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Randwick Publications\SRV Enviro 2019\Attachments\"/>
    </mc:Choice>
  </mc:AlternateContent>
  <bookViews>
    <workbookView xWindow="0" yWindow="0" windowWidth="28800" windowHeight="12435" tabRatio="860"/>
  </bookViews>
  <sheets>
    <sheet name="Assumptions" sheetId="1" r:id="rId1"/>
    <sheet name="Income Statement" sheetId="3" r:id="rId2"/>
    <sheet name="Balance Sheet" sheetId="19" r:id="rId3"/>
    <sheet name="Cashflow Statement" sheetId="20" r:id="rId4"/>
    <sheet name="Performance Statement" sheetId="23" r:id="rId5"/>
  </sheets>
  <externalReferences>
    <externalReference r:id="rId6"/>
  </externalReferences>
  <definedNames>
    <definedName name="BASE_YR">#REF!</definedName>
    <definedName name="MODEL_NAME">#REF!</definedName>
    <definedName name="_xlnm.Print_Area" localSheetId="3">'Cashflow Statement'!$A$1:$L$44</definedName>
    <definedName name="_xlnm.Print_Titles" localSheetId="4">'Performance Statement'!$1:$8</definedName>
    <definedName name="RATE_INCR">#REF!</definedName>
    <definedName name="RATE_PEG">#REF!</definedName>
    <definedName name="SENARIO_NAM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" i="1" l="1"/>
  <c r="K62" i="1"/>
  <c r="K60" i="1"/>
  <c r="I58" i="1" l="1"/>
  <c r="J58" i="1"/>
  <c r="H60" i="1"/>
  <c r="I60" i="1"/>
  <c r="J60" i="1"/>
  <c r="H62" i="1"/>
  <c r="I62" i="1"/>
  <c r="J62" i="1"/>
  <c r="I52" i="1" l="1"/>
  <c r="F52" i="1"/>
  <c r="D50" i="1" l="1"/>
  <c r="E50" i="1"/>
  <c r="F50" i="1"/>
  <c r="G50" i="1"/>
  <c r="H50" i="1"/>
  <c r="I50" i="1"/>
  <c r="J50" i="1"/>
  <c r="K50" i="1"/>
  <c r="L50" i="1"/>
  <c r="C50" i="1"/>
  <c r="J64" i="1" l="1"/>
  <c r="I64" i="1"/>
  <c r="H64" i="1"/>
  <c r="F64" i="1"/>
  <c r="E64" i="1"/>
  <c r="D64" i="1"/>
  <c r="C64" i="1"/>
  <c r="B64" i="1"/>
  <c r="F62" i="1"/>
  <c r="E62" i="1"/>
  <c r="D62" i="1"/>
  <c r="C62" i="1"/>
  <c r="B62" i="1"/>
  <c r="F60" i="1"/>
  <c r="E60" i="1"/>
  <c r="D60" i="1"/>
  <c r="C60" i="1"/>
  <c r="B60" i="1"/>
  <c r="G58" i="1"/>
  <c r="F58" i="1"/>
  <c r="D58" i="1"/>
  <c r="C58" i="1"/>
  <c r="B58" i="1"/>
  <c r="C36" i="1"/>
  <c r="L32" i="1"/>
  <c r="K32" i="1"/>
  <c r="J32" i="1"/>
  <c r="I32" i="1"/>
  <c r="H32" i="1"/>
  <c r="G32" i="1"/>
  <c r="F32" i="1"/>
  <c r="E32" i="1"/>
  <c r="D32" i="1"/>
  <c r="C32" i="1"/>
  <c r="C14" i="1"/>
  <c r="B13" i="1"/>
  <c r="B12" i="1"/>
  <c r="F11" i="1"/>
  <c r="F18" i="1" s="1"/>
  <c r="G11" i="1"/>
  <c r="G18" i="1" s="1"/>
  <c r="H11" i="1"/>
  <c r="I11" i="1"/>
  <c r="J11" i="1"/>
  <c r="K11" i="1"/>
  <c r="L11" i="1"/>
  <c r="E11" i="1"/>
  <c r="E18" i="1" s="1"/>
  <c r="D11" i="1"/>
  <c r="C11" i="1"/>
  <c r="C18" i="1" s="1"/>
  <c r="B11" i="1"/>
  <c r="D9" i="1"/>
  <c r="E9" i="1"/>
  <c r="F9" i="1"/>
  <c r="G9" i="1"/>
  <c r="H9" i="1"/>
  <c r="I9" i="1"/>
  <c r="J9" i="1"/>
  <c r="K9" i="1"/>
  <c r="L9" i="1"/>
  <c r="B9" i="1"/>
  <c r="C9" i="1"/>
  <c r="J26" i="1" l="1"/>
  <c r="I26" i="1"/>
  <c r="E26" i="1"/>
  <c r="F26" i="1"/>
  <c r="H54" i="1"/>
  <c r="H26" i="1"/>
  <c r="C26" i="1"/>
  <c r="L54" i="1"/>
  <c r="L26" i="1"/>
  <c r="D54" i="1"/>
  <c r="D26" i="1"/>
  <c r="K54" i="1"/>
  <c r="K26" i="1"/>
  <c r="G54" i="1"/>
  <c r="G26" i="1"/>
  <c r="D36" i="1"/>
  <c r="D46" i="1" s="1"/>
  <c r="C24" i="1"/>
  <c r="C15" i="1"/>
  <c r="C20" i="1" s="1"/>
  <c r="C12" i="1"/>
  <c r="D12" i="1" s="1"/>
  <c r="E12" i="1" s="1"/>
  <c r="F12" i="1" s="1"/>
  <c r="G12" i="1" s="1"/>
  <c r="H12" i="1" s="1"/>
  <c r="I12" i="1" s="1"/>
  <c r="J12" i="1" s="1"/>
  <c r="K12" i="1" s="1"/>
  <c r="L12" i="1" s="1"/>
  <c r="C46" i="1"/>
  <c r="I54" i="1"/>
  <c r="C13" i="1"/>
  <c r="D18" i="1"/>
  <c r="F54" i="1"/>
  <c r="J54" i="1"/>
  <c r="E54" i="1"/>
  <c r="D14" i="1"/>
  <c r="C54" i="1"/>
  <c r="D24" i="1" l="1"/>
  <c r="E36" i="1"/>
  <c r="E24" i="1" s="1"/>
  <c r="C16" i="1"/>
  <c r="D13" i="1"/>
  <c r="E14" i="1"/>
  <c r="D15" i="1"/>
  <c r="E46" i="1" l="1"/>
  <c r="F36" i="1"/>
  <c r="F46" i="1" s="1"/>
  <c r="F14" i="1"/>
  <c r="E15" i="1"/>
  <c r="D20" i="1"/>
  <c r="D16" i="1"/>
  <c r="E13" i="1"/>
  <c r="F24" i="1" l="1"/>
  <c r="G36" i="1"/>
  <c r="G46" i="1" s="1"/>
  <c r="F13" i="1"/>
  <c r="E20" i="1"/>
  <c r="E16" i="1"/>
  <c r="G14" i="1"/>
  <c r="F15" i="1"/>
  <c r="H36" i="1" l="1"/>
  <c r="H24" i="1" s="1"/>
  <c r="G24" i="1"/>
  <c r="H14" i="1"/>
  <c r="G15" i="1"/>
  <c r="G13" i="1"/>
  <c r="F20" i="1"/>
  <c r="F16" i="1"/>
  <c r="H46" i="1" l="1"/>
  <c r="I36" i="1"/>
  <c r="H13" i="1"/>
  <c r="G20" i="1"/>
  <c r="G16" i="1"/>
  <c r="I14" i="1"/>
  <c r="H15" i="1"/>
  <c r="I46" i="1" l="1"/>
  <c r="J36" i="1"/>
  <c r="I24" i="1"/>
  <c r="J14" i="1"/>
  <c r="I15" i="1"/>
  <c r="H20" i="1"/>
  <c r="H16" i="1"/>
  <c r="I13" i="1"/>
  <c r="J46" i="1" l="1"/>
  <c r="J24" i="1"/>
  <c r="K36" i="1"/>
  <c r="J13" i="1"/>
  <c r="I20" i="1"/>
  <c r="I16" i="1"/>
  <c r="K14" i="1"/>
  <c r="K13" i="1" s="1"/>
  <c r="J15" i="1"/>
  <c r="C5" i="1"/>
  <c r="D5" i="1" s="1"/>
  <c r="E5" i="1" s="1"/>
  <c r="F5" i="1" s="1"/>
  <c r="G5" i="1" s="1"/>
  <c r="H5" i="1" s="1"/>
  <c r="I5" i="1" s="1"/>
  <c r="J5" i="1" s="1"/>
  <c r="K5" i="1" s="1"/>
  <c r="L5" i="1" s="1"/>
  <c r="K46" i="1" l="1"/>
  <c r="L36" i="1"/>
  <c r="K24" i="1"/>
  <c r="J20" i="1"/>
  <c r="J16" i="1"/>
  <c r="L14" i="1"/>
  <c r="L15" i="1" s="1"/>
  <c r="K15" i="1"/>
  <c r="L46" i="1" l="1"/>
  <c r="L24" i="1"/>
  <c r="L20" i="1"/>
  <c r="L16" i="1"/>
  <c r="K20" i="1"/>
  <c r="K16" i="1"/>
  <c r="L13" i="1"/>
</calcChain>
</file>

<file path=xl/comments1.xml><?xml version="1.0" encoding="utf-8"?>
<comments xmlns="http://schemas.openxmlformats.org/spreadsheetml/2006/main">
  <authors>
    <author>Author</author>
    <author>Oliver Guo</author>
    <author>Caroline Foley</author>
  </authors>
  <commentList>
    <comment ref="A22" authorId="0" shapeId="0">
      <text>
        <r>
          <rPr>
            <b/>
            <sz val="10"/>
            <color indexed="81"/>
            <rFont val="Tahoma"/>
            <family val="2"/>
          </rPr>
          <t>Author:</t>
        </r>
        <r>
          <rPr>
            <sz val="10"/>
            <color indexed="81"/>
            <rFont val="Tahoma"/>
            <family val="2"/>
          </rPr>
          <t xml:space="preserve">
Domestic Waste Strategy</t>
        </r>
      </text>
    </comment>
    <comment ref="A24" authorId="0" shapeId="0">
      <text>
        <r>
          <rPr>
            <b/>
            <sz val="10"/>
            <color indexed="81"/>
            <rFont val="Tahoma"/>
            <family val="2"/>
          </rPr>
          <t>Author:</t>
        </r>
        <r>
          <rPr>
            <sz val="10"/>
            <color indexed="81"/>
            <rFont val="Tahoma"/>
            <family val="2"/>
          </rPr>
          <t xml:space="preserve">
25% CPI + 75% Salaries</t>
        </r>
      </text>
    </comment>
    <comment ref="A30" authorId="0" shapeId="0">
      <text>
        <r>
          <rPr>
            <sz val="8"/>
            <color indexed="81"/>
            <rFont val="Tahoma"/>
            <family val="2"/>
          </rPr>
          <t xml:space="preserve">Based on Investment advisory 11- Nov-2018
</t>
        </r>
      </text>
    </comment>
    <comment ref="A4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https://www.ato.gov.au/Rates/Key-superannuation-rates-and-thresholds/?anchor=Superguaranteepercentage#Superguaranteepercentage</t>
        </r>
      </text>
    </comment>
    <comment ref="A48" authorId="1" shapeId="0">
      <text>
        <r>
          <rPr>
            <sz val="9"/>
            <color indexed="81"/>
            <rFont val="Tahoma"/>
            <family val="2"/>
          </rPr>
          <t xml:space="preserve">Source : IPART LGCI  June 2018
</t>
        </r>
      </text>
    </comment>
    <comment ref="A50" authorId="1" shapeId="0">
      <text>
        <r>
          <rPr>
            <sz val="9"/>
            <color indexed="81"/>
            <rFont val="Tahoma"/>
            <family val="2"/>
          </rPr>
          <t>40% electricity
60% maint and network
(M&amp;C)</t>
        </r>
      </text>
    </comment>
    <comment ref="C50" authorId="2" shapeId="0">
      <text>
        <r>
          <rPr>
            <b/>
            <sz val="9"/>
            <color indexed="81"/>
            <rFont val="Tahoma"/>
            <family val="2"/>
          </rPr>
          <t>Caroline Foley:</t>
        </r>
        <r>
          <rPr>
            <sz val="9"/>
            <color indexed="81"/>
            <rFont val="Tahoma"/>
            <family val="2"/>
          </rPr>
          <t xml:space="preserve">
Manual adju on adj page to allow for new waste contract</t>
        </r>
      </text>
    </comment>
    <comment ref="A52" authorId="1" shapeId="0">
      <text>
        <r>
          <rPr>
            <sz val="9"/>
            <color indexed="81"/>
            <rFont val="Tahoma"/>
            <family val="2"/>
          </rPr>
          <t>Refer to Sutherland Council Assumption
SSROC -every 3 years new contracts</t>
        </r>
      </text>
    </comment>
    <comment ref="C52" authorId="2" shapeId="0">
      <text>
        <r>
          <rPr>
            <b/>
            <sz val="9"/>
            <color indexed="81"/>
            <rFont val="Tahoma"/>
            <family val="2"/>
          </rPr>
          <t>Caroline Foley:</t>
        </r>
        <r>
          <rPr>
            <sz val="9"/>
            <color indexed="81"/>
            <rFont val="Tahoma"/>
            <family val="2"/>
          </rPr>
          <t xml:space="preserve">
Allow for new energy contract - renewables + (SSROC contract)</t>
        </r>
      </text>
    </comment>
    <comment ref="A54" authorId="0" shapeId="0">
      <text>
        <r>
          <rPr>
            <sz val="10"/>
            <color indexed="81"/>
            <rFont val="Tahoma"/>
            <family val="2"/>
          </rPr>
          <t>Increase of 5-8% across the board -- Graham Hill from Jardine Lioyd Thompson Pty Ltd 31/01/2014
Confirmed with Sharon Plunkett 1/09/2017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B2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Premsure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A2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This is the link between capital works and cash &amp; cash equivalents.
If cash is in deficit after purchase of PP&amp;E, then sale &gt; purchase of investment securities to finance purchase of PP&amp;E. Otherwise purchase &gt; sale of investment securities to increase investment balance.
The average purchase and sale of investment securities is $60M in previous years. Purchase and sales or investment securities offset $60M.
</t>
        </r>
      </text>
    </comment>
    <comment ref="B42" authorId="0" shapeId="0">
      <text>
        <r>
          <rPr>
            <sz val="9"/>
            <color indexed="81"/>
            <rFont val="Tahoma"/>
            <family val="2"/>
          </rPr>
          <t>2017-18 Financial Statement Note 6</t>
        </r>
      </text>
    </comment>
  </commentList>
</comments>
</file>

<file path=xl/comments4.xml><?xml version="1.0" encoding="utf-8"?>
<comments xmlns="http://schemas.openxmlformats.org/spreadsheetml/2006/main">
  <authors>
    <author>Caroline Foley</author>
  </authors>
  <commentList>
    <comment ref="C42" authorId="0" shapeId="0">
      <text>
        <r>
          <rPr>
            <b/>
            <sz val="9"/>
            <color indexed="81"/>
            <rFont val="Tahoma"/>
            <family val="2"/>
          </rPr>
          <t>Caroline Foley:</t>
        </r>
        <r>
          <rPr>
            <sz val="9"/>
            <color indexed="81"/>
            <rFont val="Tahoma"/>
            <family val="2"/>
          </rPr>
          <t xml:space="preserve">
This ratio is challenging - if it is to remain consider removing income from areas such as DRLC that are not sources of funds for capex. 
Or xx% of rates income is allocated to capex</t>
        </r>
      </text>
    </comment>
  </commentList>
</comments>
</file>

<file path=xl/sharedStrings.xml><?xml version="1.0" encoding="utf-8"?>
<sst xmlns="http://schemas.openxmlformats.org/spreadsheetml/2006/main" count="302" uniqueCount="186">
  <si>
    <t>Rate Increase</t>
  </si>
  <si>
    <t>Long Term Financial Plan 2019-29</t>
  </si>
  <si>
    <t>Option 1 Continue Environmental Levy</t>
  </si>
  <si>
    <t>Assumptions</t>
  </si>
  <si>
    <t>Type</t>
  </si>
  <si>
    <t>Base Year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</si>
  <si>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</si>
  <si>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</si>
  <si>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</si>
  <si>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</si>
  <si>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</si>
  <si>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</si>
  <si>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</si>
  <si>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</si>
  <si>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</si>
  <si>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</si>
  <si>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Revenue</t>
  </si>
  <si>
    <t>CPI</t>
  </si>
  <si>
    <t>Minimum Rates</t>
  </si>
  <si>
    <t>Rates Assessments</t>
  </si>
  <si>
    <t>New Rates Assessments</t>
  </si>
  <si>
    <t>Rates Growth</t>
  </si>
  <si>
    <t>Total Rates Increase</t>
  </si>
  <si>
    <t>Environmental Levy</t>
  </si>
  <si>
    <t>Storm Water Levy</t>
  </si>
  <si>
    <t>Domestic Waste Levy</t>
  </si>
  <si>
    <t>User Charges &amp; Fees</t>
  </si>
  <si>
    <t>Statutory Charges</t>
  </si>
  <si>
    <t>Grants</t>
  </si>
  <si>
    <t>90 Day Bank Bills</t>
  </si>
  <si>
    <t xml:space="preserve">&lt;&lt;&lt; updated Nov 2018 </t>
  </si>
  <si>
    <t>Target above bank bill rate</t>
  </si>
  <si>
    <t>Investment Return</t>
  </si>
  <si>
    <t>Expenses</t>
  </si>
  <si>
    <t>Total Salaries Increase</t>
  </si>
  <si>
    <t xml:space="preserve">Productivity Improvements </t>
  </si>
  <si>
    <t>Award Increase</t>
  </si>
  <si>
    <t>Salaries Increase TRP</t>
  </si>
  <si>
    <t>Superannuation</t>
  </si>
  <si>
    <t>Workers' compensation</t>
  </si>
  <si>
    <t>Materials &amp; Contracts</t>
  </si>
  <si>
    <t>Insurance</t>
  </si>
  <si>
    <t>Others</t>
  </si>
  <si>
    <t>Revaluation Increments - Buildings</t>
  </si>
  <si>
    <t>Revaluation Increments - Roads</t>
  </si>
  <si>
    <t>Revaluation Increments - Drainage</t>
  </si>
  <si>
    <t>Revaluation Increments - Open Space</t>
  </si>
  <si>
    <t>Income Statement</t>
  </si>
  <si>
    <t>$ '000</t>
  </si>
  <si>
    <t>Income from Continuing Operations</t>
  </si>
  <si>
    <t>Revenue:</t>
  </si>
  <si>
    <t>Rates &amp; Annual Charges</t>
  </si>
  <si>
    <t>Interest &amp; Investment Revenue</t>
  </si>
  <si>
    <t>Other Revenue</t>
  </si>
  <si>
    <t>Grants &amp; Contributions provided for Operating Purposes</t>
  </si>
  <si>
    <t>Grants &amp; Contributions provided for Capital Purposes</t>
  </si>
  <si>
    <t>Other Income:</t>
  </si>
  <si>
    <t>Net gains from the disposal of assets</t>
  </si>
  <si>
    <t>Net Share of interest in Joint Ventures &amp; Associated Entities using the equity method</t>
  </si>
  <si>
    <t>Total Income from Continuing Operations</t>
  </si>
  <si>
    <t>Expenses from Continuing Operations</t>
  </si>
  <si>
    <t>Employee Benefits &amp; On-Costs</t>
  </si>
  <si>
    <t>Borrowing Costs</t>
  </si>
  <si>
    <t>Depreciation &amp; Amortisation</t>
  </si>
  <si>
    <t>Impairment</t>
  </si>
  <si>
    <t>Other Expenses</t>
  </si>
  <si>
    <t>Net Losses from the Disposal of Assets</t>
  </si>
  <si>
    <t>Total Expenses from Continuing Operations</t>
  </si>
  <si>
    <t>Operating Result from Continuing Operations</t>
  </si>
  <si>
    <t>Discontinued Operations</t>
  </si>
  <si>
    <t>Net Profit/(Loss) from Discontinued Operations</t>
  </si>
  <si>
    <t>Net Operating Result for the Year</t>
  </si>
  <si>
    <t>Net Operating Result attributable to Council</t>
  </si>
  <si>
    <t>Net Operating Result attributable to Non-controlling Interests</t>
  </si>
  <si>
    <t>Net Operating Result for the year before Grants and Contributions provided for Capital Purposes</t>
  </si>
  <si>
    <t>Other</t>
  </si>
  <si>
    <t>Inventories</t>
  </si>
  <si>
    <t>Streetlighting</t>
  </si>
  <si>
    <t>Energy</t>
  </si>
  <si>
    <t>Statement of Financial Position</t>
  </si>
  <si>
    <t>ASSETS</t>
  </si>
  <si>
    <t>Current Assets</t>
  </si>
  <si>
    <t>Cash &amp; Cash Equivalents</t>
  </si>
  <si>
    <t>Investments</t>
  </si>
  <si>
    <t>Receivables</t>
  </si>
  <si>
    <t>Non-current assets classified as "held for sale"</t>
  </si>
  <si>
    <t>Total Current Assets</t>
  </si>
  <si>
    <t>Non-Current Assets</t>
  </si>
  <si>
    <t>Infrastructure, Property, Plant &amp; Equipment</t>
  </si>
  <si>
    <t>Investments accounted for using the equity method</t>
  </si>
  <si>
    <t>Investment Property</t>
  </si>
  <si>
    <t>Intangible Assets</t>
  </si>
  <si>
    <t>Total Non-Current Assets</t>
  </si>
  <si>
    <t>TOTAL ASSETS</t>
  </si>
  <si>
    <t>LIABILITIES</t>
  </si>
  <si>
    <t>Current Liabilities</t>
  </si>
  <si>
    <t>Payables</t>
  </si>
  <si>
    <t>Borrowing</t>
  </si>
  <si>
    <t>Provisions</t>
  </si>
  <si>
    <t>Total Current Liabilities</t>
  </si>
  <si>
    <t>Non-Current Liabilities</t>
  </si>
  <si>
    <t>Total Non-Current Liabilities</t>
  </si>
  <si>
    <t>TOTAL LIABILITIES</t>
  </si>
  <si>
    <t>Net Assets</t>
  </si>
  <si>
    <t>EQUITY</t>
  </si>
  <si>
    <t>Retained Earnings</t>
  </si>
  <si>
    <t>Revaluation Reserve</t>
  </si>
  <si>
    <t>Total Equity</t>
  </si>
  <si>
    <t>Cashflow Statement</t>
  </si>
  <si>
    <t>Cash Flows from Operating Activities</t>
  </si>
  <si>
    <t>Receipts:</t>
  </si>
  <si>
    <t>Investment &amp; Interest Revenue Received</t>
  </si>
  <si>
    <t>Grants &amp; Contributions</t>
  </si>
  <si>
    <t>Bonds, Deposits &amp; Retention amounts received</t>
  </si>
  <si>
    <t>Payments:</t>
  </si>
  <si>
    <t>Net Cash provided (or used in) Operating Activities</t>
  </si>
  <si>
    <t>Cash Flows from Investing Activities</t>
  </si>
  <si>
    <t>Sale of Infrastructure, Property, Plant &amp; Equipment</t>
  </si>
  <si>
    <t>Purchase of Infrastructure, Property, Plant &amp; Equipment</t>
  </si>
  <si>
    <t>Sale of Investment Securities</t>
  </si>
  <si>
    <t>Purchase of Investment Securities</t>
  </si>
  <si>
    <t>Net Cash provided (or used in) Investing Activities</t>
  </si>
  <si>
    <t>Cash Flows from Financing Activities</t>
  </si>
  <si>
    <t>Borrowings and advances</t>
  </si>
  <si>
    <t>Net Cash provided (or used in) Financing Activities</t>
  </si>
  <si>
    <t>Net Increase/(Decrease) in Cash &amp; Cash Equivalents</t>
  </si>
  <si>
    <r>
      <rPr>
        <sz val="10"/>
        <color theme="1"/>
        <rFont val="Arial"/>
        <family val="2"/>
      </rPr>
      <t xml:space="preserve">plus: </t>
    </r>
    <r>
      <rPr>
        <b/>
        <sz val="10"/>
        <color theme="1"/>
        <rFont val="Arial"/>
        <family val="2"/>
      </rPr>
      <t>Cash &amp; Cash Equivalents - beginning of year</t>
    </r>
  </si>
  <si>
    <t>Cash &amp; Cash Equivalents - end of the year</t>
  </si>
  <si>
    <t>Performance Measurement Indicators</t>
  </si>
  <si>
    <t>TARGET</t>
  </si>
  <si>
    <t>Budget Performance</t>
  </si>
  <si>
    <t>Balanced Budget</t>
  </si>
  <si>
    <t>&gt;= $0</t>
  </si>
  <si>
    <t>utilisation of councils funds minus total sources of income</t>
  </si>
  <si>
    <t>Operating Performance Ratio</t>
  </si>
  <si>
    <t>&gt;0%</t>
  </si>
  <si>
    <t>measures the extent to which a council has succeeded in containing operating expenditure within operating revenue</t>
  </si>
  <si>
    <t>Own Source Operating Revenue Ratio</t>
  </si>
  <si>
    <t>&gt;= 60%</t>
  </si>
  <si>
    <t>measures fiscal flexibility. It is the degree of reliance on external funding sources</t>
  </si>
  <si>
    <t>Operational Liquidity</t>
  </si>
  <si>
    <t>Unrestricted Cash</t>
  </si>
  <si>
    <t>&gt; $1,000</t>
  </si>
  <si>
    <t>cash levels less externally and internally restricted reserves</t>
  </si>
  <si>
    <t>Unrestricted Current Ratio</t>
  </si>
  <si>
    <t>&gt;= 1.5</t>
  </si>
  <si>
    <t>represents a council’s ability to meet short-term obligations as they fall due.</t>
  </si>
  <si>
    <t>Rates, Annual Charges, Interest &amp; Extra Charges Outstanding Percentage</t>
  </si>
  <si>
    <t>&lt; 4%</t>
  </si>
  <si>
    <t>expressed as a percentage of total rates and charges available for collection in the financial year</t>
  </si>
  <si>
    <t>Cash Expense Cover Ratio</t>
  </si>
  <si>
    <t>&gt;= 3</t>
  </si>
  <si>
    <t>liquidity ratio indicates the number of months a council can continue paying for its immediate expenses without additional cash inflow</t>
  </si>
  <si>
    <t>Liability and Debt Management</t>
  </si>
  <si>
    <t>Debt Service Cover Ratio</t>
  </si>
  <si>
    <t>2.00x</t>
  </si>
  <si>
    <t>measures the availability of operating cash to service loan repayments.</t>
  </si>
  <si>
    <t>Employee Leave Entitlements Funding</t>
  </si>
  <si>
    <t>percentage of employee leave entitlements held in cash</t>
  </si>
  <si>
    <t>ELE Demographic Target Level</t>
  </si>
  <si>
    <t>Asset Management</t>
  </si>
  <si>
    <t>Building and Infrastructure Renewals Ratio</t>
  </si>
  <si>
    <t>&gt;= 100%</t>
  </si>
  <si>
    <t>assesses the rate at which these assets are being renewed against the rate at which they are depreciating</t>
  </si>
  <si>
    <t>Infrastructure Backlog Ratio</t>
  </si>
  <si>
    <t>&lt;= 2%</t>
  </si>
  <si>
    <t>ratio shows what proportion the infrastructure backlog is against the total value of a council’s infrastructure</t>
  </si>
  <si>
    <t>Asset Maintenance Ratio</t>
  </si>
  <si>
    <t>&gt;= 1</t>
  </si>
  <si>
    <t>ratio compares actual versus required annual asset maintenance. A ratio of above 100% indicates that the council is investing enough funds that year to halt the infrastructure backlog from growing.</t>
  </si>
  <si>
    <t>Capital Expenditure Ratio</t>
  </si>
  <si>
    <t>&gt;= 20%</t>
  </si>
  <si>
    <t>annual capital expenditure divided by annual depreciation</t>
  </si>
  <si>
    <t>Capital Funding Ratio</t>
  </si>
  <si>
    <t>capital expenditure and net movement in internally restricted future asset renewal reserves as a percentage of total revenue</t>
  </si>
  <si>
    <t>15.34 x</t>
  </si>
  <si>
    <t>16.05 x</t>
  </si>
  <si>
    <t>16.7 x</t>
  </si>
  <si>
    <t>17.28 x</t>
  </si>
  <si>
    <t>17.86 x</t>
  </si>
  <si>
    <t>18.52 x</t>
  </si>
  <si>
    <t>17.48 x</t>
  </si>
  <si>
    <t>18.05 x</t>
  </si>
  <si>
    <t>18.35 x</t>
  </si>
  <si>
    <t>18.56 x</t>
  </si>
  <si>
    <t>19.18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</si>
</sst>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&quot;$&quot;#,##0.00_);[Red]\(&quot;$&quot;#,##0.00\)"/>
    <numFmt numFmtId="165" formatCode="_-* #,##0.0000_-;\-* #,##0.0000_-;_-* &quot;-&quot;??_-;_-@_-"/>
    <numFmt numFmtId="166" formatCode="#,##0,;[Red]\(#,##0,\);\-"/>
    <numFmt numFmtId="167" formatCode="#,##0;[Red]\(#,##0\);\-"/>
    <numFmt numFmtId="168" formatCode="0.0%"/>
    <numFmt numFmtId="169" formatCode="#,##0,;\(#,##0,\);\-"/>
    <numFmt numFmtId="170" formatCode="&quot;$&quot;#,##0,;[Red]&quot;$&quot;\(#,##0,\);&quot;$&quot;\-"/>
    <numFmt numFmtId="171" formatCode="0.0000%"/>
  </numFmts>
  <fonts count="26" x14ac:knownFonts="1">
    <font>
      <sz val="11"/>
      <color theme="1"/>
      <name val="Calibri"/>
      <family val="2"/>
      <scheme val="minor"/>
    </font>
    <font>
      <b/>
      <sz val="12"/>
      <color theme="5" tint="-0.249977111117893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2"/>
      <color rgb="FFFF0000"/>
      <name val="Arial"/>
      <family val="2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0"/>
      <color rgb="FFFF0000"/>
      <name val="Arial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rgb="FF156570"/>
      <name val="Arial"/>
      <family val="2"/>
    </font>
    <font>
      <b/>
      <sz val="11"/>
      <color rgb="FF156570"/>
      <name val="Arial"/>
      <family val="2"/>
    </font>
    <font>
      <b/>
      <i/>
      <sz val="10"/>
      <color rgb="FF156570"/>
      <name val="Arial"/>
      <family val="2"/>
    </font>
    <font>
      <b/>
      <i/>
      <sz val="10"/>
      <color rgb="FF0070C0"/>
      <name val="Arial"/>
      <family val="2"/>
    </font>
    <font>
      <b/>
      <sz val="10"/>
      <color rgb="FF156570"/>
      <name val="Arial"/>
      <family val="2"/>
    </font>
    <font>
      <sz val="10"/>
      <color theme="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rgb="FF156570"/>
      <name val="Arial"/>
      <family val="2"/>
    </font>
    <font>
      <b/>
      <u/>
      <sz val="10"/>
      <color rgb="FF156570"/>
      <name val="Arial"/>
      <family val="2"/>
    </font>
    <font>
      <b/>
      <sz val="11"/>
      <color theme="0"/>
      <name val="Arial"/>
      <family val="2"/>
    </font>
    <font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7CE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156570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7" fillId="5" borderId="0" applyNumberFormat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4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2" borderId="1" xfId="0" applyFont="1" applyFill="1" applyBorder="1"/>
    <xf numFmtId="10" fontId="2" fillId="2" borderId="1" xfId="1" applyNumberFormat="1" applyFont="1" applyFill="1" applyBorder="1"/>
    <xf numFmtId="0" fontId="3" fillId="0" borderId="1" xfId="0" applyFont="1" applyBorder="1"/>
    <xf numFmtId="10" fontId="3" fillId="0" borderId="1" xfId="1" applyNumberFormat="1" applyFont="1" applyBorder="1"/>
    <xf numFmtId="10" fontId="3" fillId="6" borderId="1" xfId="1" applyNumberFormat="1" applyFont="1" applyFill="1" applyBorder="1"/>
    <xf numFmtId="164" fontId="3" fillId="0" borderId="1" xfId="0" applyNumberFormat="1" applyFont="1" applyBorder="1"/>
    <xf numFmtId="38" fontId="3" fillId="0" borderId="1" xfId="0" applyNumberFormat="1" applyFont="1" applyBorder="1"/>
    <xf numFmtId="165" fontId="3" fillId="0" borderId="1" xfId="2" applyNumberFormat="1" applyFont="1" applyBorder="1"/>
    <xf numFmtId="10" fontId="2" fillId="6" borderId="1" xfId="1" applyNumberFormat="1" applyFont="1" applyFill="1" applyBorder="1"/>
    <xf numFmtId="0" fontId="8" fillId="0" borderId="0" xfId="0" applyFont="1"/>
    <xf numFmtId="10" fontId="7" fillId="5" borderId="1" xfId="3" applyNumberFormat="1" applyBorder="1"/>
    <xf numFmtId="0" fontId="11" fillId="0" borderId="0" xfId="0" applyFont="1"/>
    <xf numFmtId="0" fontId="3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8" borderId="1" xfId="0" applyFont="1" applyFill="1" applyBorder="1"/>
    <xf numFmtId="10" fontId="2" fillId="8" borderId="1" xfId="1" applyNumberFormat="1" applyFont="1" applyFill="1" applyBorder="1"/>
    <xf numFmtId="0" fontId="2" fillId="7" borderId="1" xfId="0" applyFont="1" applyFill="1" applyBorder="1"/>
    <xf numFmtId="10" fontId="2" fillId="7" borderId="1" xfId="1" applyNumberFormat="1" applyFont="1" applyFill="1" applyBorder="1"/>
    <xf numFmtId="0" fontId="2" fillId="6" borderId="1" xfId="0" applyFont="1" applyFill="1" applyBorder="1"/>
    <xf numFmtId="0" fontId="15" fillId="0" borderId="0" xfId="0" applyFont="1"/>
    <xf numFmtId="0" fontId="5" fillId="9" borderId="2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3" fillId="0" borderId="0" xfId="0" applyFont="1" applyAlignment="1">
      <alignment wrapText="1"/>
    </xf>
    <xf numFmtId="0" fontId="19" fillId="0" borderId="0" xfId="0" applyFont="1" applyAlignment="1">
      <alignment vertical="center"/>
    </xf>
    <xf numFmtId="166" fontId="3" fillId="0" borderId="0" xfId="0" applyNumberFormat="1" applyFont="1" applyFill="1" applyBorder="1"/>
    <xf numFmtId="167" fontId="3" fillId="0" borderId="0" xfId="0" applyNumberFormat="1" applyFont="1" applyFill="1" applyBorder="1"/>
    <xf numFmtId="166" fontId="19" fillId="0" borderId="3" xfId="0" applyNumberFormat="1" applyFont="1" applyFill="1" applyBorder="1" applyAlignment="1">
      <alignment vertical="center"/>
    </xf>
    <xf numFmtId="168" fontId="0" fillId="0" borderId="0" xfId="1" applyNumberFormat="1" applyFont="1"/>
    <xf numFmtId="166" fontId="19" fillId="0" borderId="4" xfId="0" applyNumberFormat="1" applyFont="1" applyFill="1" applyBorder="1" applyAlignment="1">
      <alignment vertical="center"/>
    </xf>
    <xf numFmtId="10" fontId="3" fillId="0" borderId="0" xfId="1" applyNumberFormat="1" applyFont="1"/>
    <xf numFmtId="166" fontId="19" fillId="0" borderId="5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19" fillId="0" borderId="0" xfId="0" applyFont="1"/>
    <xf numFmtId="0" fontId="22" fillId="0" borderId="0" xfId="0" applyFont="1"/>
    <xf numFmtId="0" fontId="23" fillId="0" borderId="0" xfId="0" applyFont="1"/>
    <xf numFmtId="169" fontId="3" fillId="0" borderId="0" xfId="0" applyNumberFormat="1" applyFont="1" applyFill="1" applyBorder="1"/>
    <xf numFmtId="169" fontId="19" fillId="0" borderId="3" xfId="0" applyNumberFormat="1" applyFont="1" applyFill="1" applyBorder="1" applyAlignment="1">
      <alignment vertical="center"/>
    </xf>
    <xf numFmtId="169" fontId="19" fillId="0" borderId="0" xfId="0" applyNumberFormat="1" applyFont="1" applyFill="1" applyBorder="1" applyAlignment="1">
      <alignment vertical="center"/>
    </xf>
    <xf numFmtId="0" fontId="20" fillId="9" borderId="0" xfId="0" applyFont="1" applyFill="1" applyAlignment="1">
      <alignment vertical="center"/>
    </xf>
    <xf numFmtId="0" fontId="24" fillId="9" borderId="0" xfId="0" applyFont="1" applyFill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170" fontId="3" fillId="0" borderId="0" xfId="0" applyNumberFormat="1" applyFont="1" applyFill="1" applyBorder="1"/>
    <xf numFmtId="0" fontId="0" fillId="0" borderId="6" xfId="0" applyBorder="1"/>
    <xf numFmtId="0" fontId="21" fillId="0" borderId="6" xfId="0" applyFont="1" applyBorder="1" applyAlignment="1">
      <alignment horizontal="left" wrapText="1"/>
    </xf>
    <xf numFmtId="0" fontId="3" fillId="0" borderId="6" xfId="0" applyFont="1" applyBorder="1"/>
    <xf numFmtId="167" fontId="25" fillId="0" borderId="6" xfId="0" applyNumberFormat="1" applyFont="1" applyBorder="1" applyAlignment="1">
      <alignment horizontal="center" vertical="center"/>
    </xf>
    <xf numFmtId="0" fontId="21" fillId="0" borderId="6" xfId="0" quotePrefix="1" applyFont="1" applyBorder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167" fontId="3" fillId="0" borderId="6" xfId="0" applyNumberFormat="1" applyFont="1" applyBorder="1" applyAlignment="1">
      <alignment horizontal="center" vertical="center"/>
    </xf>
    <xf numFmtId="4" fontId="3" fillId="0" borderId="0" xfId="1" applyNumberFormat="1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168" fontId="3" fillId="0" borderId="0" xfId="1" applyNumberFormat="1" applyFont="1"/>
    <xf numFmtId="9" fontId="3" fillId="0" borderId="0" xfId="0" applyNumberFormat="1" applyFont="1" applyBorder="1" applyAlignment="1">
      <alignment horizontal="center"/>
    </xf>
    <xf numFmtId="0" fontId="21" fillId="0" borderId="6" xfId="0" quotePrefix="1" applyFont="1" applyFill="1" applyBorder="1" applyAlignment="1">
      <alignment wrapText="1"/>
    </xf>
    <xf numFmtId="10" fontId="3" fillId="0" borderId="0" xfId="0" applyNumberFormat="1" applyFont="1"/>
    <xf numFmtId="169" fontId="0" fillId="0" borderId="0" xfId="0" applyNumberFormat="1"/>
    <xf numFmtId="43" fontId="3" fillId="0" borderId="0" xfId="2" applyFont="1"/>
    <xf numFmtId="10" fontId="0" fillId="0" borderId="0" xfId="1" applyNumberFormat="1" applyFont="1"/>
    <xf numFmtId="171" fontId="2" fillId="7" borderId="1" xfId="1" applyNumberFormat="1" applyFont="1" applyFill="1" applyBorder="1"/>
    <xf numFmtId="9" fontId="3" fillId="0" borderId="0" xfId="1" applyNumberFormat="1" applyFont="1"/>
    <xf numFmtId="10" fontId="11" fillId="0" borderId="0" xfId="0" applyNumberFormat="1" applyFont="1" applyFill="1"/>
    <xf numFmtId="0" fontId="5" fillId="3" borderId="2" xfId="0" applyFont="1" applyFill="1" applyBorder="1" applyAlignment="1">
      <alignment horizontal="center" vertical="center"/>
    </xf>
  </cellXfs>
  <cellStyles count="4">
    <cellStyle name="Bad" xfId="3" builtinId="27"/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5E913B"/>
      <color rgb="FF963634"/>
      <color rgb="FFE6B8B7"/>
      <color rgb="FF68A1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Corporate%20Services\FPP\Financial%20Planning\LONG%20TERM%20FINANCIAL%20PLAN\2019-20\LTFP%20-%20SRV\Working%20Papers\LTFP%20Assump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Sources &amp; IPART"/>
      <sheetName val="Georges River "/>
      <sheetName val="Northern Beaches"/>
      <sheetName val="Inner West Council"/>
      <sheetName val="Parramatta"/>
      <sheetName val="Sydney"/>
      <sheetName val="Sutherland "/>
    </sheetNames>
    <sheetDataSet>
      <sheetData sheetId="0">
        <row r="9">
          <cell r="B9">
            <v>2.3E-2</v>
          </cell>
          <cell r="C9">
            <v>2.4E-2</v>
          </cell>
          <cell r="D9">
            <v>2.5000000000000001E-2</v>
          </cell>
          <cell r="E9">
            <v>2.5000000000000001E-2</v>
          </cell>
          <cell r="F9">
            <v>2.5000000000000001E-2</v>
          </cell>
          <cell r="G9">
            <v>2.5000000000000001E-2</v>
          </cell>
          <cell r="H9">
            <v>2.5000000000000001E-2</v>
          </cell>
          <cell r="I9">
            <v>2.5000000000000001E-2</v>
          </cell>
          <cell r="J9">
            <v>2.5000000000000001E-2</v>
          </cell>
          <cell r="K9">
            <v>2.5000000000000001E-2</v>
          </cell>
          <cell r="L9">
            <v>2.5000000000000001E-2</v>
          </cell>
        </row>
        <row r="11">
          <cell r="B11">
            <v>5.5199999999999999E-2</v>
          </cell>
          <cell r="C11">
            <v>5.5199999999999999E-2</v>
          </cell>
          <cell r="D11">
            <v>5.5199999999999999E-2</v>
          </cell>
          <cell r="E11">
            <v>2.5000000000000001E-2</v>
          </cell>
          <cell r="F11">
            <v>2.5000000000000001E-2</v>
          </cell>
          <cell r="G11">
            <v>2.5000000000000001E-2</v>
          </cell>
          <cell r="H11">
            <v>2.5000000000000001E-2</v>
          </cell>
          <cell r="I11">
            <v>2.5000000000000001E-2</v>
          </cell>
          <cell r="J11">
            <v>2.5000000000000001E-2</v>
          </cell>
          <cell r="K11">
            <v>2.5000000000000001E-2</v>
          </cell>
          <cell r="L11">
            <v>2.5000000000000001E-2</v>
          </cell>
        </row>
        <row r="12">
          <cell r="B12">
            <v>805.68</v>
          </cell>
        </row>
        <row r="13">
          <cell r="B13">
            <v>52407</v>
          </cell>
        </row>
        <row r="14">
          <cell r="C14">
            <v>300</v>
          </cell>
        </row>
        <row r="36">
          <cell r="C36">
            <v>3.4814826931885104E-2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4"/>
  <sheetViews>
    <sheetView tabSelected="1" zoomScale="110" zoomScaleNormal="110" workbookViewId="0">
      <pane xSplit="1" ySplit="5" topLeftCell="B6" activePane="bottomRight" state="frozen"/>
      <selection activeCell="E31" sqref="E31"/>
      <selection pane="topRight" activeCell="E31" sqref="E31"/>
      <selection pane="bottomLeft" activeCell="E31" sqref="E31"/>
      <selection pane="bottomRight" activeCell="A2" sqref="A2"/>
    </sheetView>
  </sheetViews>
  <sheetFormatPr defaultRowHeight="15" x14ac:dyDescent="0.25"/>
  <cols>
    <col min="1" max="1" width="31.28515625" customWidth="1"/>
    <col min="2" max="12" width="12.7109375" customWidth="1"/>
  </cols>
  <sheetData>
    <row r="1" spans="1:12" ht="18" x14ac:dyDescent="0.25">
      <c r="A1" s="26" t="s">
        <v>2</v>
      </c>
      <c r="B1" s="3"/>
      <c r="C1" s="18"/>
      <c r="D1" s="3"/>
      <c r="E1" s="3"/>
      <c r="F1" s="3"/>
      <c r="G1" s="3"/>
      <c r="H1" s="66"/>
      <c r="I1" s="66"/>
      <c r="J1" s="66"/>
      <c r="K1" s="66"/>
      <c r="L1" s="66"/>
    </row>
    <row r="2" spans="1:12" ht="15.75" x14ac:dyDescent="0.25">
      <c r="A2" s="1" t="s">
        <v>3</v>
      </c>
      <c r="B2" s="3"/>
      <c r="C2" s="18"/>
      <c r="D2" s="3"/>
      <c r="E2" s="3"/>
      <c r="F2" s="3"/>
      <c r="G2" s="3"/>
      <c r="H2" s="66"/>
      <c r="I2" s="66"/>
      <c r="J2" s="66"/>
      <c r="K2" s="66"/>
      <c r="L2" s="66"/>
    </row>
    <row r="3" spans="1:12" x14ac:dyDescent="0.25">
      <c r="A3" s="3"/>
      <c r="B3" s="3"/>
      <c r="C3" s="3"/>
      <c r="D3" s="3"/>
      <c r="E3" s="3"/>
      <c r="F3" s="3"/>
      <c r="G3" s="3"/>
      <c r="H3" s="66"/>
      <c r="I3" s="66"/>
      <c r="J3" s="66"/>
      <c r="K3" s="66"/>
      <c r="L3" s="66"/>
    </row>
    <row r="4" spans="1:12" x14ac:dyDescent="0.25">
      <c r="A4" s="73" t="s">
        <v>4</v>
      </c>
      <c r="B4" s="4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  <c r="K4" s="5" t="s">
        <v>14</v>
      </c>
      <c r="L4" s="5" t="s">
        <v>15</v>
      </c>
    </row>
    <row r="5" spans="1:12" x14ac:dyDescent="0.25">
      <c r="A5" s="73"/>
      <c r="B5" s="4">
        <v>2019</v>
      </c>
      <c r="C5" s="5">
        <f>B5+1</f>
        <v>2020</v>
      </c>
      <c r="D5" s="5">
        <f t="shared" ref="D5:L5" si="0">C5+1</f>
        <v>2021</v>
      </c>
      <c r="E5" s="5">
        <f t="shared" si="0"/>
        <v>2022</v>
      </c>
      <c r="F5" s="5">
        <f t="shared" si="0"/>
        <v>2023</v>
      </c>
      <c r="G5" s="5">
        <f t="shared" si="0"/>
        <v>2024</v>
      </c>
      <c r="H5" s="5">
        <f t="shared" si="0"/>
        <v>2025</v>
      </c>
      <c r="I5" s="5">
        <f t="shared" si="0"/>
        <v>2026</v>
      </c>
      <c r="J5" s="5">
        <f t="shared" si="0"/>
        <v>2027</v>
      </c>
      <c r="K5" s="5">
        <f t="shared" si="0"/>
        <v>2028</v>
      </c>
      <c r="L5" s="5">
        <f t="shared" si="0"/>
        <v>2029</v>
      </c>
    </row>
    <row r="7" spans="1:12" ht="15.75" x14ac:dyDescent="0.25">
      <c r="A7" s="6" t="s">
        <v>16</v>
      </c>
    </row>
    <row r="9" spans="1:12" x14ac:dyDescent="0.25">
      <c r="A9" s="7" t="s">
        <v>17</v>
      </c>
      <c r="B9" s="8">
        <f>[1]Assumptions!B9</f>
        <v>2.3E-2</v>
      </c>
      <c r="C9" s="8">
        <f>[1]Assumptions!C9</f>
        <v>2.4E-2</v>
      </c>
      <c r="D9" s="8">
        <f>[1]Assumptions!D9</f>
        <v>2.5000000000000001E-2</v>
      </c>
      <c r="E9" s="8">
        <f>[1]Assumptions!E9</f>
        <v>2.5000000000000001E-2</v>
      </c>
      <c r="F9" s="8">
        <f>[1]Assumptions!F9</f>
        <v>2.5000000000000001E-2</v>
      </c>
      <c r="G9" s="8">
        <f>[1]Assumptions!G9</f>
        <v>2.5000000000000001E-2</v>
      </c>
      <c r="H9" s="8">
        <f>[1]Assumptions!H9</f>
        <v>2.5000000000000001E-2</v>
      </c>
      <c r="I9" s="8">
        <f>[1]Assumptions!I9</f>
        <v>2.5000000000000001E-2</v>
      </c>
      <c r="J9" s="8">
        <f>[1]Assumptions!J9</f>
        <v>2.5000000000000001E-2</v>
      </c>
      <c r="K9" s="8">
        <f>[1]Assumptions!K9</f>
        <v>2.5000000000000001E-2</v>
      </c>
      <c r="L9" s="8">
        <f>[1]Assumptions!L9</f>
        <v>2.5000000000000001E-2</v>
      </c>
    </row>
    <row r="11" spans="1:12" x14ac:dyDescent="0.25">
      <c r="A11" s="9" t="s">
        <v>0</v>
      </c>
      <c r="B11" s="10">
        <f>[1]Assumptions!B11</f>
        <v>5.5199999999999999E-2</v>
      </c>
      <c r="C11" s="11">
        <f>[1]Assumptions!C11</f>
        <v>5.5199999999999999E-2</v>
      </c>
      <c r="D11" s="11">
        <f>[1]Assumptions!D11</f>
        <v>5.5199999999999999E-2</v>
      </c>
      <c r="E11" s="10">
        <f>[1]Assumptions!E11</f>
        <v>2.5000000000000001E-2</v>
      </c>
      <c r="F11" s="10">
        <f>[1]Assumptions!F11</f>
        <v>2.5000000000000001E-2</v>
      </c>
      <c r="G11" s="10">
        <f>[1]Assumptions!G11</f>
        <v>2.5000000000000001E-2</v>
      </c>
      <c r="H11" s="10">
        <f>[1]Assumptions!H11</f>
        <v>2.5000000000000001E-2</v>
      </c>
      <c r="I11" s="10">
        <f>[1]Assumptions!I11</f>
        <v>2.5000000000000001E-2</v>
      </c>
      <c r="J11" s="10">
        <f>[1]Assumptions!J11</f>
        <v>2.5000000000000001E-2</v>
      </c>
      <c r="K11" s="10">
        <f>[1]Assumptions!K11</f>
        <v>2.5000000000000001E-2</v>
      </c>
      <c r="L11" s="10">
        <f>[1]Assumptions!L11</f>
        <v>2.5000000000000001E-2</v>
      </c>
    </row>
    <row r="12" spans="1:12" x14ac:dyDescent="0.25">
      <c r="A12" s="9" t="s">
        <v>18</v>
      </c>
      <c r="B12" s="12">
        <f>[1]Assumptions!B12</f>
        <v>805.68</v>
      </c>
      <c r="C12" s="12">
        <f>B12*(1+C11)</f>
        <v>850.15353599999992</v>
      </c>
      <c r="D12" s="12">
        <f t="shared" ref="D12:L12" si="1">C12*(1+D11)</f>
        <v>897.0820111871999</v>
      </c>
      <c r="E12" s="12">
        <f t="shared" si="1"/>
        <v>919.50906146687976</v>
      </c>
      <c r="F12" s="12">
        <f t="shared" si="1"/>
        <v>942.49678800355161</v>
      </c>
      <c r="G12" s="12">
        <f t="shared" si="1"/>
        <v>966.05920770364037</v>
      </c>
      <c r="H12" s="12">
        <f t="shared" si="1"/>
        <v>990.21068789623132</v>
      </c>
      <c r="I12" s="12">
        <f t="shared" si="1"/>
        <v>1014.965955093637</v>
      </c>
      <c r="J12" s="12">
        <f t="shared" si="1"/>
        <v>1040.3401039709779</v>
      </c>
      <c r="K12" s="12">
        <f t="shared" si="1"/>
        <v>1066.3486065702523</v>
      </c>
      <c r="L12" s="12">
        <f t="shared" si="1"/>
        <v>1093.0073217345084</v>
      </c>
    </row>
    <row r="13" spans="1:12" x14ac:dyDescent="0.25">
      <c r="A13" s="9" t="s">
        <v>19</v>
      </c>
      <c r="B13" s="13">
        <f>[1]Assumptions!B13</f>
        <v>52407</v>
      </c>
      <c r="C13" s="13">
        <f>B13+C14</f>
        <v>52707</v>
      </c>
      <c r="D13" s="13">
        <f t="shared" ref="D13:L13" si="2">C13+D14</f>
        <v>53007</v>
      </c>
      <c r="E13" s="13">
        <f t="shared" si="2"/>
        <v>53307</v>
      </c>
      <c r="F13" s="13">
        <f t="shared" si="2"/>
        <v>53607</v>
      </c>
      <c r="G13" s="13">
        <f t="shared" si="2"/>
        <v>53907</v>
      </c>
      <c r="H13" s="13">
        <f t="shared" si="2"/>
        <v>54207</v>
      </c>
      <c r="I13" s="13">
        <f t="shared" si="2"/>
        <v>54507</v>
      </c>
      <c r="J13" s="13">
        <f t="shared" si="2"/>
        <v>54807</v>
      </c>
      <c r="K13" s="13">
        <f t="shared" si="2"/>
        <v>55107</v>
      </c>
      <c r="L13" s="13">
        <f t="shared" si="2"/>
        <v>55407</v>
      </c>
    </row>
    <row r="14" spans="1:12" x14ac:dyDescent="0.25">
      <c r="A14" s="9" t="s">
        <v>20</v>
      </c>
      <c r="B14" s="13"/>
      <c r="C14" s="13">
        <f>[1]Assumptions!C14</f>
        <v>300</v>
      </c>
      <c r="D14" s="13">
        <f>C14</f>
        <v>300</v>
      </c>
      <c r="E14" s="13">
        <f t="shared" ref="E14:L14" si="3">D14</f>
        <v>300</v>
      </c>
      <c r="F14" s="13">
        <f t="shared" si="3"/>
        <v>300</v>
      </c>
      <c r="G14" s="13">
        <f t="shared" si="3"/>
        <v>300</v>
      </c>
      <c r="H14" s="13">
        <f t="shared" si="3"/>
        <v>300</v>
      </c>
      <c r="I14" s="13">
        <f t="shared" si="3"/>
        <v>300</v>
      </c>
      <c r="J14" s="13">
        <f t="shared" si="3"/>
        <v>300</v>
      </c>
      <c r="K14" s="13">
        <f t="shared" si="3"/>
        <v>300</v>
      </c>
      <c r="L14" s="13">
        <f t="shared" si="3"/>
        <v>300</v>
      </c>
    </row>
    <row r="15" spans="1:12" x14ac:dyDescent="0.25">
      <c r="A15" s="9" t="s">
        <v>21</v>
      </c>
      <c r="B15" s="14"/>
      <c r="C15" s="10">
        <f>C14/B13</f>
        <v>5.7244261262808403E-3</v>
      </c>
      <c r="D15" s="10">
        <f t="shared" ref="D15:L15" si="4">D14/C13</f>
        <v>5.6918435881381981E-3</v>
      </c>
      <c r="E15" s="10">
        <f t="shared" si="4"/>
        <v>5.6596298602071427E-3</v>
      </c>
      <c r="F15" s="10">
        <f t="shared" si="4"/>
        <v>5.6277787157408971E-3</v>
      </c>
      <c r="G15" s="10">
        <f t="shared" si="4"/>
        <v>5.5962840673792601E-3</v>
      </c>
      <c r="H15" s="10">
        <f t="shared" si="4"/>
        <v>5.5651399632700759E-3</v>
      </c>
      <c r="I15" s="10">
        <f t="shared" si="4"/>
        <v>5.5343405833194973E-3</v>
      </c>
      <c r="J15" s="10">
        <f t="shared" si="4"/>
        <v>5.5038802355660736E-3</v>
      </c>
      <c r="K15" s="10">
        <f t="shared" si="4"/>
        <v>5.4737533526739287E-3</v>
      </c>
      <c r="L15" s="10">
        <f t="shared" si="4"/>
        <v>5.4439544885404754E-3</v>
      </c>
    </row>
    <row r="16" spans="1:12" x14ac:dyDescent="0.25">
      <c r="A16" s="7" t="s">
        <v>22</v>
      </c>
      <c r="B16" s="7"/>
      <c r="C16" s="8">
        <f>C11+C15</f>
        <v>6.0924426126280837E-2</v>
      </c>
      <c r="D16" s="8">
        <f t="shared" ref="D16:K16" si="5">D11+D15</f>
        <v>6.0891843588138199E-2</v>
      </c>
      <c r="E16" s="8">
        <f t="shared" si="5"/>
        <v>3.0659629860207142E-2</v>
      </c>
      <c r="F16" s="8">
        <f t="shared" si="5"/>
        <v>3.0627778715740898E-2</v>
      </c>
      <c r="G16" s="8">
        <f t="shared" si="5"/>
        <v>3.0596284067379263E-2</v>
      </c>
      <c r="H16" s="8">
        <f t="shared" si="5"/>
        <v>3.0565139963270076E-2</v>
      </c>
      <c r="I16" s="8">
        <f t="shared" si="5"/>
        <v>3.0534340583319497E-2</v>
      </c>
      <c r="J16" s="8">
        <f t="shared" si="5"/>
        <v>3.0503880235566074E-2</v>
      </c>
      <c r="K16" s="8">
        <f t="shared" si="5"/>
        <v>3.0473753352673931E-2</v>
      </c>
      <c r="L16" s="8">
        <f>L11+L15</f>
        <v>3.0443954488540478E-2</v>
      </c>
    </row>
    <row r="18" spans="1:13" x14ac:dyDescent="0.25">
      <c r="A18" s="7" t="s">
        <v>23</v>
      </c>
      <c r="B18" s="7"/>
      <c r="C18" s="15">
        <f>+C11</f>
        <v>5.5199999999999999E-2</v>
      </c>
      <c r="D18" s="15">
        <f>D11</f>
        <v>5.5199999999999999E-2</v>
      </c>
      <c r="E18" s="15">
        <f>E11</f>
        <v>2.5000000000000001E-2</v>
      </c>
      <c r="F18" s="15">
        <f t="shared" ref="F18:G18" si="6">F11</f>
        <v>2.5000000000000001E-2</v>
      </c>
      <c r="G18" s="15">
        <f t="shared" si="6"/>
        <v>2.5000000000000001E-2</v>
      </c>
      <c r="H18" s="8"/>
      <c r="I18" s="8"/>
      <c r="J18" s="8"/>
      <c r="K18" s="8"/>
      <c r="L18" s="8"/>
    </row>
    <row r="20" spans="1:13" x14ac:dyDescent="0.25">
      <c r="A20" s="7" t="s">
        <v>24</v>
      </c>
      <c r="B20" s="7"/>
      <c r="C20" s="8">
        <f>C15</f>
        <v>5.7244261262808403E-3</v>
      </c>
      <c r="D20" s="8">
        <f t="shared" ref="D20:L20" si="7">D15</f>
        <v>5.6918435881381981E-3</v>
      </c>
      <c r="E20" s="8">
        <f t="shared" si="7"/>
        <v>5.6596298602071427E-3</v>
      </c>
      <c r="F20" s="8">
        <f t="shared" si="7"/>
        <v>5.6277787157408971E-3</v>
      </c>
      <c r="G20" s="8">
        <f t="shared" si="7"/>
        <v>5.5962840673792601E-3</v>
      </c>
      <c r="H20" s="8">
        <f t="shared" si="7"/>
        <v>5.5651399632700759E-3</v>
      </c>
      <c r="I20" s="8">
        <f t="shared" si="7"/>
        <v>5.5343405833194973E-3</v>
      </c>
      <c r="J20" s="8">
        <f t="shared" si="7"/>
        <v>5.5038802355660736E-3</v>
      </c>
      <c r="K20" s="8">
        <f t="shared" si="7"/>
        <v>5.4737533526739287E-3</v>
      </c>
      <c r="L20" s="8">
        <f t="shared" si="7"/>
        <v>5.4439544885404754E-3</v>
      </c>
    </row>
    <row r="22" spans="1:13" x14ac:dyDescent="0.25">
      <c r="A22" s="7" t="s">
        <v>25</v>
      </c>
      <c r="B22" s="8">
        <v>2.35E-2</v>
      </c>
      <c r="C22" s="8">
        <v>3.1970389846186498E-2</v>
      </c>
      <c r="D22" s="8">
        <v>2.7303754266211566E-2</v>
      </c>
      <c r="E22" s="8">
        <v>2.8239202657807327E-2</v>
      </c>
      <c r="F22" s="8">
        <v>2.9079159935379684E-2</v>
      </c>
      <c r="G22" s="8">
        <v>2.6687598116169609E-2</v>
      </c>
      <c r="H22" s="8">
        <v>2.9051987767584109E-2</v>
      </c>
      <c r="I22" s="8">
        <v>1.0401188707280795E-2</v>
      </c>
      <c r="J22" s="8">
        <v>8.8235294117646745E-3</v>
      </c>
      <c r="K22" s="8">
        <v>1.0204081632652962E-2</v>
      </c>
      <c r="L22" s="8">
        <v>1.8759018759018753E-2</v>
      </c>
      <c r="M22" s="16"/>
    </row>
    <row r="24" spans="1:13" x14ac:dyDescent="0.25">
      <c r="A24" s="7" t="s">
        <v>26</v>
      </c>
      <c r="B24" s="7"/>
      <c r="C24" s="8">
        <f t="shared" ref="C24:L24" si="8">0.25*C9+0.75*C36</f>
        <v>3.211112019891383E-2</v>
      </c>
      <c r="D24" s="8">
        <f t="shared" si="8"/>
        <v>3.236112019891383E-2</v>
      </c>
      <c r="E24" s="8">
        <f t="shared" si="8"/>
        <v>3.236112019891383E-2</v>
      </c>
      <c r="F24" s="8">
        <f t="shared" si="8"/>
        <v>3.236112019891383E-2</v>
      </c>
      <c r="G24" s="8">
        <f t="shared" si="8"/>
        <v>3.236112019891383E-2</v>
      </c>
      <c r="H24" s="8">
        <f t="shared" si="8"/>
        <v>3.236112019891383E-2</v>
      </c>
      <c r="I24" s="8">
        <f t="shared" si="8"/>
        <v>3.236112019891383E-2</v>
      </c>
      <c r="J24" s="8">
        <f t="shared" si="8"/>
        <v>3.236112019891383E-2</v>
      </c>
      <c r="K24" s="8">
        <f t="shared" si="8"/>
        <v>3.236112019891383E-2</v>
      </c>
      <c r="L24" s="8">
        <f t="shared" si="8"/>
        <v>3.236112019891383E-2</v>
      </c>
    </row>
    <row r="26" spans="1:13" x14ac:dyDescent="0.25">
      <c r="A26" s="7" t="s">
        <v>27</v>
      </c>
      <c r="B26" s="7"/>
      <c r="C26" s="8">
        <f>C9</f>
        <v>2.4E-2</v>
      </c>
      <c r="D26" s="8">
        <f t="shared" ref="D26:L26" si="9">D9</f>
        <v>2.5000000000000001E-2</v>
      </c>
      <c r="E26" s="8">
        <f t="shared" si="9"/>
        <v>2.5000000000000001E-2</v>
      </c>
      <c r="F26" s="8">
        <f t="shared" si="9"/>
        <v>2.5000000000000001E-2</v>
      </c>
      <c r="G26" s="8">
        <f t="shared" si="9"/>
        <v>2.5000000000000001E-2</v>
      </c>
      <c r="H26" s="8">
        <f t="shared" si="9"/>
        <v>2.5000000000000001E-2</v>
      </c>
      <c r="I26" s="8">
        <f t="shared" si="9"/>
        <v>2.5000000000000001E-2</v>
      </c>
      <c r="J26" s="8">
        <f t="shared" si="9"/>
        <v>2.5000000000000001E-2</v>
      </c>
      <c r="K26" s="8">
        <f t="shared" si="9"/>
        <v>2.5000000000000001E-2</v>
      </c>
      <c r="L26" s="8">
        <f t="shared" si="9"/>
        <v>2.5000000000000001E-2</v>
      </c>
    </row>
    <row r="28" spans="1:13" x14ac:dyDescent="0.25">
      <c r="A28" s="7" t="s">
        <v>28</v>
      </c>
      <c r="B28" s="7"/>
      <c r="C28" s="8">
        <v>0.01</v>
      </c>
      <c r="D28" s="8">
        <v>0.01</v>
      </c>
      <c r="E28" s="8">
        <v>0.01</v>
      </c>
      <c r="F28" s="8">
        <v>0.01</v>
      </c>
      <c r="G28" s="8">
        <v>0.01</v>
      </c>
      <c r="H28" s="8">
        <v>0.01</v>
      </c>
      <c r="I28" s="8">
        <v>0.01</v>
      </c>
      <c r="J28" s="8">
        <v>0.01</v>
      </c>
      <c r="K28" s="8">
        <v>0.01</v>
      </c>
      <c r="L28" s="8">
        <v>0.01</v>
      </c>
    </row>
    <row r="30" spans="1:13" x14ac:dyDescent="0.25">
      <c r="A30" s="9" t="s">
        <v>29</v>
      </c>
      <c r="B30" s="10"/>
      <c r="C30" s="17">
        <v>1.9800000000000002E-2</v>
      </c>
      <c r="D30" s="17">
        <v>2.3E-2</v>
      </c>
      <c r="E30" s="17">
        <v>2.47E-2</v>
      </c>
      <c r="F30" s="17">
        <v>2.52E-2</v>
      </c>
      <c r="G30" s="17">
        <v>2.52E-2</v>
      </c>
      <c r="H30" s="17">
        <v>2.52E-2</v>
      </c>
      <c r="I30" s="17">
        <v>2.52E-2</v>
      </c>
      <c r="J30" s="17">
        <v>2.52E-2</v>
      </c>
      <c r="K30" s="17">
        <v>2.52E-2</v>
      </c>
      <c r="L30" s="17">
        <v>2.52E-2</v>
      </c>
      <c r="M30" s="18" t="s">
        <v>30</v>
      </c>
    </row>
    <row r="31" spans="1:13" x14ac:dyDescent="0.25">
      <c r="A31" s="19" t="s">
        <v>31</v>
      </c>
      <c r="B31" s="10"/>
      <c r="C31" s="10">
        <v>5.0000000000000001E-3</v>
      </c>
      <c r="D31" s="10">
        <v>5.0000000000000001E-3</v>
      </c>
      <c r="E31" s="10">
        <v>5.0000000000000001E-3</v>
      </c>
      <c r="F31" s="10">
        <v>5.0000000000000001E-3</v>
      </c>
      <c r="G31" s="10">
        <v>5.0000000000000001E-3</v>
      </c>
      <c r="H31" s="10">
        <v>5.0000000000000001E-3</v>
      </c>
      <c r="I31" s="10">
        <v>5.0000000000000001E-3</v>
      </c>
      <c r="J31" s="10">
        <v>5.0000000000000001E-3</v>
      </c>
      <c r="K31" s="10">
        <v>5.0000000000000001E-3</v>
      </c>
      <c r="L31" s="10">
        <v>5.0000000000000001E-3</v>
      </c>
      <c r="M31" s="3"/>
    </row>
    <row r="32" spans="1:13" x14ac:dyDescent="0.25">
      <c r="A32" s="20" t="s">
        <v>32</v>
      </c>
      <c r="B32" s="7"/>
      <c r="C32" s="8">
        <f>SUM(C30:C31)</f>
        <v>2.4800000000000003E-2</v>
      </c>
      <c r="D32" s="8">
        <f t="shared" ref="D32:L32" si="10">SUM(D30:D31)</f>
        <v>2.8000000000000001E-2</v>
      </c>
      <c r="E32" s="8">
        <f t="shared" si="10"/>
        <v>2.9700000000000001E-2</v>
      </c>
      <c r="F32" s="8">
        <f t="shared" si="10"/>
        <v>3.0200000000000001E-2</v>
      </c>
      <c r="G32" s="8">
        <f t="shared" si="10"/>
        <v>3.0200000000000001E-2</v>
      </c>
      <c r="H32" s="8">
        <f t="shared" si="10"/>
        <v>3.0200000000000001E-2</v>
      </c>
      <c r="I32" s="8">
        <f t="shared" si="10"/>
        <v>3.0200000000000001E-2</v>
      </c>
      <c r="J32" s="8">
        <f t="shared" si="10"/>
        <v>3.0200000000000001E-2</v>
      </c>
      <c r="K32" s="8">
        <f t="shared" si="10"/>
        <v>3.0200000000000001E-2</v>
      </c>
      <c r="L32" s="8">
        <f t="shared" si="10"/>
        <v>3.0200000000000001E-2</v>
      </c>
      <c r="M32" s="3"/>
    </row>
    <row r="34" spans="1:12" ht="15.75" x14ac:dyDescent="0.25">
      <c r="A34" s="6" t="s">
        <v>33</v>
      </c>
    </row>
    <row r="36" spans="1:12" x14ac:dyDescent="0.25">
      <c r="A36" s="21" t="s">
        <v>34</v>
      </c>
      <c r="B36" s="21"/>
      <c r="C36" s="22">
        <f>[1]Assumptions!C36</f>
        <v>3.4814826931885104E-2</v>
      </c>
      <c r="D36" s="22">
        <f>C36</f>
        <v>3.4814826931885104E-2</v>
      </c>
      <c r="E36" s="22">
        <f t="shared" ref="E36:L36" si="11">D36</f>
        <v>3.4814826931885104E-2</v>
      </c>
      <c r="F36" s="22">
        <f t="shared" si="11"/>
        <v>3.4814826931885104E-2</v>
      </c>
      <c r="G36" s="22">
        <f t="shared" si="11"/>
        <v>3.4814826931885104E-2</v>
      </c>
      <c r="H36" s="22">
        <f t="shared" si="11"/>
        <v>3.4814826931885104E-2</v>
      </c>
      <c r="I36" s="22">
        <f t="shared" si="11"/>
        <v>3.4814826931885104E-2</v>
      </c>
      <c r="J36" s="22">
        <f t="shared" si="11"/>
        <v>3.4814826931885104E-2</v>
      </c>
      <c r="K36" s="22">
        <f t="shared" si="11"/>
        <v>3.4814826931885104E-2</v>
      </c>
      <c r="L36" s="22">
        <f t="shared" si="11"/>
        <v>3.4814826931885104E-2</v>
      </c>
    </row>
    <row r="38" spans="1:12" x14ac:dyDescent="0.25">
      <c r="A38" s="23" t="s">
        <v>35</v>
      </c>
      <c r="B38" s="23"/>
      <c r="C38" s="24">
        <v>-1E-4</v>
      </c>
      <c r="D38" s="24">
        <v>-1E-4</v>
      </c>
      <c r="E38" s="24">
        <v>-1E-4</v>
      </c>
      <c r="F38" s="24">
        <v>-1E-4</v>
      </c>
      <c r="G38" s="24">
        <v>-1E-4</v>
      </c>
      <c r="H38" s="24">
        <v>-1E-4</v>
      </c>
      <c r="I38" s="24">
        <v>-1E-4</v>
      </c>
      <c r="J38" s="24">
        <v>-1E-4</v>
      </c>
      <c r="K38" s="24">
        <v>-1E-4</v>
      </c>
      <c r="L38" s="24">
        <v>-1E-4</v>
      </c>
    </row>
    <row r="40" spans="1:12" x14ac:dyDescent="0.25">
      <c r="A40" s="21" t="s">
        <v>36</v>
      </c>
      <c r="B40" s="21"/>
      <c r="C40" s="22">
        <v>2.5000000000000001E-2</v>
      </c>
      <c r="D40" s="22">
        <v>2.5000000000000001E-2</v>
      </c>
      <c r="E40" s="22">
        <v>2.5000000000000001E-2</v>
      </c>
      <c r="F40" s="22">
        <v>2.5000000000000001E-2</v>
      </c>
      <c r="G40" s="22">
        <v>2.5000000000000001E-2</v>
      </c>
      <c r="H40" s="22">
        <v>2.5000000000000001E-2</v>
      </c>
      <c r="I40" s="22">
        <v>2.5000000000000001E-2</v>
      </c>
      <c r="J40" s="22">
        <v>2.5000000000000001E-2</v>
      </c>
      <c r="K40" s="22">
        <v>2.5000000000000001E-2</v>
      </c>
      <c r="L40" s="22">
        <v>2.5000000000000001E-2</v>
      </c>
    </row>
    <row r="42" spans="1:12" x14ac:dyDescent="0.25">
      <c r="A42" s="21" t="s">
        <v>37</v>
      </c>
      <c r="B42" s="21"/>
      <c r="C42" s="22">
        <v>2.5000000000000001E-2</v>
      </c>
      <c r="D42" s="22">
        <v>2.5000000000000001E-2</v>
      </c>
      <c r="E42" s="22">
        <v>2.5000000000000001E-2</v>
      </c>
      <c r="F42" s="22">
        <v>2.5000000000000001E-2</v>
      </c>
      <c r="G42" s="22">
        <v>2.5000000000000001E-2</v>
      </c>
      <c r="H42" s="22">
        <v>2.5000000000000001E-2</v>
      </c>
      <c r="I42" s="22">
        <v>2.5000000000000001E-2</v>
      </c>
      <c r="J42" s="22">
        <v>2.5000000000000001E-2</v>
      </c>
      <c r="K42" s="22">
        <v>2.5000000000000001E-2</v>
      </c>
      <c r="L42" s="22">
        <v>2.5000000000000001E-2</v>
      </c>
    </row>
    <row r="44" spans="1:12" x14ac:dyDescent="0.25">
      <c r="A44" s="21" t="s">
        <v>38</v>
      </c>
      <c r="B44" s="21"/>
      <c r="C44" s="22">
        <v>9.5000000000000001E-2</v>
      </c>
      <c r="D44" s="22">
        <v>9.5000000000000001E-2</v>
      </c>
      <c r="E44" s="22">
        <v>0.1</v>
      </c>
      <c r="F44" s="22">
        <v>0.105</v>
      </c>
      <c r="G44" s="22">
        <v>0.11</v>
      </c>
      <c r="H44" s="22">
        <v>0.115</v>
      </c>
      <c r="I44" s="22">
        <v>0.12</v>
      </c>
      <c r="J44" s="22">
        <v>0.12</v>
      </c>
      <c r="K44" s="22">
        <v>0.12</v>
      </c>
      <c r="L44" s="22">
        <v>0.12</v>
      </c>
    </row>
    <row r="46" spans="1:12" x14ac:dyDescent="0.25">
      <c r="A46" s="21" t="s">
        <v>39</v>
      </c>
      <c r="B46" s="21"/>
      <c r="C46" s="22">
        <f t="shared" ref="C46:L46" si="12">C36</f>
        <v>3.4814826931885104E-2</v>
      </c>
      <c r="D46" s="22">
        <f t="shared" si="12"/>
        <v>3.4814826931885104E-2</v>
      </c>
      <c r="E46" s="22">
        <f t="shared" si="12"/>
        <v>3.4814826931885104E-2</v>
      </c>
      <c r="F46" s="22">
        <f t="shared" si="12"/>
        <v>3.4814826931885104E-2</v>
      </c>
      <c r="G46" s="22">
        <f t="shared" si="12"/>
        <v>3.4814826931885104E-2</v>
      </c>
      <c r="H46" s="22">
        <f t="shared" si="12"/>
        <v>3.4814826931885104E-2</v>
      </c>
      <c r="I46" s="22">
        <f t="shared" si="12"/>
        <v>3.4814826931885104E-2</v>
      </c>
      <c r="J46" s="22">
        <f t="shared" si="12"/>
        <v>3.4814826931885104E-2</v>
      </c>
      <c r="K46" s="22">
        <f t="shared" si="12"/>
        <v>3.4814826931885104E-2</v>
      </c>
      <c r="L46" s="22">
        <f t="shared" si="12"/>
        <v>3.4814826931885104E-2</v>
      </c>
    </row>
    <row r="48" spans="1:12" x14ac:dyDescent="0.25">
      <c r="A48" s="21" t="s">
        <v>40</v>
      </c>
      <c r="B48" s="22">
        <v>2.5000000000000001E-2</v>
      </c>
      <c r="C48" s="22">
        <v>2.7E-2</v>
      </c>
      <c r="D48" s="22">
        <v>2.7E-2</v>
      </c>
      <c r="E48" s="22">
        <v>2.7E-2</v>
      </c>
      <c r="F48" s="22">
        <v>2.7E-2</v>
      </c>
      <c r="G48" s="22">
        <v>2.7E-2</v>
      </c>
      <c r="H48" s="22">
        <v>2.7E-2</v>
      </c>
      <c r="I48" s="22">
        <v>2.7E-2</v>
      </c>
      <c r="J48" s="22">
        <v>2.7E-2</v>
      </c>
      <c r="K48" s="22">
        <v>2.7E-2</v>
      </c>
      <c r="L48" s="22">
        <v>2.7E-2</v>
      </c>
    </row>
    <row r="50" spans="1:12" x14ac:dyDescent="0.25">
      <c r="A50" s="21" t="s">
        <v>77</v>
      </c>
      <c r="B50" s="22"/>
      <c r="C50" s="24">
        <f>(C48*0.6)+(C52*0.4)</f>
        <v>-4.68469713800038E-3</v>
      </c>
      <c r="D50" s="24">
        <f t="shared" ref="D50:L50" si="13">(D48*0.6)+(D52*0.4)</f>
        <v>2.7439999999999999E-2</v>
      </c>
      <c r="E50" s="24">
        <f t="shared" si="13"/>
        <v>2.7439999999999999E-2</v>
      </c>
      <c r="F50" s="24">
        <f t="shared" si="13"/>
        <v>4.8119999999999996E-2</v>
      </c>
      <c r="G50" s="24">
        <f t="shared" si="13"/>
        <v>2.7439999999999999E-2</v>
      </c>
      <c r="H50" s="24">
        <f t="shared" si="13"/>
        <v>2.7439999999999999E-2</v>
      </c>
      <c r="I50" s="24">
        <f t="shared" si="13"/>
        <v>4.24E-2</v>
      </c>
      <c r="J50" s="24">
        <f t="shared" si="13"/>
        <v>2.7439999999999999E-2</v>
      </c>
      <c r="K50" s="24">
        <f t="shared" si="13"/>
        <v>2.7439999999999999E-2</v>
      </c>
      <c r="L50" s="24">
        <f t="shared" si="13"/>
        <v>2.7439999999999999E-2</v>
      </c>
    </row>
    <row r="52" spans="1:12" x14ac:dyDescent="0.25">
      <c r="A52" s="21" t="s">
        <v>78</v>
      </c>
      <c r="B52" s="22"/>
      <c r="C52" s="24">
        <v>-5.2211742845000943E-2</v>
      </c>
      <c r="D52" s="24">
        <v>2.81E-2</v>
      </c>
      <c r="E52" s="24">
        <v>2.81E-2</v>
      </c>
      <c r="F52" s="24">
        <f>9.98%-2%</f>
        <v>7.9799999999999996E-2</v>
      </c>
      <c r="G52" s="24">
        <v>2.81E-2</v>
      </c>
      <c r="H52" s="24">
        <v>2.81E-2</v>
      </c>
      <c r="I52" s="70">
        <f>8.55%-2%</f>
        <v>6.5500000000000003E-2</v>
      </c>
      <c r="J52" s="24">
        <v>2.81E-2</v>
      </c>
      <c r="K52" s="24">
        <v>2.81E-2</v>
      </c>
      <c r="L52" s="24">
        <v>2.81E-2</v>
      </c>
    </row>
    <row r="54" spans="1:12" x14ac:dyDescent="0.25">
      <c r="A54" s="21" t="s">
        <v>41</v>
      </c>
      <c r="B54" s="21"/>
      <c r="C54" s="22">
        <f t="shared" ref="C54:L54" si="14">+C9</f>
        <v>2.4E-2</v>
      </c>
      <c r="D54" s="22">
        <f t="shared" si="14"/>
        <v>2.5000000000000001E-2</v>
      </c>
      <c r="E54" s="22">
        <f t="shared" si="14"/>
        <v>2.5000000000000001E-2</v>
      </c>
      <c r="F54" s="22">
        <f t="shared" si="14"/>
        <v>2.5000000000000001E-2</v>
      </c>
      <c r="G54" s="22">
        <f t="shared" si="14"/>
        <v>2.5000000000000001E-2</v>
      </c>
      <c r="H54" s="22">
        <f t="shared" si="14"/>
        <v>2.5000000000000001E-2</v>
      </c>
      <c r="I54" s="22">
        <f t="shared" si="14"/>
        <v>2.5000000000000001E-2</v>
      </c>
      <c r="J54" s="22">
        <f t="shared" si="14"/>
        <v>2.5000000000000001E-2</v>
      </c>
      <c r="K54" s="22">
        <f t="shared" si="14"/>
        <v>2.5000000000000001E-2</v>
      </c>
      <c r="L54" s="22">
        <f t="shared" si="14"/>
        <v>2.5000000000000001E-2</v>
      </c>
    </row>
    <row r="56" spans="1:12" ht="15.75" x14ac:dyDescent="0.25">
      <c r="A56" s="6" t="s">
        <v>42</v>
      </c>
    </row>
    <row r="58" spans="1:12" x14ac:dyDescent="0.25">
      <c r="A58" s="25" t="s">
        <v>43</v>
      </c>
      <c r="B58" s="15">
        <f>B48</f>
        <v>2.5000000000000001E-2</v>
      </c>
      <c r="C58" s="15">
        <f>C48</f>
        <v>2.7E-2</v>
      </c>
      <c r="D58" s="15">
        <f t="shared" ref="D58:J58" si="15">D48</f>
        <v>2.7E-2</v>
      </c>
      <c r="E58" s="15">
        <v>0.03</v>
      </c>
      <c r="F58" s="15">
        <f t="shared" si="15"/>
        <v>2.7E-2</v>
      </c>
      <c r="G58" s="15">
        <f t="shared" si="15"/>
        <v>2.7E-2</v>
      </c>
      <c r="H58" s="15">
        <v>0.03</v>
      </c>
      <c r="I58" s="15">
        <f t="shared" si="15"/>
        <v>2.7E-2</v>
      </c>
      <c r="J58" s="15">
        <f t="shared" si="15"/>
        <v>2.7E-2</v>
      </c>
      <c r="K58" s="15">
        <v>6.0000000000000001E-3</v>
      </c>
      <c r="L58" s="15">
        <v>2.7E-2</v>
      </c>
    </row>
    <row r="59" spans="1:12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 x14ac:dyDescent="0.25">
      <c r="A60" s="25" t="s">
        <v>44</v>
      </c>
      <c r="B60" s="15">
        <f>B48</f>
        <v>2.5000000000000001E-2</v>
      </c>
      <c r="C60" s="15">
        <f t="shared" ref="C60:J60" si="16">C48</f>
        <v>2.7E-2</v>
      </c>
      <c r="D60" s="15">
        <f t="shared" si="16"/>
        <v>2.7E-2</v>
      </c>
      <c r="E60" s="15">
        <f t="shared" si="16"/>
        <v>2.7E-2</v>
      </c>
      <c r="F60" s="15">
        <f t="shared" si="16"/>
        <v>2.7E-2</v>
      </c>
      <c r="G60" s="15">
        <v>7.0000000000000007E-2</v>
      </c>
      <c r="H60" s="15">
        <f t="shared" si="16"/>
        <v>2.7E-2</v>
      </c>
      <c r="I60" s="15">
        <f t="shared" si="16"/>
        <v>2.7E-2</v>
      </c>
      <c r="J60" s="15">
        <f t="shared" si="16"/>
        <v>2.7E-2</v>
      </c>
      <c r="K60" s="15">
        <f>K58</f>
        <v>6.0000000000000001E-3</v>
      </c>
      <c r="L60" s="15">
        <v>2.7E-2</v>
      </c>
    </row>
    <row r="61" spans="1:12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2" x14ac:dyDescent="0.25">
      <c r="A62" s="25" t="s">
        <v>45</v>
      </c>
      <c r="B62" s="15">
        <f>B48</f>
        <v>2.5000000000000001E-2</v>
      </c>
      <c r="C62" s="15">
        <f t="shared" ref="C62:J62" si="17">C48</f>
        <v>2.7E-2</v>
      </c>
      <c r="D62" s="15">
        <f t="shared" si="17"/>
        <v>2.7E-2</v>
      </c>
      <c r="E62" s="15">
        <f t="shared" si="17"/>
        <v>2.7E-2</v>
      </c>
      <c r="F62" s="15">
        <f t="shared" si="17"/>
        <v>2.7E-2</v>
      </c>
      <c r="G62" s="15">
        <v>0.05</v>
      </c>
      <c r="H62" s="15">
        <f t="shared" si="17"/>
        <v>2.7E-2</v>
      </c>
      <c r="I62" s="15">
        <f t="shared" si="17"/>
        <v>2.7E-2</v>
      </c>
      <c r="J62" s="15">
        <f t="shared" si="17"/>
        <v>2.7E-2</v>
      </c>
      <c r="K62" s="15">
        <f>K58</f>
        <v>6.0000000000000001E-3</v>
      </c>
      <c r="L62" s="15">
        <v>2.7E-2</v>
      </c>
    </row>
    <row r="63" spans="1:12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12" x14ac:dyDescent="0.25">
      <c r="A64" s="25" t="s">
        <v>46</v>
      </c>
      <c r="B64" s="15">
        <f>B48</f>
        <v>2.5000000000000001E-2</v>
      </c>
      <c r="C64" s="15">
        <f t="shared" ref="C64:J64" si="18">C48</f>
        <v>2.7E-2</v>
      </c>
      <c r="D64" s="15">
        <f t="shared" si="18"/>
        <v>2.7E-2</v>
      </c>
      <c r="E64" s="15">
        <f t="shared" si="18"/>
        <v>2.7E-2</v>
      </c>
      <c r="F64" s="15">
        <f t="shared" si="18"/>
        <v>2.7E-2</v>
      </c>
      <c r="G64" s="15">
        <v>0.06</v>
      </c>
      <c r="H64" s="15">
        <f t="shared" si="18"/>
        <v>2.7E-2</v>
      </c>
      <c r="I64" s="15">
        <f t="shared" si="18"/>
        <v>2.7E-2</v>
      </c>
      <c r="J64" s="15">
        <f t="shared" si="18"/>
        <v>2.7E-2</v>
      </c>
      <c r="K64" s="15">
        <f>K58</f>
        <v>6.0000000000000001E-3</v>
      </c>
      <c r="L64" s="15">
        <v>2.7E-2</v>
      </c>
    </row>
  </sheetData>
  <mergeCells count="1">
    <mergeCell ref="A4:A5"/>
  </mergeCell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L42"/>
  <sheetViews>
    <sheetView view="pageBreakPreview" zoomScale="130" zoomScaleNormal="110" zoomScaleSheetLayoutView="130" workbookViewId="0">
      <pane xSplit="1" ySplit="7" topLeftCell="C22" activePane="bottomRight" state="frozen"/>
      <selection activeCell="N43" sqref="N43"/>
      <selection pane="topRight" activeCell="N43" sqref="N43"/>
      <selection pane="bottomLeft" activeCell="N43" sqref="N43"/>
      <selection pane="bottomRight" activeCell="D25" sqref="D25"/>
    </sheetView>
  </sheetViews>
  <sheetFormatPr defaultRowHeight="15" x14ac:dyDescent="0.25"/>
  <cols>
    <col min="1" max="1" width="47.85546875" customWidth="1"/>
    <col min="2" max="2" width="12.7109375" hidden="1" customWidth="1"/>
    <col min="3" max="12" width="12.7109375" customWidth="1"/>
  </cols>
  <sheetData>
    <row r="1" spans="1:12" ht="18" x14ac:dyDescent="0.25">
      <c r="A1" s="26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18" x14ac:dyDescent="0.25">
      <c r="A2" s="26" t="s">
        <v>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x14ac:dyDescent="0.25">
      <c r="A3" s="1" t="s">
        <v>47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25">
      <c r="A5" s="3"/>
      <c r="B5" s="4" t="s">
        <v>5</v>
      </c>
      <c r="C5" s="28" t="s">
        <v>6</v>
      </c>
      <c r="D5" s="28" t="s">
        <v>7</v>
      </c>
      <c r="E5" s="28" t="s">
        <v>8</v>
      </c>
      <c r="F5" s="28" t="s">
        <v>9</v>
      </c>
      <c r="G5" s="28" t="s">
        <v>10</v>
      </c>
      <c r="H5" s="27" t="s">
        <v>11</v>
      </c>
      <c r="I5" s="27" t="s">
        <v>12</v>
      </c>
      <c r="J5" s="27" t="s">
        <v>13</v>
      </c>
      <c r="K5" s="27" t="s">
        <v>14</v>
      </c>
      <c r="L5" s="27" t="s">
        <v>15</v>
      </c>
    </row>
    <row r="6" spans="1:12" x14ac:dyDescent="0.25">
      <c r="A6" s="3"/>
      <c r="B6" s="4">
        <v>2019</v>
      </c>
      <c r="C6" s="28">
        <v>2020</v>
      </c>
      <c r="D6" s="28">
        <v>2021</v>
      </c>
      <c r="E6" s="28">
        <v>2022</v>
      </c>
      <c r="F6" s="28">
        <v>2023</v>
      </c>
      <c r="G6" s="28">
        <v>2024</v>
      </c>
      <c r="H6" s="27">
        <v>2025</v>
      </c>
      <c r="I6" s="27">
        <v>2026</v>
      </c>
      <c r="J6" s="27">
        <v>2027</v>
      </c>
      <c r="K6" s="27">
        <v>2028</v>
      </c>
      <c r="L6" s="27">
        <v>2029</v>
      </c>
    </row>
    <row r="7" spans="1:12" x14ac:dyDescent="0.25">
      <c r="A7" s="3"/>
      <c r="B7" s="4" t="s">
        <v>48</v>
      </c>
      <c r="C7" s="27" t="s">
        <v>48</v>
      </c>
      <c r="D7" s="27" t="s">
        <v>48</v>
      </c>
      <c r="E7" s="27" t="s">
        <v>48</v>
      </c>
      <c r="F7" s="27" t="s">
        <v>48</v>
      </c>
      <c r="G7" s="27" t="s">
        <v>48</v>
      </c>
      <c r="H7" s="27" t="s">
        <v>48</v>
      </c>
      <c r="I7" s="27" t="s">
        <v>48</v>
      </c>
      <c r="J7" s="27" t="s">
        <v>48</v>
      </c>
      <c r="K7" s="27" t="s">
        <v>48</v>
      </c>
      <c r="L7" s="27" t="s">
        <v>48</v>
      </c>
    </row>
    <row r="8" spans="1:12" x14ac:dyDescent="0.25">
      <c r="A8" s="29" t="s">
        <v>49</v>
      </c>
    </row>
    <row r="9" spans="1:12" hidden="1" x14ac:dyDescent="0.25">
      <c r="A9" s="30" t="s">
        <v>50</v>
      </c>
    </row>
    <row r="10" spans="1:12" x14ac:dyDescent="0.25">
      <c r="A10" s="3" t="s">
        <v>51</v>
      </c>
      <c r="B10" s="34">
        <v>116286075</v>
      </c>
      <c r="C10" s="34">
        <v>122475073.54019925</v>
      </c>
      <c r="D10" s="34">
        <v>128848578.28626038</v>
      </c>
      <c r="E10" s="34">
        <v>132787814.4461727</v>
      </c>
      <c r="F10" s="34">
        <v>136873723.19606152</v>
      </c>
      <c r="G10" s="34">
        <v>141200005.53346363</v>
      </c>
      <c r="H10" s="34">
        <v>140016823.57235473</v>
      </c>
      <c r="I10" s="34">
        <v>144073163.37104961</v>
      </c>
      <c r="J10" s="34">
        <v>148228444.06925246</v>
      </c>
      <c r="K10" s="34">
        <v>152519455.85295779</v>
      </c>
      <c r="L10" s="34">
        <v>157842915.40689102</v>
      </c>
    </row>
    <row r="11" spans="1:12" x14ac:dyDescent="0.25">
      <c r="A11" s="3" t="s">
        <v>26</v>
      </c>
      <c r="B11" s="34">
        <v>19275111</v>
      </c>
      <c r="C11" s="34">
        <v>20209159.967273887</v>
      </c>
      <c r="D11" s="34">
        <v>20819026.296091165</v>
      </c>
      <c r="E11" s="34">
        <v>21447525.464330498</v>
      </c>
      <c r="F11" s="34">
        <v>22095232.873594325</v>
      </c>
      <c r="G11" s="34">
        <v>22762741.856676649</v>
      </c>
      <c r="H11" s="34">
        <v>23458216.390421327</v>
      </c>
      <c r="I11" s="34">
        <v>24175150.595325906</v>
      </c>
      <c r="J11" s="34">
        <v>24914212.228846673</v>
      </c>
      <c r="K11" s="34">
        <v>25676089.974232301</v>
      </c>
      <c r="L11" s="34">
        <v>26461494.100134805</v>
      </c>
    </row>
    <row r="12" spans="1:12" x14ac:dyDescent="0.25">
      <c r="A12" s="3" t="s">
        <v>52</v>
      </c>
      <c r="B12" s="34">
        <v>1624964</v>
      </c>
      <c r="C12" s="34">
        <v>1289267.0233098757</v>
      </c>
      <c r="D12" s="34">
        <v>1204224.4323790881</v>
      </c>
      <c r="E12" s="34">
        <v>1256217.0020077333</v>
      </c>
      <c r="F12" s="34">
        <v>1355694.9451296018</v>
      </c>
      <c r="G12" s="34">
        <v>1407579.3095240889</v>
      </c>
      <c r="H12" s="34">
        <v>1474758.2236818061</v>
      </c>
      <c r="I12" s="34">
        <v>1481737.2966479387</v>
      </c>
      <c r="J12" s="34">
        <v>1458722.2962591695</v>
      </c>
      <c r="K12" s="34">
        <v>1496319.1535761645</v>
      </c>
      <c r="L12" s="34">
        <v>1458633.967438404</v>
      </c>
    </row>
    <row r="13" spans="1:12" x14ac:dyDescent="0.25">
      <c r="A13" s="3" t="s">
        <v>53</v>
      </c>
      <c r="B13" s="34">
        <v>9115951</v>
      </c>
      <c r="C13" s="34">
        <v>9240038.8155537602</v>
      </c>
      <c r="D13" s="34">
        <v>9563339.9199127406</v>
      </c>
      <c r="E13" s="34">
        <v>9702283.169670295</v>
      </c>
      <c r="F13" s="34">
        <v>9838014.1492852215</v>
      </c>
      <c r="G13" s="34">
        <v>9977581.8752873484</v>
      </c>
      <c r="H13" s="34">
        <v>10421097.297265783</v>
      </c>
      <c r="I13" s="34">
        <v>10568674.651327893</v>
      </c>
      <c r="J13" s="34">
        <v>10720431.559880426</v>
      </c>
      <c r="K13" s="34">
        <v>10876489.134515133</v>
      </c>
      <c r="L13" s="34">
        <v>11336590.73065898</v>
      </c>
    </row>
    <row r="14" spans="1:12" x14ac:dyDescent="0.25">
      <c r="A14" s="3" t="s">
        <v>54</v>
      </c>
      <c r="B14" s="34">
        <v>7080694</v>
      </c>
      <c r="C14" s="34">
        <v>7143568.29</v>
      </c>
      <c r="D14" s="34">
        <v>7207071.3229</v>
      </c>
      <c r="E14" s="34">
        <v>7271209.3861289993</v>
      </c>
      <c r="F14" s="34">
        <v>7335988.829990291</v>
      </c>
      <c r="G14" s="34">
        <v>7401416.0682901936</v>
      </c>
      <c r="H14" s="34">
        <v>7467497.5789730949</v>
      </c>
      <c r="I14" s="34">
        <v>7534239.904762825</v>
      </c>
      <c r="J14" s="34">
        <v>7601649.6538104555</v>
      </c>
      <c r="K14" s="34">
        <v>7669733.5003485586</v>
      </c>
      <c r="L14" s="34">
        <v>7738498.1853520451</v>
      </c>
    </row>
    <row r="15" spans="1:12" x14ac:dyDescent="0.25">
      <c r="A15" s="3" t="s">
        <v>55</v>
      </c>
      <c r="B15" s="34">
        <v>4786217</v>
      </c>
      <c r="C15" s="34">
        <v>4802079.17</v>
      </c>
      <c r="D15" s="34">
        <v>4818099.9616999999</v>
      </c>
      <c r="E15" s="34">
        <v>4834280.961317</v>
      </c>
      <c r="F15" s="34">
        <v>4850623.7709301701</v>
      </c>
      <c r="G15" s="34">
        <v>4867130.0086394725</v>
      </c>
      <c r="H15" s="34">
        <v>4883801.3087258674</v>
      </c>
      <c r="I15" s="34">
        <v>4900639.3218131252</v>
      </c>
      <c r="J15" s="34">
        <v>4917645.7150312569</v>
      </c>
      <c r="K15" s="34">
        <v>4934822.172181569</v>
      </c>
      <c r="L15" s="34">
        <v>4952170.3939033849</v>
      </c>
    </row>
    <row r="16" spans="1:12" hidden="1" x14ac:dyDescent="0.25">
      <c r="A16" s="31" t="s">
        <v>56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2" hidden="1" x14ac:dyDescent="0.25">
      <c r="A17" s="3" t="s">
        <v>57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</row>
    <row r="18" spans="1:12" ht="26.25" hidden="1" x14ac:dyDescent="0.25">
      <c r="A18" s="32" t="s">
        <v>58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12" x14ac:dyDescent="0.25">
      <c r="A19" s="33" t="s">
        <v>59</v>
      </c>
      <c r="B19" s="36">
        <v>158169012</v>
      </c>
      <c r="C19" s="36">
        <v>165159186.80633676</v>
      </c>
      <c r="D19" s="36">
        <v>172460340.21924338</v>
      </c>
      <c r="E19" s="36">
        <v>177299330.42962721</v>
      </c>
      <c r="F19" s="36">
        <v>182349277.76499113</v>
      </c>
      <c r="G19" s="36">
        <v>187616454.6518814</v>
      </c>
      <c r="H19" s="36">
        <v>187722194.37142259</v>
      </c>
      <c r="I19" s="36">
        <v>192733605.14092731</v>
      </c>
      <c r="J19" s="36">
        <v>197841105.52308044</v>
      </c>
      <c r="K19" s="36">
        <v>203172909.78781155</v>
      </c>
      <c r="L19" s="36">
        <v>209790302.78437865</v>
      </c>
    </row>
    <row r="20" spans="1:12" x14ac:dyDescent="0.25">
      <c r="C20" s="69"/>
      <c r="D20" s="69"/>
      <c r="E20" s="69"/>
      <c r="F20" s="69"/>
      <c r="G20" s="69"/>
      <c r="H20" s="69"/>
      <c r="I20" s="69"/>
      <c r="J20" s="69"/>
      <c r="K20" s="69"/>
      <c r="L20" s="69"/>
    </row>
    <row r="21" spans="1:12" x14ac:dyDescent="0.25">
      <c r="C21" s="37"/>
      <c r="D21" s="37"/>
      <c r="E21" s="37"/>
      <c r="F21" s="37"/>
      <c r="G21" s="37"/>
      <c r="H21" s="37"/>
      <c r="I21" s="37"/>
      <c r="J21" s="37"/>
      <c r="K21" s="37"/>
      <c r="L21" s="37"/>
    </row>
    <row r="22" spans="1:12" x14ac:dyDescent="0.25">
      <c r="A22" s="29" t="s">
        <v>60</v>
      </c>
    </row>
    <row r="23" spans="1:12" x14ac:dyDescent="0.25">
      <c r="A23" s="3" t="s">
        <v>61</v>
      </c>
      <c r="B23" s="34">
        <v>65453353.597690314</v>
      </c>
      <c r="C23" s="34">
        <v>67552331.901077971</v>
      </c>
      <c r="D23" s="34">
        <v>69736764.524789676</v>
      </c>
      <c r="E23" s="34">
        <v>72244289.955045074</v>
      </c>
      <c r="F23" s="34">
        <v>74843486.754527539</v>
      </c>
      <c r="G23" s="34">
        <v>77537738.002548933</v>
      </c>
      <c r="H23" s="34">
        <v>79505909.824078485</v>
      </c>
      <c r="I23" s="34">
        <v>82376186.243195012</v>
      </c>
      <c r="J23" s="34">
        <v>85053687.777663708</v>
      </c>
      <c r="K23" s="34">
        <v>87819622.617911816</v>
      </c>
      <c r="L23" s="34">
        <v>90676948.882716313</v>
      </c>
    </row>
    <row r="24" spans="1:12" x14ac:dyDescent="0.25">
      <c r="A24" s="3" t="s">
        <v>62</v>
      </c>
      <c r="B24" s="34">
        <v>1281274</v>
      </c>
      <c r="C24" s="34">
        <v>1240889.6000000001</v>
      </c>
      <c r="D24" s="34">
        <v>1198531.8799999999</v>
      </c>
      <c r="E24" s="34">
        <v>1154104.1100000001</v>
      </c>
      <c r="F24" s="34">
        <v>1107505.1099999999</v>
      </c>
      <c r="G24" s="34">
        <v>1058628.78</v>
      </c>
      <c r="H24" s="34">
        <v>1007363.81</v>
      </c>
      <c r="I24" s="34">
        <v>953593.48</v>
      </c>
      <c r="J24" s="34">
        <v>897195.34000000008</v>
      </c>
      <c r="K24" s="34">
        <v>838040.97</v>
      </c>
      <c r="L24" s="34">
        <v>775995.67999999993</v>
      </c>
    </row>
    <row r="25" spans="1:12" x14ac:dyDescent="0.25">
      <c r="A25" s="3" t="s">
        <v>40</v>
      </c>
      <c r="B25" s="34">
        <v>39635951</v>
      </c>
      <c r="C25" s="34">
        <v>42764973.267062843</v>
      </c>
      <c r="D25" s="34">
        <v>45559665.268796206</v>
      </c>
      <c r="E25" s="34">
        <v>46739439.409106359</v>
      </c>
      <c r="F25" s="34">
        <v>47387175.878513463</v>
      </c>
      <c r="G25" s="34">
        <v>48224387.753808305</v>
      </c>
      <c r="H25" s="34">
        <v>47174778.635036699</v>
      </c>
      <c r="I25" s="34">
        <v>48265717.007614531</v>
      </c>
      <c r="J25" s="34">
        <v>49626715.664753497</v>
      </c>
      <c r="K25" s="34">
        <v>50970857.252775714</v>
      </c>
      <c r="L25" s="34">
        <v>52299014.477067381</v>
      </c>
    </row>
    <row r="26" spans="1:12" x14ac:dyDescent="0.25">
      <c r="A26" s="3" t="s">
        <v>63</v>
      </c>
      <c r="B26" s="34">
        <v>23701528</v>
      </c>
      <c r="C26" s="34">
        <v>24749613.115563352</v>
      </c>
      <c r="D26" s="34">
        <v>25989820.745992292</v>
      </c>
      <c r="E26" s="34">
        <v>26816839.432490472</v>
      </c>
      <c r="F26" s="34">
        <v>27880910.186428387</v>
      </c>
      <c r="G26" s="34">
        <v>29265952.984500572</v>
      </c>
      <c r="H26" s="34">
        <v>30682087.036174536</v>
      </c>
      <c r="I26" s="34">
        <v>32044894.260028921</v>
      </c>
      <c r="J26" s="34">
        <v>33437588.203813132</v>
      </c>
      <c r="K26" s="34">
        <v>34346476.697151467</v>
      </c>
      <c r="L26" s="34">
        <v>35797613.410757765</v>
      </c>
    </row>
    <row r="27" spans="1:12" hidden="1" x14ac:dyDescent="0.25">
      <c r="A27" s="3" t="s">
        <v>64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</row>
    <row r="28" spans="1:12" x14ac:dyDescent="0.25">
      <c r="A28" s="3" t="s">
        <v>65</v>
      </c>
      <c r="B28" s="34">
        <v>15675108</v>
      </c>
      <c r="C28" s="34">
        <v>15872064.479800001</v>
      </c>
      <c r="D28" s="34">
        <v>16914667.429568861</v>
      </c>
      <c r="E28" s="34">
        <v>16707111.580525115</v>
      </c>
      <c r="F28" s="34">
        <v>17275031.220360078</v>
      </c>
      <c r="G28" s="34">
        <v>17722021.634712245</v>
      </c>
      <c r="H28" s="34">
        <v>18911914.067183681</v>
      </c>
      <c r="I28" s="34">
        <v>18794631.05007495</v>
      </c>
      <c r="J28" s="34">
        <v>19297727.653907776</v>
      </c>
      <c r="K28" s="34">
        <v>19814264.320469841</v>
      </c>
      <c r="L28" s="34">
        <v>21167499.74068277</v>
      </c>
    </row>
    <row r="29" spans="1:12" x14ac:dyDescent="0.25">
      <c r="A29" s="3" t="s">
        <v>66</v>
      </c>
      <c r="B29" s="34">
        <v>142245.77956655668</v>
      </c>
      <c r="C29" s="34">
        <v>170933.59035429289</v>
      </c>
      <c r="D29" s="34">
        <v>115395.0413894403</v>
      </c>
      <c r="E29" s="34">
        <v>177195.17208225327</v>
      </c>
      <c r="F29" s="34">
        <v>177143.74329437222</v>
      </c>
      <c r="G29" s="34">
        <v>119248.66105642659</v>
      </c>
      <c r="H29" s="34">
        <v>204487.58253957494</v>
      </c>
      <c r="I29" s="34">
        <v>180209.98572429153</v>
      </c>
      <c r="J29" s="34">
        <v>140372.69815774588</v>
      </c>
      <c r="K29" s="34">
        <v>260579.93747266009</v>
      </c>
      <c r="L29" s="34">
        <v>135071.33562075417</v>
      </c>
    </row>
    <row r="30" spans="1:12" x14ac:dyDescent="0.25">
      <c r="A30" s="33" t="s">
        <v>67</v>
      </c>
      <c r="B30" s="36">
        <v>145889460.37725687</v>
      </c>
      <c r="C30" s="36">
        <v>152350805.95385846</v>
      </c>
      <c r="D30" s="36">
        <v>159514844.89053646</v>
      </c>
      <c r="E30" s="36">
        <v>163838979.65924925</v>
      </c>
      <c r="F30" s="36">
        <v>168671252.89312384</v>
      </c>
      <c r="G30" s="36">
        <v>173927977.81662649</v>
      </c>
      <c r="H30" s="36">
        <v>177486540.95501298</v>
      </c>
      <c r="I30" s="36">
        <v>182615232.0266377</v>
      </c>
      <c r="J30" s="36">
        <v>188453287.33829588</v>
      </c>
      <c r="K30" s="36">
        <v>194049841.79578152</v>
      </c>
      <c r="L30" s="36">
        <v>200852143.52684504</v>
      </c>
    </row>
    <row r="31" spans="1:12" x14ac:dyDescent="0.25">
      <c r="A31" s="3"/>
      <c r="B31" s="3"/>
      <c r="C31" s="69"/>
      <c r="D31" s="69"/>
      <c r="E31" s="69"/>
      <c r="F31" s="69"/>
      <c r="G31" s="69"/>
      <c r="H31" s="69"/>
      <c r="I31" s="69"/>
      <c r="J31" s="69"/>
      <c r="K31" s="69"/>
      <c r="L31" s="69"/>
    </row>
    <row r="32" spans="1:12" ht="15.75" thickBot="1" x14ac:dyDescent="0.3">
      <c r="A32" s="29" t="s">
        <v>68</v>
      </c>
      <c r="B32" s="38">
        <v>12279551.62274313</v>
      </c>
      <c r="C32" s="38">
        <v>12808380.852478296</v>
      </c>
      <c r="D32" s="38">
        <v>12945495.32870692</v>
      </c>
      <c r="E32" s="38">
        <v>13460350.770377964</v>
      </c>
      <c r="F32" s="38">
        <v>13678024.871867299</v>
      </c>
      <c r="G32" s="38">
        <v>13688476.835254908</v>
      </c>
      <c r="H32" s="38">
        <v>10235653.416409612</v>
      </c>
      <c r="I32" s="38">
        <v>10118373.114289612</v>
      </c>
      <c r="J32" s="38">
        <v>9387818.1847845614</v>
      </c>
      <c r="K32" s="38">
        <v>9123067.9920300245</v>
      </c>
      <c r="L32" s="38">
        <v>8938159.2575336099</v>
      </c>
    </row>
    <row r="33" spans="1:12" x14ac:dyDescent="0.25">
      <c r="C33" s="69"/>
      <c r="D33" s="69"/>
      <c r="E33" s="69"/>
      <c r="F33" s="69"/>
      <c r="G33" s="69"/>
      <c r="H33" s="69"/>
      <c r="I33" s="69"/>
      <c r="J33" s="69"/>
      <c r="K33" s="69"/>
      <c r="L33" s="69"/>
    </row>
    <row r="34" spans="1:12" x14ac:dyDescent="0.25">
      <c r="A34" s="29" t="s">
        <v>69</v>
      </c>
      <c r="B34" s="3"/>
      <c r="C34" s="39"/>
      <c r="D34" s="39"/>
      <c r="E34" s="39"/>
      <c r="F34" s="39"/>
      <c r="G34" s="39"/>
      <c r="H34" s="39"/>
      <c r="I34" s="39"/>
      <c r="J34" s="39"/>
      <c r="K34" s="39"/>
      <c r="L34" s="39"/>
    </row>
    <row r="35" spans="1:12" x14ac:dyDescent="0.25">
      <c r="A35" s="3" t="s">
        <v>70</v>
      </c>
      <c r="B35" s="34">
        <v>0</v>
      </c>
      <c r="C35" s="34">
        <v>0</v>
      </c>
      <c r="D35" s="34">
        <v>0</v>
      </c>
      <c r="E35" s="34">
        <v>0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</row>
    <row r="37" spans="1:12" ht="15.75" thickBot="1" x14ac:dyDescent="0.3">
      <c r="A37" s="29" t="s">
        <v>71</v>
      </c>
      <c r="B37" s="40">
        <v>12279551.62274313</v>
      </c>
      <c r="C37" s="40">
        <v>12808380.852478296</v>
      </c>
      <c r="D37" s="40">
        <v>12945495.32870692</v>
      </c>
      <c r="E37" s="40">
        <v>13460350.770377964</v>
      </c>
      <c r="F37" s="40">
        <v>13678024.871867299</v>
      </c>
      <c r="G37" s="40">
        <v>13688476.835254908</v>
      </c>
      <c r="H37" s="40">
        <v>10235653.416409612</v>
      </c>
      <c r="I37" s="40">
        <v>10118373.114289612</v>
      </c>
      <c r="J37" s="40">
        <v>9387818.1847845614</v>
      </c>
      <c r="K37" s="40">
        <v>9123067.9920300245</v>
      </c>
      <c r="L37" s="40">
        <v>8938159.2575336099</v>
      </c>
    </row>
    <row r="38" spans="1:12" ht="15.75" thickTop="1" x14ac:dyDescent="0.25"/>
    <row r="39" spans="1:12" hidden="1" x14ac:dyDescent="0.25">
      <c r="A39" s="3" t="s">
        <v>72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</row>
    <row r="40" spans="1:12" hidden="1" x14ac:dyDescent="0.25">
      <c r="A40" s="3" t="s">
        <v>73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</row>
    <row r="41" spans="1:12" hidden="1" x14ac:dyDescent="0.25"/>
    <row r="42" spans="1:12" ht="26.25" x14ac:dyDescent="0.25">
      <c r="A42" s="32" t="s">
        <v>74</v>
      </c>
      <c r="B42" s="36">
        <v>7493334.6227431297</v>
      </c>
      <c r="C42" s="36">
        <v>8006301.6824782956</v>
      </c>
      <c r="D42" s="36">
        <v>8127395.3670069203</v>
      </c>
      <c r="E42" s="36">
        <v>8626069.8090609647</v>
      </c>
      <c r="F42" s="36">
        <v>8827401.1009371281</v>
      </c>
      <c r="G42" s="36">
        <v>8821346.8266154341</v>
      </c>
      <c r="H42" s="36">
        <v>5351852.1076837443</v>
      </c>
      <c r="I42" s="36">
        <v>5217733.7924764864</v>
      </c>
      <c r="J42" s="36">
        <v>4470172.4697533045</v>
      </c>
      <c r="K42" s="36">
        <v>4188245.8198484555</v>
      </c>
      <c r="L42" s="36">
        <v>3985988.863630225</v>
      </c>
    </row>
  </sheetData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L52"/>
  <sheetViews>
    <sheetView view="pageBreakPreview" zoomScale="160" zoomScaleNormal="110" zoomScaleSheetLayoutView="160" workbookViewId="0">
      <pane xSplit="1" ySplit="7" topLeftCell="C23" activePane="bottomRight" state="frozen"/>
      <selection activeCell="N43" sqref="N43"/>
      <selection pane="topRight" activeCell="N43" sqref="N43"/>
      <selection pane="bottomLeft" activeCell="N43" sqref="N43"/>
      <selection pane="bottomRight" activeCell="A6" sqref="A6"/>
    </sheetView>
  </sheetViews>
  <sheetFormatPr defaultRowHeight="15" x14ac:dyDescent="0.25"/>
  <cols>
    <col min="1" max="1" width="45.85546875" customWidth="1"/>
    <col min="2" max="2" width="12" hidden="1" customWidth="1"/>
    <col min="3" max="12" width="12.7109375" customWidth="1"/>
  </cols>
  <sheetData>
    <row r="1" spans="1:12" ht="21" customHeight="1" x14ac:dyDescent="0.25">
      <c r="A1" s="26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21" customHeight="1" x14ac:dyDescent="0.25">
      <c r="A2" s="26" t="s">
        <v>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8" customHeight="1" x14ac:dyDescent="0.25">
      <c r="A3" s="1" t="s">
        <v>79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25">
      <c r="A5" s="3"/>
      <c r="B5" s="4" t="s">
        <v>5</v>
      </c>
      <c r="C5" s="28" t="s">
        <v>6</v>
      </c>
      <c r="D5" s="28" t="s">
        <v>7</v>
      </c>
      <c r="E5" s="28" t="s">
        <v>8</v>
      </c>
      <c r="F5" s="28" t="s">
        <v>9</v>
      </c>
      <c r="G5" s="28" t="s">
        <v>10</v>
      </c>
      <c r="H5" s="27" t="s">
        <v>11</v>
      </c>
      <c r="I5" s="27" t="s">
        <v>12</v>
      </c>
      <c r="J5" s="27" t="s">
        <v>13</v>
      </c>
      <c r="K5" s="27" t="s">
        <v>14</v>
      </c>
      <c r="L5" s="27" t="s">
        <v>15</v>
      </c>
    </row>
    <row r="6" spans="1:12" x14ac:dyDescent="0.25">
      <c r="A6" s="3"/>
      <c r="B6" s="4">
        <v>2019</v>
      </c>
      <c r="C6" s="28">
        <v>2020</v>
      </c>
      <c r="D6" s="28">
        <v>2021</v>
      </c>
      <c r="E6" s="28">
        <v>2022</v>
      </c>
      <c r="F6" s="28">
        <v>2023</v>
      </c>
      <c r="G6" s="28">
        <v>2024</v>
      </c>
      <c r="H6" s="27">
        <v>2025</v>
      </c>
      <c r="I6" s="27">
        <v>2026</v>
      </c>
      <c r="J6" s="27">
        <v>2027</v>
      </c>
      <c r="K6" s="27">
        <v>2028</v>
      </c>
      <c r="L6" s="27">
        <v>2029</v>
      </c>
    </row>
    <row r="7" spans="1:12" x14ac:dyDescent="0.25">
      <c r="A7" s="3"/>
      <c r="B7" s="4" t="s">
        <v>48</v>
      </c>
      <c r="C7" s="27" t="s">
        <v>48</v>
      </c>
      <c r="D7" s="27" t="s">
        <v>48</v>
      </c>
      <c r="E7" s="27" t="s">
        <v>48</v>
      </c>
      <c r="F7" s="27" t="s">
        <v>48</v>
      </c>
      <c r="G7" s="27" t="s">
        <v>48</v>
      </c>
      <c r="H7" s="27" t="s">
        <v>48</v>
      </c>
      <c r="I7" s="27" t="s">
        <v>48</v>
      </c>
      <c r="J7" s="27" t="s">
        <v>48</v>
      </c>
      <c r="K7" s="27" t="s">
        <v>48</v>
      </c>
      <c r="L7" s="27" t="s">
        <v>48</v>
      </c>
    </row>
    <row r="8" spans="1:12" x14ac:dyDescent="0.25">
      <c r="A8" s="29" t="s">
        <v>80</v>
      </c>
    </row>
    <row r="9" spans="1:12" x14ac:dyDescent="0.25">
      <c r="A9" s="42" t="s">
        <v>81</v>
      </c>
    </row>
    <row r="10" spans="1:12" x14ac:dyDescent="0.25">
      <c r="A10" s="3" t="s">
        <v>82</v>
      </c>
      <c r="B10" s="34">
        <v>4370525.12</v>
      </c>
      <c r="C10" s="34">
        <v>2521869.1371483868</v>
      </c>
      <c r="D10" s="34">
        <v>2415839.7298159269</v>
      </c>
      <c r="E10" s="34">
        <v>2572344.0029331055</v>
      </c>
      <c r="F10" s="34">
        <v>2232496.1633085823</v>
      </c>
      <c r="G10" s="34">
        <v>1997955.6055562703</v>
      </c>
      <c r="H10" s="34">
        <v>1998845.5671030399</v>
      </c>
      <c r="I10" s="34">
        <v>2220357.7271516398</v>
      </c>
      <c r="J10" s="34">
        <v>2188123.6289309529</v>
      </c>
      <c r="K10" s="34">
        <v>2268426.1819795505</v>
      </c>
      <c r="L10" s="34">
        <v>2083596.4649619826</v>
      </c>
    </row>
    <row r="11" spans="1:12" x14ac:dyDescent="0.25">
      <c r="A11" s="3" t="s">
        <v>83</v>
      </c>
      <c r="B11" s="34">
        <v>51165347.847062305</v>
      </c>
      <c r="C11" s="34">
        <v>44165347.847062305</v>
      </c>
      <c r="D11" s="34">
        <v>35665347.847062305</v>
      </c>
      <c r="E11" s="34">
        <v>35165347.847062305</v>
      </c>
      <c r="F11" s="34">
        <v>37665347.847062305</v>
      </c>
      <c r="G11" s="34">
        <v>39165347.847062305</v>
      </c>
      <c r="H11" s="34">
        <v>41165347.847062305</v>
      </c>
      <c r="I11" s="34">
        <v>41165347.847062305</v>
      </c>
      <c r="J11" s="34">
        <v>40165347.847062305</v>
      </c>
      <c r="K11" s="34">
        <v>41165347.847062305</v>
      </c>
      <c r="L11" s="34">
        <v>39665347.847062305</v>
      </c>
    </row>
    <row r="12" spans="1:12" x14ac:dyDescent="0.25">
      <c r="A12" s="3" t="s">
        <v>84</v>
      </c>
      <c r="B12" s="34">
        <v>7014574.0099999998</v>
      </c>
      <c r="C12" s="34">
        <v>7272677.0512182973</v>
      </c>
      <c r="D12" s="34">
        <v>7488673.040260178</v>
      </c>
      <c r="E12" s="34">
        <v>7722472.5927478177</v>
      </c>
      <c r="F12" s="34">
        <v>7972818.2916862294</v>
      </c>
      <c r="G12" s="34">
        <v>8211470.206046219</v>
      </c>
      <c r="H12" s="34">
        <v>8489817.0013017859</v>
      </c>
      <c r="I12" s="34">
        <v>8739271.8136894051</v>
      </c>
      <c r="J12" s="34">
        <v>8986175.9444541037</v>
      </c>
      <c r="K12" s="34">
        <v>9287835.810254056</v>
      </c>
      <c r="L12" s="34">
        <v>9530436.0279543959</v>
      </c>
    </row>
    <row r="13" spans="1:12" x14ac:dyDescent="0.25">
      <c r="A13" s="3" t="s">
        <v>76</v>
      </c>
      <c r="B13" s="34">
        <v>538416.08000000007</v>
      </c>
      <c r="C13" s="34">
        <v>552953.31416000007</v>
      </c>
      <c r="D13" s="34">
        <v>567883.05364231998</v>
      </c>
      <c r="E13" s="34">
        <v>583215.89609066257</v>
      </c>
      <c r="F13" s="34">
        <v>598962.7252851103</v>
      </c>
      <c r="G13" s="34">
        <v>615134.71886780835</v>
      </c>
      <c r="H13" s="34">
        <v>631743.35627723904</v>
      </c>
      <c r="I13" s="34">
        <v>648800.42689672438</v>
      </c>
      <c r="J13" s="34">
        <v>666318.03842293588</v>
      </c>
      <c r="K13" s="34">
        <v>684308.62546035519</v>
      </c>
      <c r="L13" s="34">
        <v>702784.9583477847</v>
      </c>
    </row>
    <row r="14" spans="1:12" x14ac:dyDescent="0.25">
      <c r="A14" s="3" t="s">
        <v>75</v>
      </c>
      <c r="B14" s="34">
        <v>751379.2</v>
      </c>
      <c r="C14" s="34">
        <v>775506.8278061637</v>
      </c>
      <c r="D14" s="34">
        <v>800603.09747587726</v>
      </c>
      <c r="E14" s="34">
        <v>826511.51054491685</v>
      </c>
      <c r="F14" s="34">
        <v>853258.34888344666</v>
      </c>
      <c r="G14" s="34">
        <v>880870.74487239064</v>
      </c>
      <c r="H14" s="34">
        <v>909376.70892691275</v>
      </c>
      <c r="I14" s="34">
        <v>938805.15791058925</v>
      </c>
      <c r="J14" s="34">
        <v>969185.94446909404</v>
      </c>
      <c r="K14" s="34">
        <v>1000549.8873131562</v>
      </c>
      <c r="L14" s="34">
        <v>1032928.8024815068</v>
      </c>
    </row>
    <row r="15" spans="1:12" hidden="1" x14ac:dyDescent="0.25">
      <c r="A15" s="3" t="s">
        <v>85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</row>
    <row r="16" spans="1:12" x14ac:dyDescent="0.25">
      <c r="A16" s="33" t="s">
        <v>86</v>
      </c>
      <c r="B16" s="36">
        <v>63840242.257062301</v>
      </c>
      <c r="C16" s="36">
        <v>55288354.17739515</v>
      </c>
      <c r="D16" s="36">
        <v>46938346.768256612</v>
      </c>
      <c r="E16" s="36">
        <v>46869891.849378809</v>
      </c>
      <c r="F16" s="36">
        <v>49322883.37622568</v>
      </c>
      <c r="G16" s="36">
        <v>50870779.122404993</v>
      </c>
      <c r="H16" s="36">
        <v>53195130.480671294</v>
      </c>
      <c r="I16" s="36">
        <v>53712582.972710662</v>
      </c>
      <c r="J16" s="36">
        <v>52975151.403339393</v>
      </c>
      <c r="K16" s="36">
        <v>54406468.352069423</v>
      </c>
      <c r="L16" s="36">
        <v>53015094.100807972</v>
      </c>
    </row>
    <row r="18" spans="1:12" x14ac:dyDescent="0.25">
      <c r="A18" s="42" t="s">
        <v>87</v>
      </c>
    </row>
    <row r="19" spans="1:12" hidden="1" x14ac:dyDescent="0.25">
      <c r="A19" s="3" t="s">
        <v>83</v>
      </c>
      <c r="B19" s="34">
        <v>0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</row>
    <row r="20" spans="1:12" x14ac:dyDescent="0.25">
      <c r="A20" s="3" t="s">
        <v>84</v>
      </c>
      <c r="B20" s="34">
        <v>437300.39999999997</v>
      </c>
      <c r="C20" s="34">
        <v>463942.67591479304</v>
      </c>
      <c r="D20" s="34">
        <v>492193.00077045895</v>
      </c>
      <c r="E20" s="34">
        <v>507283.45599386585</v>
      </c>
      <c r="F20" s="34">
        <v>522820.42143020226</v>
      </c>
      <c r="G20" s="34">
        <v>538816.7835605077</v>
      </c>
      <c r="H20" s="34">
        <v>555285.79396459355</v>
      </c>
      <c r="I20" s="34">
        <v>572241.07951858756</v>
      </c>
      <c r="J20" s="34">
        <v>589696.6528740935</v>
      </c>
      <c r="K20" s="34">
        <v>607666.92322667607</v>
      </c>
      <c r="L20" s="34">
        <v>626166.70738158037</v>
      </c>
    </row>
    <row r="21" spans="1:12" hidden="1" x14ac:dyDescent="0.25">
      <c r="A21" s="3" t="s">
        <v>76</v>
      </c>
      <c r="B21" s="34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</row>
    <row r="22" spans="1:12" x14ac:dyDescent="0.25">
      <c r="A22" s="3" t="s">
        <v>88</v>
      </c>
      <c r="B22" s="34">
        <v>1585849581.3851509</v>
      </c>
      <c r="C22" s="34">
        <v>1630643931.8971741</v>
      </c>
      <c r="D22" s="34">
        <v>1677016058.4780982</v>
      </c>
      <c r="E22" s="34">
        <v>1717488564.5697789</v>
      </c>
      <c r="F22" s="34">
        <v>1756115578.9536023</v>
      </c>
      <c r="G22" s="34">
        <v>1833175491.6262133</v>
      </c>
      <c r="H22" s="34">
        <v>1872272764.0295513</v>
      </c>
      <c r="I22" s="34">
        <v>1913353453.7748356</v>
      </c>
      <c r="J22" s="34">
        <v>1955989365.7179408</v>
      </c>
      <c r="K22" s="34">
        <v>1967747432.5804093</v>
      </c>
      <c r="L22" s="34">
        <v>2012092849.8740852</v>
      </c>
    </row>
    <row r="23" spans="1:12" x14ac:dyDescent="0.25">
      <c r="A23" s="3" t="s">
        <v>89</v>
      </c>
      <c r="B23" s="34">
        <v>7000</v>
      </c>
      <c r="C23" s="34">
        <v>7000</v>
      </c>
      <c r="D23" s="34">
        <v>7000</v>
      </c>
      <c r="E23" s="34">
        <v>7000</v>
      </c>
      <c r="F23" s="34">
        <v>7000</v>
      </c>
      <c r="G23" s="34">
        <v>7000</v>
      </c>
      <c r="H23" s="34">
        <v>7000</v>
      </c>
      <c r="I23" s="34">
        <v>7000</v>
      </c>
      <c r="J23" s="34">
        <v>7000</v>
      </c>
      <c r="K23" s="34">
        <v>7000</v>
      </c>
      <c r="L23" s="34">
        <v>7000</v>
      </c>
    </row>
    <row r="24" spans="1:12" hidden="1" x14ac:dyDescent="0.25">
      <c r="A24" s="3" t="s">
        <v>90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</row>
    <row r="25" spans="1:12" hidden="1" x14ac:dyDescent="0.25">
      <c r="A25" s="3" t="s">
        <v>91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</row>
    <row r="26" spans="1:12" hidden="1" x14ac:dyDescent="0.25">
      <c r="A26" s="3" t="s">
        <v>75</v>
      </c>
      <c r="B26" s="34">
        <v>0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</row>
    <row r="27" spans="1:12" x14ac:dyDescent="0.25">
      <c r="A27" s="33" t="s">
        <v>92</v>
      </c>
      <c r="B27" s="36">
        <v>1586293881.785151</v>
      </c>
      <c r="C27" s="36">
        <v>1631114874.5730889</v>
      </c>
      <c r="D27" s="36">
        <v>1677515251.4788687</v>
      </c>
      <c r="E27" s="36">
        <v>1718002848.0257728</v>
      </c>
      <c r="F27" s="36">
        <v>1756645399.3750324</v>
      </c>
      <c r="G27" s="36">
        <v>1833721308.4097738</v>
      </c>
      <c r="H27" s="36">
        <v>1872835049.8235159</v>
      </c>
      <c r="I27" s="36">
        <v>1913932694.8543541</v>
      </c>
      <c r="J27" s="36">
        <v>1956586062.3708148</v>
      </c>
      <c r="K27" s="36">
        <v>1968362099.5036359</v>
      </c>
      <c r="L27" s="36">
        <v>2012726016.5814667</v>
      </c>
    </row>
    <row r="29" spans="1:12" ht="15.75" thickBot="1" x14ac:dyDescent="0.3">
      <c r="A29" s="29" t="s">
        <v>93</v>
      </c>
      <c r="B29" s="38">
        <v>1650134124.0422132</v>
      </c>
      <c r="C29" s="38">
        <v>1686403228.750484</v>
      </c>
      <c r="D29" s="38">
        <v>1724453598.2471254</v>
      </c>
      <c r="E29" s="38">
        <v>1764872739.8751516</v>
      </c>
      <c r="F29" s="38">
        <v>1805968282.7512581</v>
      </c>
      <c r="G29" s="38">
        <v>1884592087.5321789</v>
      </c>
      <c r="H29" s="38">
        <v>1926030180.3041873</v>
      </c>
      <c r="I29" s="38">
        <v>1967645277.8270648</v>
      </c>
      <c r="J29" s="38">
        <v>2009561213.7741542</v>
      </c>
      <c r="K29" s="38">
        <v>2022768567.8557053</v>
      </c>
      <c r="L29" s="38">
        <v>2065741110.6822746</v>
      </c>
    </row>
    <row r="31" spans="1:12" x14ac:dyDescent="0.25">
      <c r="A31" s="29" t="s">
        <v>94</v>
      </c>
    </row>
    <row r="32" spans="1:12" x14ac:dyDescent="0.25">
      <c r="A32" s="42" t="s">
        <v>95</v>
      </c>
    </row>
    <row r="33" spans="1:12" x14ac:dyDescent="0.25">
      <c r="A33" s="3" t="s">
        <v>96</v>
      </c>
      <c r="B33" s="34">
        <v>16256776.51</v>
      </c>
      <c r="C33" s="34">
        <v>16809003.115830917</v>
      </c>
      <c r="D33" s="34">
        <v>17383458.583201252</v>
      </c>
      <c r="E33" s="34">
        <v>17908311.501001257</v>
      </c>
      <c r="F33" s="34">
        <v>18449063.078714646</v>
      </c>
      <c r="G33" s="34">
        <v>19006197.234353006</v>
      </c>
      <c r="H33" s="34">
        <v>19580212.702450223</v>
      </c>
      <c r="I33" s="34">
        <v>20171623.490727399</v>
      </c>
      <c r="J33" s="34">
        <v>20780959.350932028</v>
      </c>
      <c r="K33" s="34">
        <v>21408766.264294557</v>
      </c>
      <c r="L33" s="34">
        <v>22055606.942059323</v>
      </c>
    </row>
    <row r="34" spans="1:12" x14ac:dyDescent="0.25">
      <c r="A34" s="3" t="s">
        <v>97</v>
      </c>
      <c r="B34" s="34">
        <v>826342</v>
      </c>
      <c r="C34" s="34">
        <v>2601242</v>
      </c>
      <c r="D34" s="34">
        <v>2601242</v>
      </c>
      <c r="E34" s="34">
        <v>2601242</v>
      </c>
      <c r="F34" s="34">
        <v>2601242</v>
      </c>
      <c r="G34" s="34">
        <v>2601242</v>
      </c>
      <c r="H34" s="34">
        <v>2601242</v>
      </c>
      <c r="I34" s="34">
        <v>2601242</v>
      </c>
      <c r="J34" s="34">
        <v>2601242</v>
      </c>
      <c r="K34" s="34">
        <v>2601242</v>
      </c>
      <c r="L34" s="34">
        <v>2601242</v>
      </c>
    </row>
    <row r="35" spans="1:12" x14ac:dyDescent="0.25">
      <c r="A35" s="3" t="s">
        <v>98</v>
      </c>
      <c r="B35" s="34">
        <v>17526945.099999998</v>
      </c>
      <c r="C35" s="34">
        <v>19110752.684131108</v>
      </c>
      <c r="D35" s="34">
        <v>19714885.428265262</v>
      </c>
      <c r="E35" s="34">
        <v>20340050.949330334</v>
      </c>
      <c r="F35" s="34">
        <v>20986981.499815069</v>
      </c>
      <c r="G35" s="34">
        <v>21656434.825451877</v>
      </c>
      <c r="H35" s="34">
        <v>22349195.052759707</v>
      </c>
      <c r="I35" s="34">
        <v>23066073.60748655</v>
      </c>
      <c r="J35" s="34">
        <v>23807910.165027387</v>
      </c>
      <c r="K35" s="34">
        <v>24575573.633930758</v>
      </c>
      <c r="L35" s="34">
        <v>25369963.173645932</v>
      </c>
    </row>
    <row r="36" spans="1:12" x14ac:dyDescent="0.25">
      <c r="A36" s="33" t="s">
        <v>99</v>
      </c>
      <c r="B36" s="36">
        <v>34610063.609999999</v>
      </c>
      <c r="C36" s="36">
        <v>38520997.799962029</v>
      </c>
      <c r="D36" s="36">
        <v>39699586.011466518</v>
      </c>
      <c r="E36" s="36">
        <v>40849604.450331591</v>
      </c>
      <c r="F36" s="36">
        <v>42037286.578529716</v>
      </c>
      <c r="G36" s="36">
        <v>43263874.059804887</v>
      </c>
      <c r="H36" s="36">
        <v>44530649.75520993</v>
      </c>
      <c r="I36" s="36">
        <v>45838939.098213948</v>
      </c>
      <c r="J36" s="36">
        <v>47190111.515959412</v>
      </c>
      <c r="K36" s="36">
        <v>48585581.898225315</v>
      </c>
      <c r="L36" s="36">
        <v>50026812.115705252</v>
      </c>
    </row>
    <row r="38" spans="1:12" x14ac:dyDescent="0.25">
      <c r="A38" s="42" t="s">
        <v>100</v>
      </c>
    </row>
    <row r="39" spans="1:12" hidden="1" x14ac:dyDescent="0.25">
      <c r="A39" s="3" t="s">
        <v>96</v>
      </c>
      <c r="B39" s="34">
        <v>0</v>
      </c>
      <c r="C39" s="34">
        <v>0</v>
      </c>
      <c r="D39" s="34">
        <v>0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</row>
    <row r="40" spans="1:12" x14ac:dyDescent="0.25">
      <c r="A40" s="3" t="s">
        <v>97</v>
      </c>
      <c r="B40" s="34">
        <v>27000000</v>
      </c>
      <c r="C40" s="34">
        <v>23147516</v>
      </c>
      <c r="D40" s="34">
        <v>21833712.380828299</v>
      </c>
      <c r="E40" s="34">
        <v>20454218.3344201</v>
      </c>
      <c r="F40" s="34">
        <v>19005749.5856915</v>
      </c>
      <c r="G40" s="34">
        <v>17484857.399526499</v>
      </c>
      <c r="H40" s="34">
        <v>15887920.6040533</v>
      </c>
      <c r="I40" s="34">
        <v>14211136.9688063</v>
      </c>
      <c r="J40" s="34">
        <v>12450514.151797</v>
      </c>
      <c r="K40" s="34">
        <v>10601860.1939373</v>
      </c>
      <c r="L40" s="34">
        <v>8660773.5381846</v>
      </c>
    </row>
    <row r="41" spans="1:12" x14ac:dyDescent="0.25">
      <c r="A41" s="3" t="s">
        <v>98</v>
      </c>
      <c r="B41" s="34">
        <v>190550.53</v>
      </c>
      <c r="C41" s="34">
        <v>197184.51372372897</v>
      </c>
      <c r="D41" s="34">
        <v>204049.45844266852</v>
      </c>
      <c r="E41" s="34">
        <v>211153.40502389491</v>
      </c>
      <c r="F41" s="34">
        <v>218504.67427588004</v>
      </c>
      <c r="G41" s="34">
        <v>226111.87669460272</v>
      </c>
      <c r="H41" s="34">
        <v>233983.92254896904</v>
      </c>
      <c r="I41" s="34">
        <v>242130.03231735501</v>
      </c>
      <c r="J41" s="34">
        <v>250559.74748749548</v>
      </c>
      <c r="K41" s="34">
        <v>259282.94173236945</v>
      </c>
      <c r="L41" s="34">
        <v>268309.83247517195</v>
      </c>
    </row>
    <row r="42" spans="1:12" x14ac:dyDescent="0.25">
      <c r="A42" s="33" t="s">
        <v>101</v>
      </c>
      <c r="B42" s="36">
        <v>27190550.530000001</v>
      </c>
      <c r="C42" s="36">
        <v>23344700.513723727</v>
      </c>
      <c r="D42" s="36">
        <v>22037761.839270968</v>
      </c>
      <c r="E42" s="36">
        <v>20665371.739443995</v>
      </c>
      <c r="F42" s="36">
        <v>19224254.259967379</v>
      </c>
      <c r="G42" s="36">
        <v>17710969.2762211</v>
      </c>
      <c r="H42" s="36">
        <v>16121904.526602268</v>
      </c>
      <c r="I42" s="36">
        <v>14453267.001123656</v>
      </c>
      <c r="J42" s="36">
        <v>12701073.899284495</v>
      </c>
      <c r="K42" s="36">
        <v>10861143.135669669</v>
      </c>
      <c r="L42" s="36">
        <v>8929083.3706597723</v>
      </c>
    </row>
    <row r="44" spans="1:12" ht="15.75" thickBot="1" x14ac:dyDescent="0.3">
      <c r="A44" s="29" t="s">
        <v>102</v>
      </c>
      <c r="B44" s="38">
        <v>61800614.140000001</v>
      </c>
      <c r="C44" s="38">
        <v>61865698.31368576</v>
      </c>
      <c r="D44" s="38">
        <v>61737347.850737482</v>
      </c>
      <c r="E44" s="38">
        <v>61514976.189775586</v>
      </c>
      <c r="F44" s="38">
        <v>61261540.838497095</v>
      </c>
      <c r="G44" s="38">
        <v>60974843.336025983</v>
      </c>
      <c r="H44" s="38">
        <v>60652554.281812198</v>
      </c>
      <c r="I44" s="38">
        <v>60292206.099337608</v>
      </c>
      <c r="J44" s="38">
        <v>59891185.415243909</v>
      </c>
      <c r="K44" s="38">
        <v>59446725.033894986</v>
      </c>
      <c r="L44" s="38">
        <v>58955895.48636502</v>
      </c>
    </row>
    <row r="46" spans="1:12" ht="16.5" thickBot="1" x14ac:dyDescent="0.3">
      <c r="A46" s="43" t="s">
        <v>103</v>
      </c>
      <c r="B46" s="40">
        <v>1588333509.9022131</v>
      </c>
      <c r="C46" s="40">
        <v>1624537530.4367983</v>
      </c>
      <c r="D46" s="40">
        <v>1662716250.3963878</v>
      </c>
      <c r="E46" s="40">
        <v>1703357763.6853762</v>
      </c>
      <c r="F46" s="40">
        <v>1744706741.912761</v>
      </c>
      <c r="G46" s="40">
        <v>1823617244.1961529</v>
      </c>
      <c r="H46" s="40">
        <v>1865377626.0223751</v>
      </c>
      <c r="I46" s="40">
        <v>1907353071.7277272</v>
      </c>
      <c r="J46" s="40">
        <v>1949670028.3589103</v>
      </c>
      <c r="K46" s="40">
        <v>1963321842.8218102</v>
      </c>
      <c r="L46" s="40">
        <v>2006785215.1959095</v>
      </c>
    </row>
    <row r="47" spans="1:12" ht="15.75" thickTop="1" x14ac:dyDescent="0.25"/>
    <row r="48" spans="1:12" x14ac:dyDescent="0.25">
      <c r="A48" s="29" t="s">
        <v>104</v>
      </c>
    </row>
    <row r="49" spans="1:12" x14ac:dyDescent="0.25">
      <c r="A49" s="3" t="s">
        <v>105</v>
      </c>
      <c r="B49" s="34">
        <v>773081978.47096312</v>
      </c>
      <c r="C49" s="34">
        <v>781091192.16511464</v>
      </c>
      <c r="D49" s="34">
        <v>789858985.63078129</v>
      </c>
      <c r="E49" s="34">
        <v>799211763.97277999</v>
      </c>
      <c r="F49" s="34">
        <v>808791533.21298718</v>
      </c>
      <c r="G49" s="34">
        <v>818334325.59085727</v>
      </c>
      <c r="H49" s="34">
        <v>824521159.68281579</v>
      </c>
      <c r="I49" s="34">
        <v>830579287.22730422</v>
      </c>
      <c r="J49" s="34">
        <v>835881167.60512376</v>
      </c>
      <c r="K49" s="34">
        <v>841054015.9259119</v>
      </c>
      <c r="L49" s="34">
        <v>845933399.56496429</v>
      </c>
    </row>
    <row r="50" spans="1:12" x14ac:dyDescent="0.25">
      <c r="A50" s="3" t="s">
        <v>106</v>
      </c>
      <c r="B50" s="34">
        <v>815251531.43124998</v>
      </c>
      <c r="C50" s="34">
        <v>843446338.27168369</v>
      </c>
      <c r="D50" s="34">
        <v>872857264.76560652</v>
      </c>
      <c r="E50" s="34">
        <v>904145999.71259618</v>
      </c>
      <c r="F50" s="34">
        <v>935915208.69977379</v>
      </c>
      <c r="G50" s="34">
        <v>1005282918.6052957</v>
      </c>
      <c r="H50" s="34">
        <v>1040856466.3395593</v>
      </c>
      <c r="I50" s="34">
        <v>1076773784.500423</v>
      </c>
      <c r="J50" s="34">
        <v>1113788860.7537866</v>
      </c>
      <c r="K50" s="34">
        <v>1122267826.8958983</v>
      </c>
      <c r="L50" s="34">
        <v>1160851815.6309452</v>
      </c>
    </row>
    <row r="51" spans="1:12" ht="16.5" thickBot="1" x14ac:dyDescent="0.3">
      <c r="A51" s="43" t="s">
        <v>107</v>
      </c>
      <c r="B51" s="40">
        <v>1588333509.9022131</v>
      </c>
      <c r="C51" s="40">
        <v>1624537530.4367983</v>
      </c>
      <c r="D51" s="40">
        <v>1662716250.3963878</v>
      </c>
      <c r="E51" s="40">
        <v>1703357763.6853762</v>
      </c>
      <c r="F51" s="40">
        <v>1744706741.912761</v>
      </c>
      <c r="G51" s="40">
        <v>1823617244.1961529</v>
      </c>
      <c r="H51" s="40">
        <v>1865377626.0223751</v>
      </c>
      <c r="I51" s="40">
        <v>1907353071.7277272</v>
      </c>
      <c r="J51" s="40">
        <v>1949670028.3589103</v>
      </c>
      <c r="K51" s="40">
        <v>1963321842.8218102</v>
      </c>
      <c r="L51" s="40">
        <v>2006785215.1959095</v>
      </c>
    </row>
    <row r="52" spans="1:12" ht="15.75" thickTop="1" x14ac:dyDescent="0.25"/>
  </sheetData>
  <pageMargins left="0.70866141732283472" right="0.70866141732283472" top="0.74803149606299213" bottom="0.74803149606299213" header="0.31496062992125984" footer="0.31496062992125984"/>
  <pageSetup paperSize="9" scale="73" orientation="landscape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M47"/>
  <sheetViews>
    <sheetView view="pageBreakPreview" zoomScale="115" zoomScaleNormal="100" zoomScaleSheetLayoutView="115" workbookViewId="0">
      <pane xSplit="1" ySplit="7" topLeftCell="B8" activePane="bottomRight" state="frozen"/>
      <selection activeCell="N43" sqref="N43"/>
      <selection pane="topRight" activeCell="N43" sqref="N43"/>
      <selection pane="bottomLeft" activeCell="N43" sqref="N43"/>
      <selection pane="bottomRight" activeCell="A7" sqref="A7"/>
    </sheetView>
  </sheetViews>
  <sheetFormatPr defaultRowHeight="15" x14ac:dyDescent="0.25"/>
  <cols>
    <col min="1" max="1" width="51.7109375" customWidth="1"/>
    <col min="2" max="2" width="12.7109375" hidden="1" customWidth="1"/>
    <col min="3" max="12" width="12.7109375" customWidth="1"/>
  </cols>
  <sheetData>
    <row r="1" spans="1:12" ht="21" customHeight="1" x14ac:dyDescent="0.25">
      <c r="A1" s="26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21" customHeight="1" x14ac:dyDescent="0.25">
      <c r="A2" s="26" t="s">
        <v>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8" customHeight="1" x14ac:dyDescent="0.25">
      <c r="A3" s="1" t="s">
        <v>108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25">
      <c r="A5" s="3"/>
      <c r="B5" s="4" t="s">
        <v>5</v>
      </c>
      <c r="C5" s="28" t="s">
        <v>6</v>
      </c>
      <c r="D5" s="28" t="s">
        <v>7</v>
      </c>
      <c r="E5" s="28" t="s">
        <v>8</v>
      </c>
      <c r="F5" s="28" t="s">
        <v>9</v>
      </c>
      <c r="G5" s="28" t="s">
        <v>10</v>
      </c>
      <c r="H5" s="27" t="s">
        <v>11</v>
      </c>
      <c r="I5" s="27" t="s">
        <v>12</v>
      </c>
      <c r="J5" s="27" t="s">
        <v>13</v>
      </c>
      <c r="K5" s="27" t="s">
        <v>14</v>
      </c>
      <c r="L5" s="27" t="s">
        <v>15</v>
      </c>
    </row>
    <row r="6" spans="1:12" x14ac:dyDescent="0.25">
      <c r="A6" s="3"/>
      <c r="B6" s="4">
        <v>2019</v>
      </c>
      <c r="C6" s="28">
        <v>2020</v>
      </c>
      <c r="D6" s="28">
        <v>2021</v>
      </c>
      <c r="E6" s="28">
        <v>2022</v>
      </c>
      <c r="F6" s="28">
        <v>2023</v>
      </c>
      <c r="G6" s="28">
        <v>2024</v>
      </c>
      <c r="H6" s="27">
        <v>2025</v>
      </c>
      <c r="I6" s="27">
        <v>2026</v>
      </c>
      <c r="J6" s="27">
        <v>2027</v>
      </c>
      <c r="K6" s="27">
        <v>2028</v>
      </c>
      <c r="L6" s="27">
        <v>2029</v>
      </c>
    </row>
    <row r="7" spans="1:12" x14ac:dyDescent="0.25">
      <c r="A7" s="3"/>
      <c r="B7" s="4" t="s">
        <v>48</v>
      </c>
      <c r="C7" s="27" t="s">
        <v>48</v>
      </c>
      <c r="D7" s="27" t="s">
        <v>48</v>
      </c>
      <c r="E7" s="27" t="s">
        <v>48</v>
      </c>
      <c r="F7" s="27" t="s">
        <v>48</v>
      </c>
      <c r="G7" s="27" t="s">
        <v>48</v>
      </c>
      <c r="H7" s="27" t="s">
        <v>48</v>
      </c>
      <c r="I7" s="27" t="s">
        <v>48</v>
      </c>
      <c r="J7" s="27" t="s">
        <v>48</v>
      </c>
      <c r="K7" s="27" t="s">
        <v>48</v>
      </c>
      <c r="L7" s="27" t="s">
        <v>48</v>
      </c>
    </row>
    <row r="8" spans="1:12" x14ac:dyDescent="0.25">
      <c r="A8" s="29" t="s">
        <v>109</v>
      </c>
    </row>
    <row r="9" spans="1:12" x14ac:dyDescent="0.25">
      <c r="A9" s="44" t="s">
        <v>110</v>
      </c>
    </row>
    <row r="10" spans="1:12" x14ac:dyDescent="0.25">
      <c r="A10" s="3" t="s">
        <v>51</v>
      </c>
      <c r="B10" s="34">
        <v>116634124.90000001</v>
      </c>
      <c r="C10" s="34">
        <v>122323005.4354025</v>
      </c>
      <c r="D10" s="34">
        <v>128687331.80062105</v>
      </c>
      <c r="E10" s="34">
        <v>132701681.52968752</v>
      </c>
      <c r="F10" s="34">
        <v>136785041.69994038</v>
      </c>
      <c r="G10" s="34">
        <v>141108701.90457779</v>
      </c>
      <c r="H10" s="34">
        <v>139922822.17367405</v>
      </c>
      <c r="I10" s="34">
        <v>143976386.42343712</v>
      </c>
      <c r="J10" s="34">
        <v>148128811.59165174</v>
      </c>
      <c r="K10" s="34">
        <v>152416885.60092893</v>
      </c>
      <c r="L10" s="34">
        <v>157737322.80944991</v>
      </c>
    </row>
    <row r="11" spans="1:12" x14ac:dyDescent="0.25">
      <c r="A11" s="3" t="s">
        <v>26</v>
      </c>
      <c r="B11" s="34">
        <v>19360543.41</v>
      </c>
      <c r="C11" s="34">
        <v>20280330.786839977</v>
      </c>
      <c r="D11" s="34">
        <v>20895630.286244769</v>
      </c>
      <c r="E11" s="34">
        <v>21459279.390619177</v>
      </c>
      <c r="F11" s="34">
        <v>22107167.041118164</v>
      </c>
      <c r="G11" s="34">
        <v>22774854.620573334</v>
      </c>
      <c r="H11" s="34">
        <v>23470505.804208197</v>
      </c>
      <c r="I11" s="34">
        <v>24187614.393401392</v>
      </c>
      <c r="J11" s="34">
        <v>24926847.808193993</v>
      </c>
      <c r="K11" s="34">
        <v>25688894.375292864</v>
      </c>
      <c r="L11" s="34">
        <v>26474463.986817494</v>
      </c>
    </row>
    <row r="12" spans="1:12" x14ac:dyDescent="0.25">
      <c r="A12" s="3" t="s">
        <v>111</v>
      </c>
      <c r="B12" s="34">
        <v>1739354.02</v>
      </c>
      <c r="C12" s="34">
        <v>1326853.0205195188</v>
      </c>
      <c r="D12" s="34">
        <v>1251960.0472465395</v>
      </c>
      <c r="E12" s="34">
        <v>1252163.3893271384</v>
      </c>
      <c r="F12" s="34">
        <v>1329470.6301500699</v>
      </c>
      <c r="G12" s="34">
        <v>1388434.4422439137</v>
      </c>
      <c r="H12" s="34">
        <v>1451714.7575433163</v>
      </c>
      <c r="I12" s="34">
        <v>1473073.7278775875</v>
      </c>
      <c r="J12" s="34">
        <v>1457117.2812361876</v>
      </c>
      <c r="K12" s="34">
        <v>1479822.7787856057</v>
      </c>
      <c r="L12" s="34">
        <v>1460152.488367626</v>
      </c>
    </row>
    <row r="13" spans="1:12" x14ac:dyDescent="0.25">
      <c r="A13" s="3" t="s">
        <v>112</v>
      </c>
      <c r="B13" s="34">
        <v>7331527.1799999997</v>
      </c>
      <c r="C13" s="34">
        <v>7132118.2876800001</v>
      </c>
      <c r="D13" s="34">
        <v>7194857.9870920004</v>
      </c>
      <c r="E13" s="34">
        <v>7258690.7169257989</v>
      </c>
      <c r="F13" s="34">
        <v>7323157.194057011</v>
      </c>
      <c r="G13" s="34">
        <v>7388263.6414585821</v>
      </c>
      <c r="H13" s="34">
        <v>7454016.3414706923</v>
      </c>
      <c r="I13" s="34">
        <v>7520421.6363228625</v>
      </c>
      <c r="J13" s="34">
        <v>7587485.928659494</v>
      </c>
      <c r="K13" s="34">
        <v>7655215.6820688229</v>
      </c>
      <c r="L13" s="34">
        <v>7723617.4216153165</v>
      </c>
    </row>
    <row r="14" spans="1:12" x14ac:dyDescent="0.25">
      <c r="A14" s="3" t="s">
        <v>113</v>
      </c>
      <c r="B14" s="34">
        <v>258383.82999999914</v>
      </c>
      <c r="C14" s="34">
        <v>209564.42849461082</v>
      </c>
      <c r="D14" s="34">
        <v>217977.72466204036</v>
      </c>
      <c r="E14" s="34">
        <v>225031.72801051475</v>
      </c>
      <c r="F14" s="34">
        <v>232314.00680923276</v>
      </c>
      <c r="G14" s="34">
        <v>239831.94830747694</v>
      </c>
      <c r="H14" s="34">
        <v>247593.1788141951</v>
      </c>
      <c r="I14" s="34">
        <v>255605.57143423241</v>
      </c>
      <c r="J14" s="34">
        <v>263877.25405492727</v>
      </c>
      <c r="K14" s="34">
        <v>272416.61759115942</v>
      </c>
      <c r="L14" s="34">
        <v>281232.324497208</v>
      </c>
    </row>
    <row r="15" spans="1:12" x14ac:dyDescent="0.25">
      <c r="A15" s="3" t="s">
        <v>75</v>
      </c>
      <c r="B15" s="34">
        <v>8991238</v>
      </c>
      <c r="C15" s="34">
        <v>9171695.5945452042</v>
      </c>
      <c r="D15" s="34">
        <v>9492252.9519643467</v>
      </c>
      <c r="E15" s="34">
        <v>9628895.7478075475</v>
      </c>
      <c r="F15" s="34">
        <v>9762251.8282424845</v>
      </c>
      <c r="G15" s="34">
        <v>9899367.8006667979</v>
      </c>
      <c r="H15" s="34">
        <v>10340352.127575191</v>
      </c>
      <c r="I15" s="34">
        <v>10485316.477495462</v>
      </c>
      <c r="J15" s="34">
        <v>10634375.822165042</v>
      </c>
      <c r="K15" s="34">
        <v>10787648.536727734</v>
      </c>
      <c r="L15" s="34">
        <v>11244875.151608041</v>
      </c>
    </row>
    <row r="16" spans="1:12" x14ac:dyDescent="0.25">
      <c r="A16" s="44" t="s">
        <v>114</v>
      </c>
    </row>
    <row r="17" spans="1:13" x14ac:dyDescent="0.25">
      <c r="A17" s="3" t="s">
        <v>61</v>
      </c>
      <c r="B17" s="45">
        <v>-66025923.287690312</v>
      </c>
      <c r="C17" s="45">
        <v>-65921941.227289483</v>
      </c>
      <c r="D17" s="45">
        <v>-69084426.908793762</v>
      </c>
      <c r="E17" s="45">
        <v>-71569241.317847103</v>
      </c>
      <c r="F17" s="45">
        <v>-74144936.415854916</v>
      </c>
      <c r="G17" s="45">
        <v>-76814867.754732221</v>
      </c>
      <c r="H17" s="45">
        <v>-78757872.973689824</v>
      </c>
      <c r="I17" s="45">
        <v>-81602106.619321391</v>
      </c>
      <c r="J17" s="45">
        <v>-84252658.705653429</v>
      </c>
      <c r="K17" s="45">
        <v>-86990705.857392088</v>
      </c>
      <c r="L17" s="45">
        <v>-89819173.528638154</v>
      </c>
    </row>
    <row r="18" spans="1:13" x14ac:dyDescent="0.25">
      <c r="A18" s="3" t="s">
        <v>40</v>
      </c>
      <c r="B18" s="45">
        <v>-39195603.369999997</v>
      </c>
      <c r="C18" s="45">
        <v>-42662389.568312846</v>
      </c>
      <c r="D18" s="45">
        <v>-45454311.810179956</v>
      </c>
      <c r="E18" s="45">
        <v>-46631241.407107472</v>
      </c>
      <c r="F18" s="45">
        <v>-47276056.530460604</v>
      </c>
      <c r="G18" s="45">
        <v>-48110268.183358021</v>
      </c>
      <c r="H18" s="45">
        <v>-47057577.836184256</v>
      </c>
      <c r="I18" s="45">
        <v>-48145351.787193075</v>
      </c>
      <c r="J18" s="45">
        <v>-49503100.583380654</v>
      </c>
      <c r="K18" s="45">
        <v>-50843904.56420581</v>
      </c>
      <c r="L18" s="45">
        <v>-52168634.065906085</v>
      </c>
    </row>
    <row r="19" spans="1:13" x14ac:dyDescent="0.25">
      <c r="A19" s="3" t="s">
        <v>62</v>
      </c>
      <c r="B19" s="45">
        <v>-1281274</v>
      </c>
      <c r="C19" s="45">
        <v>-1240889.6000000001</v>
      </c>
      <c r="D19" s="45">
        <v>-1198531.8799999999</v>
      </c>
      <c r="E19" s="45">
        <v>-1154104.1100000001</v>
      </c>
      <c r="F19" s="45">
        <v>-1107505.1099999999</v>
      </c>
      <c r="G19" s="45">
        <v>-1058628.78</v>
      </c>
      <c r="H19" s="45">
        <v>-1007363.81</v>
      </c>
      <c r="I19" s="45">
        <v>-953593.48</v>
      </c>
      <c r="J19" s="45">
        <v>-897195.34000000008</v>
      </c>
      <c r="K19" s="45">
        <v>-838040.97</v>
      </c>
      <c r="L19" s="45">
        <v>-775995.67999999993</v>
      </c>
    </row>
    <row r="20" spans="1:13" x14ac:dyDescent="0.25">
      <c r="A20" s="3" t="s">
        <v>75</v>
      </c>
      <c r="B20" s="45">
        <v>-15106902.379999999</v>
      </c>
      <c r="C20" s="45">
        <v>-15754182.566056166</v>
      </c>
      <c r="D20" s="45">
        <v>-16793919.900066726</v>
      </c>
      <c r="E20" s="45">
        <v>-16583238.411844665</v>
      </c>
      <c r="F20" s="45">
        <v>-17147952.374241881</v>
      </c>
      <c r="G20" s="45">
        <v>-17591655.052764133</v>
      </c>
      <c r="H20" s="45">
        <v>-18778175.620896846</v>
      </c>
      <c r="I20" s="45">
        <v>-18657434.489638053</v>
      </c>
      <c r="J20" s="45">
        <v>-19156984.555791352</v>
      </c>
      <c r="K20" s="45">
        <v>-19669884.033752751</v>
      </c>
      <c r="L20" s="45">
        <v>-21019389.332091816</v>
      </c>
    </row>
    <row r="21" spans="1:13" x14ac:dyDescent="0.25">
      <c r="A21" s="33" t="s">
        <v>115</v>
      </c>
      <c r="B21" s="36">
        <v>32705468.302309725</v>
      </c>
      <c r="C21" s="36">
        <v>34864164.591823325</v>
      </c>
      <c r="D21" s="36">
        <v>35208820.298790284</v>
      </c>
      <c r="E21" s="36">
        <v>36587917.255578451</v>
      </c>
      <c r="F21" s="36">
        <v>37862951.969759971</v>
      </c>
      <c r="G21" s="36">
        <v>39224034.586973526</v>
      </c>
      <c r="H21" s="36">
        <v>37286014.142514713</v>
      </c>
      <c r="I21" s="36">
        <v>38539931.853816122</v>
      </c>
      <c r="J21" s="36">
        <v>39188576.50113596</v>
      </c>
      <c r="K21" s="36">
        <v>39958348.166044489</v>
      </c>
      <c r="L21" s="36">
        <v>41138471.575719528</v>
      </c>
    </row>
    <row r="23" spans="1:13" x14ac:dyDescent="0.25">
      <c r="A23" s="29" t="s">
        <v>116</v>
      </c>
    </row>
    <row r="24" spans="1:13" x14ac:dyDescent="0.25">
      <c r="A24" s="44" t="s">
        <v>110</v>
      </c>
    </row>
    <row r="25" spans="1:13" x14ac:dyDescent="0.25">
      <c r="A25" s="3" t="s">
        <v>119</v>
      </c>
      <c r="B25" s="34">
        <v>50000000</v>
      </c>
      <c r="C25" s="34">
        <v>50000000</v>
      </c>
      <c r="D25" s="34">
        <v>51000000</v>
      </c>
      <c r="E25" s="34">
        <v>51000000</v>
      </c>
      <c r="F25" s="34">
        <v>51000000</v>
      </c>
      <c r="G25" s="34">
        <v>50000000</v>
      </c>
      <c r="H25" s="34">
        <v>52000000</v>
      </c>
      <c r="I25" s="34">
        <v>51500000</v>
      </c>
      <c r="J25" s="34">
        <v>55000000</v>
      </c>
      <c r="K25" s="34">
        <v>53000000</v>
      </c>
      <c r="L25" s="34">
        <v>53500000</v>
      </c>
      <c r="M25" s="16"/>
    </row>
    <row r="26" spans="1:13" x14ac:dyDescent="0.25">
      <c r="A26" s="3" t="s">
        <v>117</v>
      </c>
      <c r="B26" s="34">
        <v>1422457.7956655682</v>
      </c>
      <c r="C26" s="34">
        <v>1675149.1854720702</v>
      </c>
      <c r="D26" s="34">
        <v>1165058.1236873742</v>
      </c>
      <c r="E26" s="34">
        <v>1759591.6946839695</v>
      </c>
      <c r="F26" s="34">
        <v>1771447.7187012995</v>
      </c>
      <c r="G26" s="34">
        <v>1204065.6270118549</v>
      </c>
      <c r="H26" s="34">
        <v>2027828.041099119</v>
      </c>
      <c r="I26" s="34">
        <v>1806955.3766059719</v>
      </c>
      <c r="J26" s="34">
        <v>1411694.4390907686</v>
      </c>
      <c r="K26" s="34">
        <v>2581757.9268636196</v>
      </c>
      <c r="L26" s="34">
        <v>1375815.0765779226</v>
      </c>
    </row>
    <row r="27" spans="1:13" x14ac:dyDescent="0.25">
      <c r="A27" s="44" t="s">
        <v>114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</row>
    <row r="28" spans="1:13" x14ac:dyDescent="0.25">
      <c r="A28" s="3" t="s">
        <v>120</v>
      </c>
      <c r="B28" s="45">
        <v>-82500000</v>
      </c>
      <c r="C28" s="45">
        <v>-43000000</v>
      </c>
      <c r="D28" s="45">
        <v>-42500000</v>
      </c>
      <c r="E28" s="45">
        <v>-50500000</v>
      </c>
      <c r="F28" s="45">
        <v>-53500000</v>
      </c>
      <c r="G28" s="45">
        <v>-51500000</v>
      </c>
      <c r="H28" s="45">
        <v>-54000000</v>
      </c>
      <c r="I28" s="45">
        <v>-51500000</v>
      </c>
      <c r="J28" s="45">
        <v>-54000000</v>
      </c>
      <c r="K28" s="45">
        <v>-54000000</v>
      </c>
      <c r="L28" s="45">
        <v>-52000000</v>
      </c>
      <c r="M28" s="16"/>
    </row>
    <row r="29" spans="1:13" x14ac:dyDescent="0.25">
      <c r="A29" s="3" t="s">
        <v>118</v>
      </c>
      <c r="B29" s="45">
        <v>-29298059.499566555</v>
      </c>
      <c r="C29" s="45">
        <v>-43025243.24855575</v>
      </c>
      <c r="D29" s="45">
        <v>-44070824.069810115</v>
      </c>
      <c r="E29" s="45">
        <v>-37737493.147145241</v>
      </c>
      <c r="F29" s="45">
        <v>-36474136.998085797</v>
      </c>
      <c r="G29" s="45">
        <v>-38113653.911737695</v>
      </c>
      <c r="H29" s="45">
        <v>-36212700.39206706</v>
      </c>
      <c r="I29" s="45">
        <v>-38971352.910373494</v>
      </c>
      <c r="J29" s="45">
        <v>-40422084.738447413</v>
      </c>
      <c r="K29" s="45">
        <v>-40190228.869859509</v>
      </c>
      <c r="L29" s="45">
        <v>-42867496.40931502</v>
      </c>
    </row>
    <row r="30" spans="1:13" x14ac:dyDescent="0.25">
      <c r="A30" s="33" t="s">
        <v>121</v>
      </c>
      <c r="B30" s="46">
        <v>-60375601.703900985</v>
      </c>
      <c r="C30" s="46">
        <v>-34350094.063083678</v>
      </c>
      <c r="D30" s="46">
        <v>-34405765.946122743</v>
      </c>
      <c r="E30" s="46">
        <v>-35477901.452461272</v>
      </c>
      <c r="F30" s="46">
        <v>-37202689.279384494</v>
      </c>
      <c r="G30" s="46">
        <v>-38409588.284725837</v>
      </c>
      <c r="H30" s="46">
        <v>-36184872.350967944</v>
      </c>
      <c r="I30" s="46">
        <v>-37164397.533767521</v>
      </c>
      <c r="J30" s="46">
        <v>-38010390.299356647</v>
      </c>
      <c r="K30" s="46">
        <v>-38608470.942995891</v>
      </c>
      <c r="L30" s="46">
        <v>-39991681.332737096</v>
      </c>
    </row>
    <row r="32" spans="1:13" x14ac:dyDescent="0.25">
      <c r="A32" s="29" t="s">
        <v>122</v>
      </c>
    </row>
    <row r="33" spans="1:12" x14ac:dyDescent="0.25">
      <c r="A33" s="44" t="s">
        <v>110</v>
      </c>
    </row>
    <row r="34" spans="1:12" x14ac:dyDescent="0.25">
      <c r="A34" s="3" t="s">
        <v>123</v>
      </c>
      <c r="B34" s="34">
        <v>27000000</v>
      </c>
      <c r="C34" s="34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</row>
    <row r="35" spans="1:12" x14ac:dyDescent="0.25">
      <c r="A35" s="44" t="s">
        <v>114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</row>
    <row r="36" spans="1:12" x14ac:dyDescent="0.25">
      <c r="A36" s="3" t="s">
        <v>123</v>
      </c>
      <c r="B36" s="45">
        <v>-826341.95</v>
      </c>
      <c r="C36" s="45">
        <v>-866726.04</v>
      </c>
      <c r="D36" s="45">
        <v>-909083.76000000024</v>
      </c>
      <c r="E36" s="45">
        <v>-953511.53</v>
      </c>
      <c r="F36" s="45">
        <v>-1000110.53</v>
      </c>
      <c r="G36" s="45">
        <v>-1048986.8600000001</v>
      </c>
      <c r="H36" s="45">
        <v>-1100251.83</v>
      </c>
      <c r="I36" s="45">
        <v>-1154022.1600000001</v>
      </c>
      <c r="J36" s="45">
        <v>-1210420.3000000003</v>
      </c>
      <c r="K36" s="45">
        <v>-1269574.67</v>
      </c>
      <c r="L36" s="45">
        <v>-1331619.9600000002</v>
      </c>
    </row>
    <row r="37" spans="1:12" x14ac:dyDescent="0.25">
      <c r="A37" s="33" t="s">
        <v>124</v>
      </c>
      <c r="B37" s="46">
        <v>26173658.050000001</v>
      </c>
      <c r="C37" s="46">
        <v>-866726.04</v>
      </c>
      <c r="D37" s="46">
        <v>-909083.76000000024</v>
      </c>
      <c r="E37" s="46">
        <v>-953511.53</v>
      </c>
      <c r="F37" s="46">
        <v>-1000110.53</v>
      </c>
      <c r="G37" s="46">
        <v>-1048986.8600000001</v>
      </c>
      <c r="H37" s="46">
        <v>-1100251.83</v>
      </c>
      <c r="I37" s="46">
        <v>-1154022.1600000001</v>
      </c>
      <c r="J37" s="46">
        <v>-1210420.3000000003</v>
      </c>
      <c r="K37" s="46">
        <v>-1269574.67</v>
      </c>
      <c r="L37" s="46">
        <v>-1331619.9600000002</v>
      </c>
    </row>
    <row r="40" spans="1:12" x14ac:dyDescent="0.25">
      <c r="A40" s="29" t="s">
        <v>125</v>
      </c>
      <c r="B40" s="47">
        <v>-1496475.3515912592</v>
      </c>
      <c r="C40" s="47">
        <v>-352655.51126035396</v>
      </c>
      <c r="D40" s="47">
        <v>-106029.40733245993</v>
      </c>
      <c r="E40" s="47">
        <v>156504.27311717835</v>
      </c>
      <c r="F40" s="47">
        <v>-339847.83962452295</v>
      </c>
      <c r="G40" s="47">
        <v>-234540.55775231193</v>
      </c>
      <c r="H40" s="47">
        <v>889.96154676936567</v>
      </c>
      <c r="I40" s="47">
        <v>221512.16004860029</v>
      </c>
      <c r="J40" s="47">
        <v>-32234.098220686894</v>
      </c>
      <c r="K40" s="47">
        <v>80302.553048597649</v>
      </c>
      <c r="L40" s="47">
        <v>-184829.71701756795</v>
      </c>
    </row>
    <row r="42" spans="1:12" x14ac:dyDescent="0.25">
      <c r="A42" s="2" t="s">
        <v>126</v>
      </c>
      <c r="B42" s="34">
        <v>4371000</v>
      </c>
      <c r="C42" s="34">
        <v>2874524.6484087408</v>
      </c>
      <c r="D42" s="34">
        <v>2521869.1371483868</v>
      </c>
      <c r="E42" s="34">
        <v>2415839.7298159269</v>
      </c>
      <c r="F42" s="34">
        <v>2572344.0029331055</v>
      </c>
      <c r="G42" s="34">
        <v>2232496.1633085823</v>
      </c>
      <c r="H42" s="34">
        <v>1997955.6055562703</v>
      </c>
      <c r="I42" s="34">
        <v>1998845.5671030397</v>
      </c>
      <c r="J42" s="34">
        <v>2220357.7271516398</v>
      </c>
      <c r="K42" s="34">
        <v>2188123.6289309529</v>
      </c>
      <c r="L42" s="34">
        <v>2268426.1819795505</v>
      </c>
    </row>
    <row r="44" spans="1:12" ht="15.75" thickBot="1" x14ac:dyDescent="0.3">
      <c r="A44" s="29" t="s">
        <v>127</v>
      </c>
      <c r="B44" s="40">
        <v>2874524.6484087408</v>
      </c>
      <c r="C44" s="40">
        <v>2521869.1371483868</v>
      </c>
      <c r="D44" s="40">
        <v>2415839.7298159269</v>
      </c>
      <c r="E44" s="40">
        <v>2572344.0029331055</v>
      </c>
      <c r="F44" s="40">
        <v>2232496.1633085823</v>
      </c>
      <c r="G44" s="40">
        <v>1997955.6055562703</v>
      </c>
      <c r="H44" s="40">
        <v>1998845.5671030397</v>
      </c>
      <c r="I44" s="40">
        <v>2220357.7271516398</v>
      </c>
      <c r="J44" s="40">
        <v>2188123.6289309529</v>
      </c>
      <c r="K44" s="40">
        <v>2268426.1819795505</v>
      </c>
      <c r="L44" s="40">
        <v>2083596.4649619826</v>
      </c>
    </row>
    <row r="45" spans="1:12" ht="15.75" thickTop="1" x14ac:dyDescent="0.25"/>
    <row r="47" spans="1:12" x14ac:dyDescent="0.25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</row>
  </sheetData>
  <pageMargins left="0.70866141732283472" right="0.70866141732283472" top="0.74803149606299213" bottom="0.74803149606299213" header="0.31496062992125984" footer="0.31496062992125984"/>
  <pageSetup paperSize="9" scale="73" orientation="landscape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N43"/>
  <sheetViews>
    <sheetView view="pageBreakPreview" zoomScale="115" zoomScaleNormal="115" zoomScaleSheetLayoutView="115" workbookViewId="0">
      <pane xSplit="2" ySplit="7" topLeftCell="C8" activePane="bottomRight" state="frozen"/>
      <selection activeCell="F28" sqref="F28"/>
      <selection pane="topRight" activeCell="F28" sqref="F28"/>
      <selection pane="bottomLeft" activeCell="F28" sqref="F28"/>
      <selection pane="bottomRight" activeCell="A2" sqref="A2"/>
    </sheetView>
  </sheetViews>
  <sheetFormatPr defaultColWidth="9.140625" defaultRowHeight="15" x14ac:dyDescent="0.25"/>
  <cols>
    <col min="1" max="1" width="3.7109375" customWidth="1"/>
    <col min="2" max="2" width="37.7109375" customWidth="1"/>
    <col min="3" max="3" width="16.28515625" customWidth="1"/>
    <col min="4" max="4" width="12.7109375" hidden="1" customWidth="1"/>
    <col min="5" max="14" width="12.7109375" customWidth="1"/>
  </cols>
  <sheetData>
    <row r="1" spans="1:14" ht="21" customHeight="1" x14ac:dyDescent="0.25">
      <c r="A1" s="26" t="s">
        <v>1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21" customHeight="1" x14ac:dyDescent="0.25">
      <c r="A2" s="26" t="s">
        <v>2</v>
      </c>
      <c r="D2" s="3"/>
      <c r="E2" s="3"/>
      <c r="F2" s="3"/>
      <c r="G2" s="3"/>
      <c r="H2" s="3"/>
      <c r="I2" s="3"/>
      <c r="J2" s="72"/>
      <c r="K2" s="72"/>
      <c r="L2" s="72"/>
      <c r="M2" s="72"/>
      <c r="N2" s="72"/>
    </row>
    <row r="3" spans="1:14" ht="18" customHeight="1" x14ac:dyDescent="0.25">
      <c r="A3" s="1" t="s">
        <v>128</v>
      </c>
      <c r="D3" s="3"/>
      <c r="E3" s="3"/>
      <c r="F3" s="3"/>
      <c r="G3" s="3"/>
      <c r="H3" s="3"/>
      <c r="I3" s="3"/>
      <c r="J3" s="66"/>
      <c r="K3" s="66"/>
      <c r="L3" s="66"/>
      <c r="M3" s="66"/>
      <c r="N3" s="66"/>
    </row>
    <row r="4" spans="1:14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x14ac:dyDescent="0.25">
      <c r="B5" s="3"/>
      <c r="C5" s="3"/>
      <c r="D5" s="4" t="s">
        <v>5</v>
      </c>
      <c r="E5" s="28" t="s">
        <v>6</v>
      </c>
      <c r="F5" s="28" t="s">
        <v>7</v>
      </c>
      <c r="G5" s="28" t="s">
        <v>8</v>
      </c>
      <c r="H5" s="28" t="s">
        <v>9</v>
      </c>
      <c r="I5" s="28" t="s">
        <v>10</v>
      </c>
      <c r="J5" s="27" t="s">
        <v>11</v>
      </c>
      <c r="K5" s="27" t="s">
        <v>12</v>
      </c>
      <c r="L5" s="27" t="s">
        <v>13</v>
      </c>
      <c r="M5" s="27" t="s">
        <v>14</v>
      </c>
      <c r="N5" s="27" t="s">
        <v>15</v>
      </c>
    </row>
    <row r="6" spans="1:14" x14ac:dyDescent="0.25">
      <c r="B6" s="3"/>
      <c r="C6" s="3"/>
      <c r="D6" s="4">
        <v>2019</v>
      </c>
      <c r="E6" s="28">
        <v>2020</v>
      </c>
      <c r="F6" s="28">
        <v>2021</v>
      </c>
      <c r="G6" s="28">
        <v>2022</v>
      </c>
      <c r="H6" s="28">
        <v>2023</v>
      </c>
      <c r="I6" s="28">
        <v>2024</v>
      </c>
      <c r="J6" s="27">
        <v>2025</v>
      </c>
      <c r="K6" s="27">
        <v>2026</v>
      </c>
      <c r="L6" s="27">
        <v>2027</v>
      </c>
      <c r="M6" s="27">
        <v>2028</v>
      </c>
      <c r="N6" s="27">
        <v>2029</v>
      </c>
    </row>
    <row r="7" spans="1:14" x14ac:dyDescent="0.25">
      <c r="B7" s="3"/>
      <c r="C7" s="41" t="s">
        <v>129</v>
      </c>
      <c r="D7" s="4" t="s">
        <v>48</v>
      </c>
      <c r="E7" s="27" t="s">
        <v>48</v>
      </c>
      <c r="F7" s="27" t="s">
        <v>48</v>
      </c>
      <c r="G7" s="27" t="s">
        <v>48</v>
      </c>
      <c r="H7" s="27" t="s">
        <v>48</v>
      </c>
      <c r="I7" s="27" t="s">
        <v>48</v>
      </c>
      <c r="J7" s="27" t="s">
        <v>48</v>
      </c>
      <c r="K7" s="27" t="s">
        <v>48</v>
      </c>
      <c r="L7" s="27" t="s">
        <v>48</v>
      </c>
      <c r="M7" s="27" t="s">
        <v>48</v>
      </c>
      <c r="N7" s="27" t="s">
        <v>48</v>
      </c>
    </row>
    <row r="9" spans="1:14" ht="16.5" customHeight="1" x14ac:dyDescent="0.25">
      <c r="A9" s="48"/>
      <c r="B9" s="49" t="s">
        <v>130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</row>
    <row r="10" spans="1:14" ht="21" customHeight="1" x14ac:dyDescent="0.25">
      <c r="A10" s="50">
        <v>1</v>
      </c>
      <c r="B10" s="51" t="s">
        <v>131</v>
      </c>
      <c r="C10" s="50" t="s">
        <v>132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</row>
    <row r="11" spans="1:14" ht="31.7" customHeight="1" x14ac:dyDescent="0.25">
      <c r="A11" s="53"/>
      <c r="B11" s="54" t="s">
        <v>133</v>
      </c>
      <c r="C11" s="55"/>
      <c r="D11" s="56">
        <v>0</v>
      </c>
      <c r="E11" s="56">
        <v>0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</row>
    <row r="12" spans="1:14" ht="21" customHeight="1" x14ac:dyDescent="0.25">
      <c r="A12" s="50">
        <v>2</v>
      </c>
      <c r="B12" s="51" t="s">
        <v>134</v>
      </c>
      <c r="C12" s="41" t="s">
        <v>135</v>
      </c>
      <c r="D12" s="39">
        <v>4.8853814554253819E-2</v>
      </c>
      <c r="E12" s="39">
        <v>4.9927950188745407E-2</v>
      </c>
      <c r="F12" s="39">
        <v>4.8480593879687311E-2</v>
      </c>
      <c r="G12" s="39">
        <v>5.00163356903566E-2</v>
      </c>
      <c r="H12" s="39">
        <v>4.9732214314326513E-2</v>
      </c>
      <c r="I12" s="39">
        <v>4.8270202058673738E-2</v>
      </c>
      <c r="J12" s="39">
        <v>2.927094259600365E-2</v>
      </c>
      <c r="K12" s="39">
        <v>2.7778583858923126E-2</v>
      </c>
      <c r="L12" s="39">
        <v>2.3170704455543825E-2</v>
      </c>
      <c r="M12" s="39">
        <v>2.1127351813286097E-2</v>
      </c>
      <c r="N12" s="39">
        <v>1.945921307284668E-2</v>
      </c>
    </row>
    <row r="13" spans="1:14" ht="48" customHeight="1" x14ac:dyDescent="0.25">
      <c r="A13" s="53"/>
      <c r="B13" s="57" t="s">
        <v>136</v>
      </c>
      <c r="C13" s="58"/>
      <c r="D13" s="56">
        <v>4.8853814554253819E-2</v>
      </c>
      <c r="E13" s="56">
        <v>4.9927950188745407E-2</v>
      </c>
      <c r="F13" s="56">
        <v>4.8480593879687311E-2</v>
      </c>
      <c r="G13" s="56">
        <v>5.00163356903566E-2</v>
      </c>
      <c r="H13" s="56">
        <v>4.9732214314326513E-2</v>
      </c>
      <c r="I13" s="56">
        <v>4.8270202058673738E-2</v>
      </c>
      <c r="J13" s="56">
        <v>2.927094259600365E-2</v>
      </c>
      <c r="K13" s="56">
        <v>2.7778583858923126E-2</v>
      </c>
      <c r="L13" s="56">
        <v>2.3170704455543825E-2</v>
      </c>
      <c r="M13" s="56">
        <v>2.1127351813286097E-2</v>
      </c>
      <c r="N13" s="56">
        <v>1.945921307284668E-2</v>
      </c>
    </row>
    <row r="14" spans="1:14" ht="21" customHeight="1" x14ac:dyDescent="0.25">
      <c r="A14" s="50">
        <v>3</v>
      </c>
      <c r="B14" s="51" t="s">
        <v>137</v>
      </c>
      <c r="C14" s="41" t="s">
        <v>138</v>
      </c>
      <c r="D14" s="39">
        <v>0.92497322421157946</v>
      </c>
      <c r="E14" s="39">
        <v>0.92767191646440295</v>
      </c>
      <c r="F14" s="39">
        <v>0.93027283102124947</v>
      </c>
      <c r="G14" s="39">
        <v>0.93172286484042388</v>
      </c>
      <c r="H14" s="39">
        <v>0.93316884634648023</v>
      </c>
      <c r="I14" s="39">
        <v>0.93460836844138373</v>
      </c>
      <c r="J14" s="39">
        <v>0.93420437615777618</v>
      </c>
      <c r="K14" s="39">
        <v>0.93548152011433849</v>
      </c>
      <c r="L14" s="39">
        <v>0.93672045384228197</v>
      </c>
      <c r="M14" s="39">
        <v>0.93796143548028144</v>
      </c>
      <c r="N14" s="39">
        <v>0.93950783992004228</v>
      </c>
    </row>
    <row r="15" spans="1:14" ht="33.950000000000003" customHeight="1" x14ac:dyDescent="0.25">
      <c r="A15" s="53"/>
      <c r="B15" s="57" t="s">
        <v>139</v>
      </c>
      <c r="C15" s="58"/>
      <c r="D15" s="56">
        <v>0.92497322421157946</v>
      </c>
      <c r="E15" s="56">
        <v>0.92767191646440295</v>
      </c>
      <c r="F15" s="56">
        <v>0.93027283102124947</v>
      </c>
      <c r="G15" s="56">
        <v>0.93172286484042388</v>
      </c>
      <c r="H15" s="56">
        <v>0.93316884634648023</v>
      </c>
      <c r="I15" s="56">
        <v>0.93460836844138373</v>
      </c>
      <c r="J15" s="56">
        <v>0.93420437615777618</v>
      </c>
      <c r="K15" s="56">
        <v>0.93548152011433849</v>
      </c>
      <c r="L15" s="56">
        <v>0.93672045384228197</v>
      </c>
      <c r="M15" s="56">
        <v>0.93796143548028144</v>
      </c>
      <c r="N15" s="56">
        <v>0.93950783992004228</v>
      </c>
    </row>
    <row r="17" spans="1:14" ht="16.5" customHeight="1" x14ac:dyDescent="0.25">
      <c r="A17" s="49"/>
      <c r="B17" s="49" t="s">
        <v>140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</row>
    <row r="18" spans="1:14" ht="21" customHeight="1" x14ac:dyDescent="0.25">
      <c r="A18" s="50">
        <v>4</v>
      </c>
      <c r="B18" s="51" t="s">
        <v>141</v>
      </c>
      <c r="C18" s="50" t="s">
        <v>142</v>
      </c>
      <c r="D18" s="52">
        <v>1135472.200000003</v>
      </c>
      <c r="E18" s="52">
        <v>2732789.6126586571</v>
      </c>
      <c r="F18" s="52">
        <v>2256572.1257201955</v>
      </c>
      <c r="G18" s="52">
        <v>2269733.289564196</v>
      </c>
      <c r="H18" s="52">
        <v>2041064.0211167112</v>
      </c>
      <c r="I18" s="52">
        <v>2259307.1702196784</v>
      </c>
      <c r="J18" s="52">
        <v>2526608.6382952854</v>
      </c>
      <c r="K18" s="52">
        <v>2074006.2444295958</v>
      </c>
      <c r="L18" s="52">
        <v>2088394.0817166157</v>
      </c>
      <c r="M18" s="52">
        <v>2118777.0052177012</v>
      </c>
      <c r="N18" s="52">
        <v>2549011.4596228115</v>
      </c>
    </row>
    <row r="19" spans="1:14" ht="30" x14ac:dyDescent="0.25">
      <c r="A19" s="53"/>
      <c r="B19" s="57" t="s">
        <v>143</v>
      </c>
      <c r="C19" s="59"/>
      <c r="D19" s="56">
        <v>1135472.200000003</v>
      </c>
      <c r="E19" s="56">
        <v>2732789.6126586571</v>
      </c>
      <c r="F19" s="56">
        <v>2256572.1257201955</v>
      </c>
      <c r="G19" s="56">
        <v>2269733.289564196</v>
      </c>
      <c r="H19" s="56">
        <v>2041064.0211167112</v>
      </c>
      <c r="I19" s="56">
        <v>2259307.1702196784</v>
      </c>
      <c r="J19" s="56">
        <v>2526608.6382952854</v>
      </c>
      <c r="K19" s="56">
        <v>2074006.2444295958</v>
      </c>
      <c r="L19" s="56">
        <v>2088394.0817166157</v>
      </c>
      <c r="M19" s="56">
        <v>2118777.0052177012</v>
      </c>
      <c r="N19" s="56">
        <v>2549011.4596228115</v>
      </c>
    </row>
    <row r="20" spans="1:14" ht="21" customHeight="1" x14ac:dyDescent="0.25">
      <c r="A20" s="50">
        <v>5</v>
      </c>
      <c r="B20" s="51" t="s">
        <v>144</v>
      </c>
      <c r="C20" s="50" t="s">
        <v>145</v>
      </c>
      <c r="D20" s="60">
        <v>4.2682985331163028</v>
      </c>
      <c r="E20" s="60">
        <v>2.9072695242481426</v>
      </c>
      <c r="F20" s="60">
        <v>2.3465869362941754</v>
      </c>
      <c r="G20" s="60">
        <v>2.1648740288094617</v>
      </c>
      <c r="H20" s="60">
        <v>2.1249276719511254</v>
      </c>
      <c r="I20" s="60">
        <v>2.1524711673039967</v>
      </c>
      <c r="J20" s="60">
        <v>2.0671353893529822</v>
      </c>
      <c r="K20" s="60">
        <v>1.9886383836275339</v>
      </c>
      <c r="L20" s="60">
        <v>1.8836789731062933</v>
      </c>
      <c r="M20" s="60">
        <v>1.9230889393607764</v>
      </c>
      <c r="N20" s="60">
        <v>1.9209635816531894</v>
      </c>
    </row>
    <row r="21" spans="1:14" ht="36" customHeight="1" x14ac:dyDescent="0.25">
      <c r="A21" s="53"/>
      <c r="B21" s="57" t="s">
        <v>146</v>
      </c>
      <c r="C21" s="55"/>
      <c r="D21" s="56">
        <v>4.2682985331163028</v>
      </c>
      <c r="E21" s="56">
        <v>2.9072695242481426</v>
      </c>
      <c r="F21" s="56">
        <v>2.3465869362941754</v>
      </c>
      <c r="G21" s="56">
        <v>2.1648740288094617</v>
      </c>
      <c r="H21" s="56">
        <v>2.1249276719511254</v>
      </c>
      <c r="I21" s="56">
        <v>2.1524711673039967</v>
      </c>
      <c r="J21" s="56">
        <v>2.0671353893529822</v>
      </c>
      <c r="K21" s="56">
        <v>1.9886383836275339</v>
      </c>
      <c r="L21" s="56">
        <v>1.8836789731062933</v>
      </c>
      <c r="M21" s="56">
        <v>1.9230889393607764</v>
      </c>
      <c r="N21" s="56">
        <v>1.9209635816531894</v>
      </c>
    </row>
    <row r="22" spans="1:14" ht="30.95" customHeight="1" x14ac:dyDescent="0.25">
      <c r="A22" s="61">
        <v>6</v>
      </c>
      <c r="B22" s="62" t="s">
        <v>147</v>
      </c>
      <c r="C22" s="50" t="s">
        <v>148</v>
      </c>
      <c r="D22" s="63">
        <v>2.2742298973277279E-2</v>
      </c>
      <c r="E22" s="63">
        <v>2.2979784083788635E-2</v>
      </c>
      <c r="F22" s="63">
        <v>2.3168376587966982E-2</v>
      </c>
      <c r="G22" s="63">
        <v>2.3170284759040066E-2</v>
      </c>
      <c r="H22" s="63">
        <v>2.3167162214852495E-2</v>
      </c>
      <c r="I22" s="63">
        <v>2.314500601280434E-2</v>
      </c>
      <c r="J22" s="63">
        <v>2.4030706725624004E-2</v>
      </c>
      <c r="K22" s="63">
        <v>2.4066294588535139E-2</v>
      </c>
      <c r="L22" s="63">
        <v>2.410418190756123E-2</v>
      </c>
      <c r="M22" s="63">
        <v>2.4138989765953186E-2</v>
      </c>
      <c r="N22" s="63">
        <v>2.4037637783951592E-2</v>
      </c>
    </row>
    <row r="23" spans="1:14" ht="45" x14ac:dyDescent="0.25">
      <c r="A23" s="53"/>
      <c r="B23" s="57" t="s">
        <v>149</v>
      </c>
      <c r="C23" s="55"/>
      <c r="D23" s="56">
        <v>2.2742298973277279E-2</v>
      </c>
      <c r="E23" s="56">
        <v>2.2979784083788635E-2</v>
      </c>
      <c r="F23" s="56">
        <v>2.3168376587966982E-2</v>
      </c>
      <c r="G23" s="56">
        <v>2.3170284759040066E-2</v>
      </c>
      <c r="H23" s="56">
        <v>2.3167162214852495E-2</v>
      </c>
      <c r="I23" s="56">
        <v>2.314500601280434E-2</v>
      </c>
      <c r="J23" s="56">
        <v>2.4030706725624004E-2</v>
      </c>
      <c r="K23" s="56">
        <v>2.4066294588535139E-2</v>
      </c>
      <c r="L23" s="56">
        <v>2.410418190756123E-2</v>
      </c>
      <c r="M23" s="56">
        <v>2.4138989765953186E-2</v>
      </c>
      <c r="N23" s="56">
        <v>2.4037637783951592E-2</v>
      </c>
    </row>
    <row r="24" spans="1:14" ht="21" customHeight="1" x14ac:dyDescent="0.25">
      <c r="A24" s="50">
        <v>7</v>
      </c>
      <c r="B24" s="51" t="s">
        <v>150</v>
      </c>
      <c r="C24" s="50" t="s">
        <v>151</v>
      </c>
      <c r="D24" s="60">
        <v>5.4800764984863246</v>
      </c>
      <c r="E24" s="60">
        <v>4.4612937360562315</v>
      </c>
      <c r="F24" s="60">
        <v>3.4480506000272242</v>
      </c>
      <c r="G24" s="60">
        <v>3.3313193099696714</v>
      </c>
      <c r="H24" s="60">
        <v>3.4277369352429359</v>
      </c>
      <c r="I24" s="60">
        <v>3.4404192738546753</v>
      </c>
      <c r="J24" s="60">
        <v>3.5574642735152429</v>
      </c>
      <c r="K24" s="60">
        <v>3.485764214156458</v>
      </c>
      <c r="L24" s="60">
        <v>3.3043486032537306</v>
      </c>
      <c r="M24" s="60">
        <v>3.291631569169994</v>
      </c>
      <c r="N24" s="60">
        <v>3.0588445845449517</v>
      </c>
    </row>
    <row r="25" spans="1:14" ht="60" x14ac:dyDescent="0.25">
      <c r="A25" s="53"/>
      <c r="B25" s="57" t="s">
        <v>152</v>
      </c>
      <c r="C25" s="55"/>
      <c r="D25" s="56">
        <v>5.4800764984863246</v>
      </c>
      <c r="E25" s="56">
        <v>4.4612937360562315</v>
      </c>
      <c r="F25" s="56">
        <v>3.4480506000272242</v>
      </c>
      <c r="G25" s="56">
        <v>3.3313193099696714</v>
      </c>
      <c r="H25" s="56">
        <v>3.4277369352429359</v>
      </c>
      <c r="I25" s="56">
        <v>3.4404192738546753</v>
      </c>
      <c r="J25" s="56">
        <v>3.5574642735152429</v>
      </c>
      <c r="K25" s="56">
        <v>3.485764214156458</v>
      </c>
      <c r="L25" s="56">
        <v>3.3043486032537306</v>
      </c>
      <c r="M25" s="56">
        <v>3.291631569169994</v>
      </c>
      <c r="N25" s="56">
        <v>3.0588445845449517</v>
      </c>
    </row>
    <row r="27" spans="1:14" ht="16.5" customHeight="1" x14ac:dyDescent="0.25">
      <c r="A27" s="49"/>
      <c r="B27" s="49" t="s">
        <v>153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</row>
    <row r="28" spans="1:14" ht="21" customHeight="1" x14ac:dyDescent="0.25">
      <c r="A28" s="50">
        <v>8</v>
      </c>
      <c r="B28" s="51" t="s">
        <v>154</v>
      </c>
      <c r="C28" s="64" t="s">
        <v>155</v>
      </c>
      <c r="D28" s="68" t="s">
        <v>175</v>
      </c>
      <c r="E28" s="68" t="s">
        <v>176</v>
      </c>
      <c r="F28" s="68" t="s">
        <v>177</v>
      </c>
      <c r="G28" s="68" t="s">
        <v>178</v>
      </c>
      <c r="H28" s="68" t="s">
        <v>179</v>
      </c>
      <c r="I28" s="68" t="s">
        <v>180</v>
      </c>
      <c r="J28" s="68" t="s">
        <v>181</v>
      </c>
      <c r="K28" s="68" t="s">
        <v>182</v>
      </c>
      <c r="L28" s="68" t="s">
        <v>183</v>
      </c>
      <c r="M28" s="68" t="s">
        <v>184</v>
      </c>
      <c r="N28" s="68" t="s">
        <v>185</v>
      </c>
    </row>
    <row r="29" spans="1:14" ht="30" x14ac:dyDescent="0.25">
      <c r="A29" s="53"/>
      <c r="B29" s="65" t="s">
        <v>156</v>
      </c>
      <c r="C29" s="58"/>
      <c r="D29" s="56">
        <v>-1</v>
      </c>
      <c r="E29" s="56">
        <v>-1</v>
      </c>
      <c r="F29" s="56">
        <v>-1</v>
      </c>
      <c r="G29" s="56">
        <v>-1</v>
      </c>
      <c r="H29" s="56">
        <v>-1</v>
      </c>
      <c r="I29" s="56">
        <v>-1</v>
      </c>
      <c r="J29" s="56">
        <v>-1</v>
      </c>
      <c r="K29" s="56">
        <v>-1</v>
      </c>
      <c r="L29" s="56">
        <v>-1</v>
      </c>
      <c r="M29" s="56">
        <v>-1</v>
      </c>
      <c r="N29" s="56">
        <v>-1</v>
      </c>
    </row>
    <row r="30" spans="1:14" ht="21" customHeight="1" x14ac:dyDescent="0.25">
      <c r="A30" s="50">
        <v>9</v>
      </c>
      <c r="B30" s="51" t="s">
        <v>157</v>
      </c>
      <c r="C30" s="64"/>
      <c r="D30" s="63">
        <v>0.39647522125563522</v>
      </c>
      <c r="E30" s="63">
        <v>0.39489189973370681</v>
      </c>
      <c r="F30" s="63">
        <v>0.41290099328997298</v>
      </c>
      <c r="G30" s="63">
        <v>0.4147955444856391</v>
      </c>
      <c r="H30" s="63">
        <v>0.41614457351050554</v>
      </c>
      <c r="I30" s="63">
        <v>0.41697834005330675</v>
      </c>
      <c r="J30" s="63">
        <v>0.40846986201923396</v>
      </c>
      <c r="K30" s="63">
        <v>0.40005433898287535</v>
      </c>
      <c r="L30" s="63">
        <v>0.4000482173221433</v>
      </c>
      <c r="M30" s="63">
        <v>0.4036483145960077</v>
      </c>
      <c r="N30" s="63">
        <v>0.4027006030217023</v>
      </c>
    </row>
    <row r="31" spans="1:14" ht="32.1" customHeight="1" x14ac:dyDescent="0.25">
      <c r="A31" s="53"/>
      <c r="B31" s="65" t="s">
        <v>158</v>
      </c>
      <c r="C31" s="58" t="s">
        <v>159</v>
      </c>
      <c r="D31" s="56">
        <v>0.39647522125563522</v>
      </c>
      <c r="E31" s="56">
        <v>0.39489189973370681</v>
      </c>
      <c r="F31" s="56">
        <v>0.41290099328997298</v>
      </c>
      <c r="G31" s="56">
        <v>0.4147955444856391</v>
      </c>
      <c r="H31" s="56">
        <v>0.41614457351050554</v>
      </c>
      <c r="I31" s="56">
        <v>0.41697834005330675</v>
      </c>
      <c r="J31" s="56">
        <v>0.40846986201923396</v>
      </c>
      <c r="K31" s="56">
        <v>0.40005433898287535</v>
      </c>
      <c r="L31" s="56">
        <v>0.4000482173221433</v>
      </c>
      <c r="M31" s="56">
        <v>0.4036483145960077</v>
      </c>
      <c r="N31" s="56">
        <v>0.4027006030217023</v>
      </c>
    </row>
    <row r="33" spans="1:14" ht="16.5" customHeight="1" x14ac:dyDescent="0.25">
      <c r="A33" s="49"/>
      <c r="B33" s="49" t="s">
        <v>160</v>
      </c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</row>
    <row r="34" spans="1:14" ht="21" customHeight="1" x14ac:dyDescent="0.25">
      <c r="A34" s="50">
        <v>10</v>
      </c>
      <c r="B34" s="51" t="s">
        <v>161</v>
      </c>
      <c r="C34" s="64" t="s">
        <v>162</v>
      </c>
      <c r="D34" s="63">
        <v>1.4338895687419817</v>
      </c>
      <c r="E34" s="63">
        <v>1.192370641985373</v>
      </c>
      <c r="F34" s="63">
        <v>1.2102320713886132</v>
      </c>
      <c r="G34" s="63">
        <v>1.1072058144349042</v>
      </c>
      <c r="H34" s="63">
        <v>1.0120057121316608</v>
      </c>
      <c r="I34" s="63">
        <v>1.0050720623900524</v>
      </c>
      <c r="J34" s="63">
        <v>1.1042014248050624</v>
      </c>
      <c r="K34" s="63">
        <v>1.0663840082252543</v>
      </c>
      <c r="L34" s="63">
        <v>1.0818760719039577</v>
      </c>
      <c r="M34" s="63">
        <v>1.1619290388943755</v>
      </c>
      <c r="N34" s="63">
        <v>1.0399711373873413</v>
      </c>
    </row>
    <row r="35" spans="1:14" ht="45" x14ac:dyDescent="0.25">
      <c r="A35" s="53"/>
      <c r="B35" s="65" t="s">
        <v>163</v>
      </c>
      <c r="C35" s="53"/>
      <c r="D35" s="56">
        <v>1.4338895687419817</v>
      </c>
      <c r="E35" s="56">
        <v>1.192370641985373</v>
      </c>
      <c r="F35" s="56">
        <v>1.2102320713886132</v>
      </c>
      <c r="G35" s="56">
        <v>1.1072058144349042</v>
      </c>
      <c r="H35" s="56">
        <v>1.0120057121316608</v>
      </c>
      <c r="I35" s="56">
        <v>1.0050720623900524</v>
      </c>
      <c r="J35" s="56">
        <v>1.1042014248050624</v>
      </c>
      <c r="K35" s="56">
        <v>1.0663840082252543</v>
      </c>
      <c r="L35" s="56">
        <v>1.0818760719039577</v>
      </c>
      <c r="M35" s="56">
        <v>1.1619290388943755</v>
      </c>
      <c r="N35" s="56">
        <v>1.0399711373873413</v>
      </c>
    </row>
    <row r="36" spans="1:14" ht="21" customHeight="1" x14ac:dyDescent="0.25">
      <c r="A36" s="50">
        <v>11</v>
      </c>
      <c r="B36" s="51" t="s">
        <v>164</v>
      </c>
      <c r="C36" s="64" t="s">
        <v>165</v>
      </c>
      <c r="D36" s="39">
        <v>6.2141670174075412E-3</v>
      </c>
      <c r="E36" s="39">
        <v>6.0170245361776146E-3</v>
      </c>
      <c r="F36" s="39">
        <v>5.8383166364188357E-3</v>
      </c>
      <c r="G36" s="39">
        <v>5.6976253717983451E-3</v>
      </c>
      <c r="H36" s="39">
        <v>5.5909340681439676E-3</v>
      </c>
      <c r="I36" s="39">
        <v>5.3466259911207417E-3</v>
      </c>
      <c r="J36" s="39">
        <v>5.2710813800103378E-3</v>
      </c>
      <c r="K36" s="39">
        <v>5.2118153479406033E-3</v>
      </c>
      <c r="L36" s="39">
        <v>5.1604429692294305E-3</v>
      </c>
      <c r="M36" s="39">
        <v>5.2176324823555321E-3</v>
      </c>
      <c r="N36" s="39">
        <v>5.1885700993327321E-3</v>
      </c>
    </row>
    <row r="37" spans="1:14" ht="47.65" customHeight="1" x14ac:dyDescent="0.25">
      <c r="A37" s="53"/>
      <c r="B37" s="65" t="s">
        <v>166</v>
      </c>
      <c r="C37" s="53"/>
      <c r="D37" s="56">
        <v>6.2141670174075412E-3</v>
      </c>
      <c r="E37" s="56">
        <v>6.0170245361776146E-3</v>
      </c>
      <c r="F37" s="56">
        <v>5.8383166364188357E-3</v>
      </c>
      <c r="G37" s="56">
        <v>5.6976253717983451E-3</v>
      </c>
      <c r="H37" s="56">
        <v>5.5909340681439676E-3</v>
      </c>
      <c r="I37" s="56">
        <v>5.3466259911207417E-3</v>
      </c>
      <c r="J37" s="56">
        <v>5.2710813800103378E-3</v>
      </c>
      <c r="K37" s="56">
        <v>5.2118153479406033E-3</v>
      </c>
      <c r="L37" s="56">
        <v>5.1604429692294305E-3</v>
      </c>
      <c r="M37" s="56">
        <v>5.2176324823555321E-3</v>
      </c>
      <c r="N37" s="56">
        <v>5.1885700993327321E-3</v>
      </c>
    </row>
    <row r="38" spans="1:14" ht="21" customHeight="1" x14ac:dyDescent="0.25">
      <c r="A38" s="50">
        <v>12</v>
      </c>
      <c r="B38" s="51" t="s">
        <v>167</v>
      </c>
      <c r="C38" s="64" t="s">
        <v>168</v>
      </c>
      <c r="D38" s="60">
        <v>1.6013299663359655</v>
      </c>
      <c r="E38" s="60">
        <v>1.5263081272060237</v>
      </c>
      <c r="F38" s="60">
        <v>1.5428615694443906</v>
      </c>
      <c r="G38" s="60">
        <v>1.564686318802919</v>
      </c>
      <c r="H38" s="60">
        <v>1.5868007122341741</v>
      </c>
      <c r="I38" s="60">
        <v>1.6092086139773762</v>
      </c>
      <c r="J38" s="60">
        <v>1.6319139327054302</v>
      </c>
      <c r="K38" s="60">
        <v>1.6549206220038271</v>
      </c>
      <c r="L38" s="60">
        <v>1.6727506399068777</v>
      </c>
      <c r="M38" s="60">
        <v>1.6907419573711009</v>
      </c>
      <c r="N38" s="60">
        <v>1.6988439248659628</v>
      </c>
    </row>
    <row r="39" spans="1:14" ht="75" x14ac:dyDescent="0.25">
      <c r="A39" s="53"/>
      <c r="B39" s="65" t="s">
        <v>169</v>
      </c>
      <c r="C39" s="53"/>
      <c r="D39" s="56">
        <v>1.6013299663359655</v>
      </c>
      <c r="E39" s="56">
        <v>1.5263081272060237</v>
      </c>
      <c r="F39" s="56">
        <v>1.5428615694443906</v>
      </c>
      <c r="G39" s="56">
        <v>1.564686318802919</v>
      </c>
      <c r="H39" s="56">
        <v>1.5868007122341741</v>
      </c>
      <c r="I39" s="56">
        <v>1.6092086139773762</v>
      </c>
      <c r="J39" s="56">
        <v>1.6319139327054302</v>
      </c>
      <c r="K39" s="56">
        <v>1.6549206220038271</v>
      </c>
      <c r="L39" s="56">
        <v>1.6727506399068777</v>
      </c>
      <c r="M39" s="56">
        <v>1.6907419573711009</v>
      </c>
      <c r="N39" s="56">
        <v>1.6988439248659628</v>
      </c>
    </row>
    <row r="40" spans="1:14" ht="21" customHeight="1" x14ac:dyDescent="0.25">
      <c r="A40" s="50">
        <v>13</v>
      </c>
      <c r="B40" s="51" t="s">
        <v>170</v>
      </c>
      <c r="C40" s="64" t="s">
        <v>168</v>
      </c>
      <c r="D40" s="60">
        <v>1.7089761682833693</v>
      </c>
      <c r="E40" s="60">
        <v>1.6706991173591845</v>
      </c>
      <c r="F40" s="60">
        <v>1.6526093524372256</v>
      </c>
      <c r="G40" s="60">
        <v>1.3424628456984897</v>
      </c>
      <c r="H40" s="60">
        <v>1.2459677733184096</v>
      </c>
      <c r="I40" s="60">
        <v>1.2628379390605513</v>
      </c>
      <c r="J40" s="60">
        <v>1.1148463161883155</v>
      </c>
      <c r="K40" s="60">
        <v>1.1611293063575927</v>
      </c>
      <c r="L40" s="60">
        <v>1.1680993155212278</v>
      </c>
      <c r="M40" s="60">
        <v>1.09547124001306</v>
      </c>
      <c r="N40" s="60">
        <v>1.1609444879053616</v>
      </c>
    </row>
    <row r="41" spans="1:14" ht="30" x14ac:dyDescent="0.25">
      <c r="A41" s="53"/>
      <c r="B41" s="65" t="s">
        <v>172</v>
      </c>
      <c r="C41" s="53"/>
      <c r="D41" s="56">
        <v>1.7089761682833693</v>
      </c>
      <c r="E41" s="56">
        <v>1.6706991173591845</v>
      </c>
      <c r="F41" s="56">
        <v>1.6526093524372256</v>
      </c>
      <c r="G41" s="56">
        <v>1.3424628456984897</v>
      </c>
      <c r="H41" s="56">
        <v>1.2459677733184096</v>
      </c>
      <c r="I41" s="56">
        <v>1.2628379390605513</v>
      </c>
      <c r="J41" s="56">
        <v>1.1148463161883155</v>
      </c>
      <c r="K41" s="56">
        <v>1.1611293063575927</v>
      </c>
      <c r="L41" s="56">
        <v>1.1680993155212278</v>
      </c>
      <c r="M41" s="56">
        <v>1.09547124001306</v>
      </c>
      <c r="N41" s="56">
        <v>1.1609444879053616</v>
      </c>
    </row>
    <row r="42" spans="1:14" ht="21" customHeight="1" x14ac:dyDescent="0.25">
      <c r="A42" s="50">
        <v>14</v>
      </c>
      <c r="B42" s="51" t="s">
        <v>173</v>
      </c>
      <c r="C42" s="64" t="s">
        <v>171</v>
      </c>
      <c r="D42" s="71">
        <v>0.26775526804412503</v>
      </c>
      <c r="E42" s="71">
        <v>0.26189666502746978</v>
      </c>
      <c r="F42" s="71">
        <v>0.25404898181252544</v>
      </c>
      <c r="G42" s="71">
        <v>0.21053611730719013</v>
      </c>
      <c r="H42" s="71">
        <v>0.19555885894046465</v>
      </c>
      <c r="I42" s="71">
        <v>0.20782662590271728</v>
      </c>
      <c r="J42" s="71">
        <v>0.19508799117175371</v>
      </c>
      <c r="K42" s="71">
        <v>0.19757971970425203</v>
      </c>
      <c r="L42" s="71">
        <v>0.19771527346359369</v>
      </c>
      <c r="M42" s="71">
        <v>0.19646731484780533</v>
      </c>
      <c r="N42" s="71">
        <v>0.20395939725302742</v>
      </c>
    </row>
    <row r="43" spans="1:14" ht="45.75" customHeight="1" x14ac:dyDescent="0.25">
      <c r="A43" s="53"/>
      <c r="B43" s="65" t="s">
        <v>174</v>
      </c>
      <c r="C43" s="53"/>
      <c r="D43" s="56">
        <v>0.26775526804412503</v>
      </c>
      <c r="E43" s="56">
        <v>0.26189666502746978</v>
      </c>
      <c r="F43" s="56">
        <v>0.25404898181252544</v>
      </c>
      <c r="G43" s="56">
        <v>0.21053611730719013</v>
      </c>
      <c r="H43" s="56">
        <v>0.19555885894046465</v>
      </c>
      <c r="I43" s="56">
        <v>0.20782662590271728</v>
      </c>
      <c r="J43" s="56">
        <v>0.19508799117175371</v>
      </c>
      <c r="K43" s="56">
        <v>0.19757971970425203</v>
      </c>
      <c r="L43" s="56">
        <v>0.19771527346359369</v>
      </c>
      <c r="M43" s="56">
        <v>0.19646731484780533</v>
      </c>
      <c r="N43" s="56">
        <v>0.20395939725302742</v>
      </c>
    </row>
  </sheetData>
  <conditionalFormatting sqref="D13:N13">
    <cfRule type="iconSet" priority="15">
      <iconSet iconSet="3Symbols" showValue="0">
        <cfvo type="percent" val="0"/>
        <cfvo type="num" val="0"/>
        <cfvo type="num" val="1.7500000000000002E-2"/>
      </iconSet>
    </cfRule>
  </conditionalFormatting>
  <conditionalFormatting sqref="D15:N15">
    <cfRule type="iconSet" priority="14">
      <iconSet iconSet="3Symbols" showValue="0">
        <cfvo type="percent" val="0"/>
        <cfvo type="num" val="0.6"/>
        <cfvo type="num" val="0.6"/>
      </iconSet>
    </cfRule>
  </conditionalFormatting>
  <conditionalFormatting sqref="C19">
    <cfRule type="iconSet" priority="13">
      <iconSet iconSet="3Symbols" showValue="0">
        <cfvo type="percent" val="0"/>
        <cfvo type="num" val="1"/>
        <cfvo type="num" val="1"/>
      </iconSet>
    </cfRule>
  </conditionalFormatting>
  <conditionalFormatting sqref="D19:N19">
    <cfRule type="iconSet" priority="12">
      <iconSet iconSet="3Symbols" showValue="0">
        <cfvo type="percent" val="0"/>
        <cfvo type="num" val="1000000"/>
        <cfvo type="num" val="1000000"/>
      </iconSet>
    </cfRule>
  </conditionalFormatting>
  <conditionalFormatting sqref="D21:N21">
    <cfRule type="iconSet" priority="11">
      <iconSet iconSet="3Symbols" showValue="0">
        <cfvo type="percent" val="0"/>
        <cfvo type="num" val="1.5"/>
        <cfvo type="num" val="1.5"/>
      </iconSet>
    </cfRule>
  </conditionalFormatting>
  <conditionalFormatting sqref="D23:N23">
    <cfRule type="iconSet" priority="10">
      <iconSet iconSet="3Symbols" showValue="0" reverse="1">
        <cfvo type="percent" val="0"/>
        <cfvo type="num" val="0.04"/>
        <cfvo type="num" val="0.04"/>
      </iconSet>
    </cfRule>
  </conditionalFormatting>
  <conditionalFormatting sqref="D25:N25">
    <cfRule type="iconSet" priority="9">
      <iconSet iconSet="3Symbols" showValue="0">
        <cfvo type="percent" val="0"/>
        <cfvo type="num" val="2.99"/>
        <cfvo type="num" val="2.99"/>
      </iconSet>
    </cfRule>
  </conditionalFormatting>
  <conditionalFormatting sqref="D29:N29">
    <cfRule type="iconSet" priority="8">
      <iconSet iconSet="3Symbols" showValue="0" reverse="1">
        <cfvo type="percent" val="0"/>
        <cfvo type="num" val="-0.01" gte="0"/>
        <cfvo type="num" val="-0.01" gte="0"/>
      </iconSet>
    </cfRule>
  </conditionalFormatting>
  <conditionalFormatting sqref="D31:N31">
    <cfRule type="iconSet" priority="7">
      <iconSet iconSet="3Symbols" showValue="0">
        <cfvo type="percent" val="0"/>
        <cfvo type="num" val="0.35" gte="0"/>
        <cfvo type="num" val="0.35" gte="0"/>
      </iconSet>
    </cfRule>
  </conditionalFormatting>
  <conditionalFormatting sqref="D35:N35">
    <cfRule type="iconSet" priority="6">
      <iconSet iconSet="3Symbols" showValue="0">
        <cfvo type="percent" val="0"/>
        <cfvo type="num" val="1"/>
        <cfvo type="num" val="1"/>
      </iconSet>
    </cfRule>
  </conditionalFormatting>
  <conditionalFormatting sqref="D37:N37">
    <cfRule type="iconSet" priority="5">
      <iconSet iconSet="3Symbols" showValue="0" reverse="1">
        <cfvo type="percent" val="0"/>
        <cfvo type="num" val="0.02" gte="0"/>
        <cfvo type="num" val="0.02" gte="0"/>
      </iconSet>
    </cfRule>
  </conditionalFormatting>
  <conditionalFormatting sqref="D39:N39">
    <cfRule type="iconSet" priority="4">
      <iconSet iconSet="3Symbols" showValue="0">
        <cfvo type="percent" val="0"/>
        <cfvo type="num" val="1"/>
        <cfvo type="num" val="1"/>
      </iconSet>
    </cfRule>
  </conditionalFormatting>
  <conditionalFormatting sqref="D41:N41">
    <cfRule type="iconSet" priority="3">
      <iconSet iconSet="3Symbols" showValue="0">
        <cfvo type="percent" val="0"/>
        <cfvo type="num" val="1"/>
        <cfvo type="num" val="1"/>
      </iconSet>
    </cfRule>
  </conditionalFormatting>
  <conditionalFormatting sqref="D43:N43">
    <cfRule type="iconSet" priority="2">
      <iconSet iconSet="3Symbols" showValue="0">
        <cfvo type="percent" val="0"/>
        <cfvo type="num" val="0.19500000000000001"/>
        <cfvo type="num" val="0.19500000000000001"/>
      </iconSet>
    </cfRule>
  </conditionalFormatting>
  <conditionalFormatting sqref="D11:N11">
    <cfRule type="iconSet" priority="1">
      <iconSet iconSet="3Symbols" showValue="0">
        <cfvo type="percent" val="0"/>
        <cfvo type="num" val="0"/>
        <cfvo type="num" val="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70" firstPageNumber="21" fitToHeight="2" orientation="landscape" r:id="rId1"/>
  <rowBreaks count="1" manualBreakCount="1">
    <brk id="26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Assumptions</vt:lpstr>
      <vt:lpstr>Income Statement</vt:lpstr>
      <vt:lpstr>Balance Sheet</vt:lpstr>
      <vt:lpstr>Cashflow Statement</vt:lpstr>
      <vt:lpstr>Performance Statement</vt:lpstr>
      <vt:lpstr>'Cashflow Statement'!Print_Area</vt:lpstr>
      <vt:lpstr>'Performance Statement'!Print_Titles</vt:lpstr>
    </vt:vector>
  </TitlesOfParts>
  <Company>Randwick City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Ji</dc:creator>
  <cp:lastModifiedBy>Cherie Muir</cp:lastModifiedBy>
  <cp:lastPrinted>2018-11-29T22:59:29Z</cp:lastPrinted>
  <dcterms:created xsi:type="dcterms:W3CDTF">2018-11-19T04:28:42Z</dcterms:created>
  <dcterms:modified xsi:type="dcterms:W3CDTF">2019-02-06T23:04:05Z</dcterms:modified>
</cp:coreProperties>
</file>