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Financial Services\SRV APPLICATION 2019\SRV APPLICATION 2019\"/>
    </mc:Choice>
  </mc:AlternateContent>
  <bookViews>
    <workbookView xWindow="0" yWindow="0" windowWidth="28800" windowHeight="11730"/>
  </bookViews>
  <sheets>
    <sheet name="Income Statement" sheetId="1" r:id="rId1"/>
    <sheet name="Balance Sheet" sheetId="2" r:id="rId2"/>
    <sheet name="Cash Flow" sheetId="3" r:id="rId3"/>
  </sheets>
  <externalReferences>
    <externalReference r:id="rId4"/>
  </externalReferences>
  <definedNames>
    <definedName name="asset_class_list">OFFSET('[1]IPP&amp;E Reconciliation'!$A$5,0,0,COUNTA('[1]IPP&amp;E Reconciliation'!$A$5:$A$35)-COUNTBLANK('[1]IPP&amp;E Reconciliation'!$A$5:$A$35),1)</definedName>
    <definedName name="balance_sheet_consolidated_general">'[1]Balance Sheet - General'!$A$3</definedName>
    <definedName name="balance_sheet_consolidated_main">'Balance Sheet'!$A$3</definedName>
    <definedName name="balance_sheet_consolidated_other1">'[1]Balance Sheet - Other 1'!$A$3</definedName>
    <definedName name="balance_sheet_consolidated_other2">'[1]Balance Sheet - Other 2'!$A$3</definedName>
    <definedName name="balance_sheet_consolidated_other3">'[1]Balance Sheet - Other 3'!$A$3</definedName>
    <definedName name="balance_sheet_consolidated_sewer">'[1]Balance Sheet - Sewer'!$A$3</definedName>
    <definedName name="balance_sheet_consolidated_water">'[1]Balance Sheet - Water'!$A$3</definedName>
    <definedName name="BS_area_1_consol">'Balance Sheet'!$6:$82</definedName>
    <definedName name="BU_summary_stat_consolidated_main">'[1]Budget Summary 1'!$D$4</definedName>
    <definedName name="budget_reconciliation_consolidated">'[1]Budget Reconciliation'!$A$3</definedName>
    <definedName name="budget_summary_consolidated">'[1]Budget Summary 2'!$A$3</definedName>
    <definedName name="cap_exp_summary_consolidated">'[1]Cap Exp Summary'!$A$3</definedName>
    <definedName name="CAPEX_summary_consolidated_main">'[1]CAPEX - Summary'!$C$5</definedName>
    <definedName name="capital_expenses_budget_list_dropdown">OFFSET('[1]Budget Summary 1'!$D$106,0,0,COUNTA('[1]Budget Summary 1'!$D$106:$D$126),1)</definedName>
    <definedName name="capital_income_budget_list_dropdown">OFFSET('[1]Budget Summary 1'!$D$80,0,0,COUNTA('[1]Budget Summary 1'!$D$80:$D$99),1)</definedName>
    <definedName name="cash_flow_consolidated_general">'[1]Cash Flow - General'!$A$3</definedName>
    <definedName name="cash_flow_consolidated_main">'Cash Flow'!$A$3</definedName>
    <definedName name="cash_flow_consolidated_other1">'[1]Cash Flow - Other 1'!$A$3</definedName>
    <definedName name="cash_flow_consolidated_other2">'[1]Cash Flow - Other 2'!$A$3</definedName>
    <definedName name="cash_flow_consolidated_other3">'[1]Cash Flow - Other 3'!$A$3</definedName>
    <definedName name="cash_flow_consolidated_sewer">'[1]Cash Flow - Sewer'!$A$3</definedName>
    <definedName name="cash_flow_consolidated_water">'[1]Cash Flow - Water'!$A$3</definedName>
    <definedName name="CF_area_1_consol">'Cash Flow'!$A$6:$P$91</definedName>
    <definedName name="chart_2_1">chart_2_1_cy_10_years</definedName>
    <definedName name="chart_2_1_cy_10_years">'[1]Chart Data'!$G$30:$Q$30</definedName>
    <definedName name="chart_2_10_years">IF(chart_2_show_actuals,IF(chart_2_show_predictions,chart_2_10_years_all,chart_2_10_years_actuals),IF(chart_2_show_predictions,chart_2_10_years_predictions,chart_2_10_years_10_years))</definedName>
    <definedName name="chart_2_10_years_10_years">'[1]Chart Data'!$G$40:$Q$40</definedName>
    <definedName name="chart_2_10_years_actuals">'[1]Chart Data'!$C$40:$Q$40</definedName>
    <definedName name="chart_2_10_years_all">'[1]Chart Data'!$C$40:$AA$40</definedName>
    <definedName name="chart_2_10_years_predictions">'[1]Chart Data'!$G$40:$AA$40</definedName>
    <definedName name="chart_2_2">chart_2_2_cy_10_years</definedName>
    <definedName name="chart_2_2_cy_10_years">'[1]Chart Data'!$G$32:$Q$32</definedName>
    <definedName name="chart_2_3">chart_2_3_cy_10_years</definedName>
    <definedName name="chart_2_3_cy_10_years">'[1]Chart Data'!$G$34:$Q$34</definedName>
    <definedName name="chart_2_actuals">IF(chart_2_show_actuals,IF(chart_2_show_predictions,chart_2_actuals_all,chart_2_actuals_actuals),IF(chart_2_show_predictions,chart_2_actuals_predictions,chart_2_actuals_10_years))</definedName>
    <definedName name="chart_2_actuals_10_years">'[1]Chart Data'!$G$36:$Q$36</definedName>
    <definedName name="chart_2_actuals_actuals">'[1]Chart Data'!$C$36:$Q$36</definedName>
    <definedName name="chart_2_actuals_all">'[1]Chart Data'!$C$36:$AA$36</definedName>
    <definedName name="chart_2_actuals_predictions">'[1]Chart Data'!$G$36:$AA$36</definedName>
    <definedName name="chart_2_budget">IF(chart_2_show_actuals,IF(chart_2_show_predictions,chart_2_budget_all,chart_2_budget_actuals),IF(chart_2_show_predictions,chart_2_budget_predictions,chart_2_budget_10_years))</definedName>
    <definedName name="chart_2_budget_10_years">'[1]Chart Data'!$G$37:$Q$37</definedName>
    <definedName name="chart_2_budget_actuals">'[1]Chart Data'!$C$37:$Q$37</definedName>
    <definedName name="chart_2_budget_all">'[1]Chart Data'!$C$37:$AA$37</definedName>
    <definedName name="chart_2_budget_predictions">'[1]Chart Data'!$G$37:$AA$37</definedName>
    <definedName name="chart_2_predictions">IF(chart_2_show_actuals,IF(chart_2_show_predictions,chart_2_predictions_all,chart_2_predictions_actuals),IF(chart_2_show_predictions,chart_2_predictions_predictions,chart_2_predictions_10_years))</definedName>
    <definedName name="chart_2_predictions_10_years">'[1]Chart Data'!$G$43:$Q$43</definedName>
    <definedName name="chart_2_predictions_actuals">'[1]Chart Data'!$C$43:$Q$43</definedName>
    <definedName name="chart_2_predictions_all">'[1]Chart Data'!$C$43:$AA$43</definedName>
    <definedName name="chart_2_predictions_predictions">'[1]Chart Data'!$G$43:$AA$43</definedName>
    <definedName name="chart_2_show_actuals">'[1]Chart 2'!$P$2</definedName>
    <definedName name="chart_2_show_predictions">'[1]Chart 2'!$Q$2</definedName>
    <definedName name="chart_2_years">IF(chart_2_show_actuals,IF(chart_2_show_predictions,chart_2_years_all,chart_2_years_actuals),IF(chart_2_show_predictions,chart_2_years_predictions,chart_2_years_10_years))</definedName>
    <definedName name="chart_2_years_10_years">'[1]Chart Data'!$G$29:$Q$29</definedName>
    <definedName name="chart_2_years_actuals">'[1]Chart Data'!$C$29:$Q$29</definedName>
    <definedName name="chart_2_years_all">'[1]Chart Data'!$C$29:$AA$29</definedName>
    <definedName name="chart_2_years_predictions">'[1]Chart Data'!$G$29:$AA$29</definedName>
    <definedName name="charts_consolidated">[1]Charts!$B$4</definedName>
    <definedName name="checklist_consolidated_main">[1]Checklist!$A$1</definedName>
    <definedName name="consol_GF_name">'[1]Cover Page'!$C$13</definedName>
    <definedName name="consol_Other1_name">'[1]Cover Page'!$C$16</definedName>
    <definedName name="consol_Other2_name">'[1]Cover Page'!$C$17</definedName>
    <definedName name="consol_Other3_name">'[1]Cover Page'!$C$18</definedName>
    <definedName name="consol_scenario_name">'[1]Cover Page'!$G$11</definedName>
    <definedName name="consol_SF_name">'[1]Cover Page'!$C$15</definedName>
    <definedName name="consol_TY_LY_comparison">'[1]TY-LY Comparison'!$A$3</definedName>
    <definedName name="consol_WF_name">'[1]Cover Page'!$C$14</definedName>
    <definedName name="Dev_contributions_summary_consolidated_main">'[1]Dev Contr - Summary'!$B$5</definedName>
    <definedName name="equity_statement_consolidated_general">'[1]Equity Statement - General'!$A$3</definedName>
    <definedName name="equity_statement_consolidated_main">'[1]Equity Statement'!$A$3</definedName>
    <definedName name="equity_statement_consolidated_other1">'[1]Equity Statement - Other 1'!$A$3</definedName>
    <definedName name="equity_statement_consolidated_other2">'[1]Equity Statement - Other 2'!$A$3</definedName>
    <definedName name="equity_statement_consolidated_other3">'[1]Equity Statement - Other 3'!$A$3</definedName>
    <definedName name="equity_statement_consolidated_sewer">'[1]Equity Statement - Sewer'!$A$3</definedName>
    <definedName name="equity_statement_consolidated_water">'[1]Equity Statement - Water'!$A$3</definedName>
    <definedName name="exp_type_summary_consolidated">'[1]Exp Type Summary'!$A$3</definedName>
    <definedName name="external_reserve_schedule_consolidated">'[1]External Reserves'!$B$5</definedName>
    <definedName name="external_reserve_schedule_update_consol">'[1]External Reserves'!$E$1</definedName>
    <definedName name="global_changes_consolidated">'[1]Global Indexation'!$A$3</definedName>
    <definedName name="historical_data">'[1]Historical Data'!$A$3</definedName>
    <definedName name="historical_data_consolidated_general">'[1]Historical Data - General'!$A$3</definedName>
    <definedName name="historical_data_consolidated_main">'[1]Historical Data'!$A$3</definedName>
    <definedName name="historical_data_consolidated_other_1">'[1]Historical Data - Other 1'!$A$3</definedName>
    <definedName name="historical_data_consolidated_other_2">'[1]Historical Data - Other 2'!$A$3</definedName>
    <definedName name="historical_data_consolidated_other_3">'[1]Historical Data - Other 3'!$A$3</definedName>
    <definedName name="historical_data_consolidated_sewer">'[1]Historical Data - Sewer'!$A$3</definedName>
    <definedName name="historical_data_consolidated_water">'[1]Historical Data - Water'!$A$3</definedName>
    <definedName name="income_statement_consolidated_general">'[1]Income Statement - General'!$B$3</definedName>
    <definedName name="income_statement_consolidated_main">'Income Statement'!$B$3</definedName>
    <definedName name="income_statement_consolidated_other1">'[1]Income Statement - Other 1'!$B$3</definedName>
    <definedName name="income_statement_consolidated_other2">'[1]Income Statement - Other 2'!$B$3</definedName>
    <definedName name="income_statement_consolidated_other3">'[1]Income Statement - Other 3'!$B$3</definedName>
    <definedName name="income_statement_consolidated_sewer">'[1]Income Statement - Sewer'!$B$3</definedName>
    <definedName name="income_statement_consolidated_water">'[1]Income Statement - Water'!$B$3</definedName>
    <definedName name="Interest_calculation_consolidated_main">'[1]Interest Calculation'!$A$3</definedName>
    <definedName name="internal_reserve_schedule_consolidated">'[1]Internal Reserves'!$B$5</definedName>
    <definedName name="internal_reserve_schedule_update_consol">'[1]Internal Reserves'!$E$1</definedName>
    <definedName name="IPPE_maintenance_reval_consolidated_main">'[1]IPP&amp;E Reconciliation'!$A$3</definedName>
    <definedName name="IPPE_movements_consolidated_main">'[1]Assets - Disposals &amp; Transfers'!$C$6</definedName>
    <definedName name="IS_area_1_consol">'Income Statement'!$6:$42</definedName>
    <definedName name="KPI_benchmark_targets">'[1]KPI - Benchmark Targets'!$A$3</definedName>
    <definedName name="KPI_calculation_consolidated">'[1]KPI calculation'!$A$3</definedName>
    <definedName name="KPI_consolidated_main">'[1]KPI - Snapshot - Consolidated'!$B$4</definedName>
    <definedName name="KPI_target_consolidated_main">'[1]KPI - Benchmark Targets'!$C$7</definedName>
    <definedName name="lease_schedule_external_consolidated">[1]Leases!$A$3</definedName>
    <definedName name="ListRange_primary_consol">'[1]drop down list'!$A$2:$A$49</definedName>
    <definedName name="loan_schedule_internal_payable">'[1]Loans Payable - Internal'!$A$3</definedName>
    <definedName name="loan_schedule_internal_receivable">'[1]Loans Receivable - Internal'!$A$3</definedName>
    <definedName name="loans_external_consolidated_main">'[1]Loans - External'!$A$3</definedName>
    <definedName name="main_file_consolidated">'[1]Cover Page'!$A$1</definedName>
    <definedName name="major_projects_summary_consolidated_main">'[1]Major Projects summary'!$B$5</definedName>
    <definedName name="operating_expenses_budget_list_dropdown">OFFSET('[1]Budget Summary 1'!$D$37,0,0,COUNTA('[1]Budget Summary 1'!$D$37:$D$73),1)</definedName>
    <definedName name="operating_income_budget_list_dropdown">OFFSET('[1]Budget Summary 1'!$D$9,0,0,COUNTA('[1]Budget Summary 1'!$D$9:$D$33),1)</definedName>
    <definedName name="other1_external">'[1]Cover Page'!$V$146</definedName>
    <definedName name="other1_fund_included">'[1]Cover Page'!$K$146</definedName>
    <definedName name="other2_external">'[1]Cover Page'!$V$149</definedName>
    <definedName name="other2_fund_included">'[1]Cover Page'!$K$149</definedName>
    <definedName name="other3_external">'[1]Cover Page'!$V$152</definedName>
    <definedName name="other3_fund_included">'[1]Cover Page'!$K$152</definedName>
    <definedName name="population_changes_consolidated">'[1]Population Indexation'!$A$3</definedName>
    <definedName name="_xlnm.Print_Area" localSheetId="1">'Balance Sheet'!$A$1:$P$57</definedName>
    <definedName name="_xlnm.Print_Area" localSheetId="2">'Cash Flow'!$A$1:$P$71</definedName>
    <definedName name="_xlnm.Print_Area" localSheetId="0">'Income Statement'!$B$1:$Q$41</definedName>
    <definedName name="RE_Dev_summary_consolidated">'[1]RE Dev Summary'!$A$3</definedName>
    <definedName name="reserves_external_consolidated_main">'[1]External Reserves'!$B$3</definedName>
    <definedName name="reserves_internal_consolidated_main">'[1]Internal Reserves'!$B$3</definedName>
    <definedName name="Sewer_fund_included">'[1]Cover Page'!$K$143</definedName>
    <definedName name="Starting_year">[1]year!$D$4</definedName>
    <definedName name="water_fund_included">'[1]Cover Page'!$K$140</definedName>
    <definedName name="working_capital_consolidated">'[1]Working Capital'!$A$3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2" l="1"/>
  <c r="K18" i="2"/>
  <c r="K19" i="2"/>
  <c r="P96" i="3"/>
  <c r="O96" i="3"/>
  <c r="N96" i="3"/>
  <c r="M96" i="3"/>
  <c r="L96" i="3"/>
  <c r="K96" i="3"/>
  <c r="J96" i="3"/>
  <c r="J54" i="3" s="1"/>
  <c r="I96" i="3"/>
  <c r="H96" i="3"/>
  <c r="G96" i="3"/>
  <c r="E96" i="3"/>
  <c r="E54" i="3" s="1"/>
  <c r="P95" i="3"/>
  <c r="P31" i="3" s="1"/>
  <c r="O95" i="3"/>
  <c r="N95" i="3"/>
  <c r="M95" i="3"/>
  <c r="L95" i="3"/>
  <c r="L31" i="3" s="1"/>
  <c r="K95" i="3"/>
  <c r="J95" i="3"/>
  <c r="I95" i="3"/>
  <c r="H95" i="3"/>
  <c r="H31" i="3" s="1"/>
  <c r="G95" i="3"/>
  <c r="E95" i="3"/>
  <c r="P94" i="3"/>
  <c r="O94" i="3"/>
  <c r="N94" i="3"/>
  <c r="M94" i="3"/>
  <c r="M50" i="3" s="1"/>
  <c r="L94" i="3"/>
  <c r="L50" i="3" s="1"/>
  <c r="K94" i="3"/>
  <c r="J94" i="3"/>
  <c r="I94" i="3"/>
  <c r="H94" i="3"/>
  <c r="G94" i="3"/>
  <c r="E94" i="3"/>
  <c r="P93" i="3"/>
  <c r="O93" i="3"/>
  <c r="N93" i="3"/>
  <c r="M93" i="3"/>
  <c r="L93" i="3"/>
  <c r="L41" i="3" s="1"/>
  <c r="K93" i="3"/>
  <c r="J93" i="3"/>
  <c r="I93" i="3"/>
  <c r="H93" i="3"/>
  <c r="H41" i="3" s="1"/>
  <c r="G93" i="3"/>
  <c r="E93" i="3"/>
  <c r="G76" i="3"/>
  <c r="E70" i="3"/>
  <c r="C63" i="3"/>
  <c r="BO59" i="3"/>
  <c r="BN59" i="3"/>
  <c r="BM59" i="3"/>
  <c r="BL59" i="3"/>
  <c r="BK59" i="3"/>
  <c r="BJ59" i="3"/>
  <c r="BI59" i="3"/>
  <c r="BH59" i="3"/>
  <c r="BG59" i="3"/>
  <c r="BF59" i="3"/>
  <c r="P57" i="3"/>
  <c r="O57" i="3"/>
  <c r="N57" i="3"/>
  <c r="M57" i="3"/>
  <c r="L57" i="3"/>
  <c r="K57" i="3"/>
  <c r="J57" i="3"/>
  <c r="I57" i="3"/>
  <c r="H57" i="3"/>
  <c r="G57" i="3"/>
  <c r="E57" i="3"/>
  <c r="C57" i="3"/>
  <c r="P56" i="3"/>
  <c r="O56" i="3"/>
  <c r="N56" i="3"/>
  <c r="M56" i="3"/>
  <c r="L56" i="3"/>
  <c r="K56" i="3"/>
  <c r="J56" i="3"/>
  <c r="I56" i="3"/>
  <c r="H56" i="3"/>
  <c r="G56" i="3"/>
  <c r="E56" i="3"/>
  <c r="C56" i="3"/>
  <c r="P55" i="3"/>
  <c r="O55" i="3"/>
  <c r="N55" i="3"/>
  <c r="M55" i="3"/>
  <c r="L55" i="3"/>
  <c r="K55" i="3"/>
  <c r="J55" i="3"/>
  <c r="I55" i="3"/>
  <c r="H55" i="3"/>
  <c r="G55" i="3"/>
  <c r="E55" i="3"/>
  <c r="C55" i="3"/>
  <c r="N54" i="3"/>
  <c r="C54" i="3"/>
  <c r="P52" i="3"/>
  <c r="O52" i="3"/>
  <c r="N52" i="3"/>
  <c r="M52" i="3"/>
  <c r="L52" i="3"/>
  <c r="K52" i="3"/>
  <c r="J52" i="3"/>
  <c r="I52" i="3"/>
  <c r="H52" i="3"/>
  <c r="G52" i="3"/>
  <c r="E52" i="3"/>
  <c r="C52" i="3"/>
  <c r="P51" i="3"/>
  <c r="O51" i="3"/>
  <c r="N51" i="3"/>
  <c r="M51" i="3"/>
  <c r="L51" i="3"/>
  <c r="K51" i="3"/>
  <c r="J51" i="3"/>
  <c r="I51" i="3"/>
  <c r="H51" i="3"/>
  <c r="G51" i="3"/>
  <c r="E51" i="3"/>
  <c r="C51" i="3"/>
  <c r="P50" i="3"/>
  <c r="I50" i="3"/>
  <c r="H50" i="3"/>
  <c r="C50" i="3"/>
  <c r="BO46" i="3"/>
  <c r="BN46" i="3"/>
  <c r="BM46" i="3"/>
  <c r="BL46" i="3"/>
  <c r="BK46" i="3"/>
  <c r="BJ46" i="3"/>
  <c r="BI46" i="3"/>
  <c r="BH46" i="3"/>
  <c r="BG46" i="3"/>
  <c r="BF46" i="3"/>
  <c r="P44" i="3"/>
  <c r="O44" i="3"/>
  <c r="N44" i="3"/>
  <c r="M44" i="3"/>
  <c r="L44" i="3"/>
  <c r="K44" i="3"/>
  <c r="J44" i="3"/>
  <c r="I44" i="3"/>
  <c r="H44" i="3"/>
  <c r="G44" i="3"/>
  <c r="E44" i="3"/>
  <c r="C44" i="3"/>
  <c r="P43" i="3"/>
  <c r="O43" i="3"/>
  <c r="N43" i="3"/>
  <c r="M43" i="3"/>
  <c r="L43" i="3"/>
  <c r="K43" i="3"/>
  <c r="J43" i="3"/>
  <c r="I43" i="3"/>
  <c r="H43" i="3"/>
  <c r="G43" i="3"/>
  <c r="E43" i="3"/>
  <c r="C43" i="3"/>
  <c r="P42" i="3"/>
  <c r="O42" i="3"/>
  <c r="N42" i="3"/>
  <c r="M42" i="3"/>
  <c r="L42" i="3"/>
  <c r="K42" i="3"/>
  <c r="J42" i="3"/>
  <c r="I42" i="3"/>
  <c r="H42" i="3"/>
  <c r="G42" i="3"/>
  <c r="E42" i="3"/>
  <c r="C42" i="3"/>
  <c r="P41" i="3"/>
  <c r="C41" i="3"/>
  <c r="P40" i="3"/>
  <c r="O40" i="3"/>
  <c r="N40" i="3"/>
  <c r="M40" i="3"/>
  <c r="L40" i="3"/>
  <c r="K40" i="3"/>
  <c r="J40" i="3"/>
  <c r="I40" i="3"/>
  <c r="H40" i="3"/>
  <c r="G40" i="3"/>
  <c r="E40" i="3"/>
  <c r="P39" i="3"/>
  <c r="O39" i="3"/>
  <c r="N39" i="3"/>
  <c r="M39" i="3"/>
  <c r="L39" i="3"/>
  <c r="K39" i="3"/>
  <c r="J39" i="3"/>
  <c r="I39" i="3"/>
  <c r="H39" i="3"/>
  <c r="G39" i="3"/>
  <c r="E39" i="3"/>
  <c r="C39" i="3"/>
  <c r="P38" i="3"/>
  <c r="O38" i="3"/>
  <c r="N38" i="3"/>
  <c r="M38" i="3"/>
  <c r="L38" i="3"/>
  <c r="K38" i="3"/>
  <c r="J38" i="3"/>
  <c r="I38" i="3"/>
  <c r="H38" i="3"/>
  <c r="G38" i="3"/>
  <c r="E38" i="3"/>
  <c r="C38" i="3"/>
  <c r="P37" i="3"/>
  <c r="O37" i="3"/>
  <c r="N37" i="3"/>
  <c r="M37" i="3"/>
  <c r="L37" i="3"/>
  <c r="K37" i="3"/>
  <c r="J37" i="3"/>
  <c r="I37" i="3"/>
  <c r="H37" i="3"/>
  <c r="G37" i="3"/>
  <c r="E37" i="3"/>
  <c r="C37" i="3"/>
  <c r="P36" i="3"/>
  <c r="O36" i="3"/>
  <c r="N36" i="3"/>
  <c r="M36" i="3"/>
  <c r="L36" i="3"/>
  <c r="K36" i="3"/>
  <c r="J36" i="3"/>
  <c r="I36" i="3"/>
  <c r="H36" i="3"/>
  <c r="G36" i="3"/>
  <c r="E36" i="3"/>
  <c r="C36" i="3"/>
  <c r="P34" i="3"/>
  <c r="O34" i="3"/>
  <c r="N34" i="3"/>
  <c r="M34" i="3"/>
  <c r="L34" i="3"/>
  <c r="K34" i="3"/>
  <c r="J34" i="3"/>
  <c r="I34" i="3"/>
  <c r="H34" i="3"/>
  <c r="G34" i="3"/>
  <c r="E34" i="3"/>
  <c r="C34" i="3"/>
  <c r="P33" i="3"/>
  <c r="O33" i="3"/>
  <c r="N33" i="3"/>
  <c r="M33" i="3"/>
  <c r="L33" i="3"/>
  <c r="K33" i="3"/>
  <c r="J33" i="3"/>
  <c r="I33" i="3"/>
  <c r="H33" i="3"/>
  <c r="G33" i="3"/>
  <c r="E33" i="3"/>
  <c r="C33" i="3"/>
  <c r="P32" i="3"/>
  <c r="O32" i="3"/>
  <c r="N32" i="3"/>
  <c r="M32" i="3"/>
  <c r="L32" i="3"/>
  <c r="K32" i="3"/>
  <c r="J32" i="3"/>
  <c r="I32" i="3"/>
  <c r="H32" i="3"/>
  <c r="G32" i="3"/>
  <c r="E32" i="3"/>
  <c r="C32" i="3"/>
  <c r="O31" i="3"/>
  <c r="N31" i="3"/>
  <c r="K31" i="3"/>
  <c r="J31" i="3"/>
  <c r="G31" i="3"/>
  <c r="E31" i="3"/>
  <c r="C31" i="3"/>
  <c r="P30" i="3"/>
  <c r="O30" i="3"/>
  <c r="N30" i="3"/>
  <c r="M30" i="3"/>
  <c r="L30" i="3"/>
  <c r="K30" i="3"/>
  <c r="J30" i="3"/>
  <c r="I30" i="3"/>
  <c r="H30" i="3"/>
  <c r="G30" i="3"/>
  <c r="E30" i="3"/>
  <c r="P29" i="3"/>
  <c r="O29" i="3"/>
  <c r="N29" i="3"/>
  <c r="M29" i="3"/>
  <c r="L29" i="3"/>
  <c r="K29" i="3"/>
  <c r="J29" i="3"/>
  <c r="I29" i="3"/>
  <c r="H29" i="3"/>
  <c r="G29" i="3"/>
  <c r="E29" i="3"/>
  <c r="C29" i="3"/>
  <c r="P28" i="3"/>
  <c r="O28" i="3"/>
  <c r="N28" i="3"/>
  <c r="M28" i="3"/>
  <c r="L28" i="3"/>
  <c r="K28" i="3"/>
  <c r="J28" i="3"/>
  <c r="I28" i="3"/>
  <c r="H28" i="3"/>
  <c r="G28" i="3"/>
  <c r="E28" i="3"/>
  <c r="C28" i="3"/>
  <c r="P27" i="3"/>
  <c r="O27" i="3"/>
  <c r="N27" i="3"/>
  <c r="M27" i="3"/>
  <c r="L27" i="3"/>
  <c r="K27" i="3"/>
  <c r="J27" i="3"/>
  <c r="I27" i="3"/>
  <c r="H27" i="3"/>
  <c r="G27" i="3"/>
  <c r="E27" i="3"/>
  <c r="C27" i="3"/>
  <c r="P26" i="3"/>
  <c r="O26" i="3"/>
  <c r="N26" i="3"/>
  <c r="M26" i="3"/>
  <c r="L26" i="3"/>
  <c r="K26" i="3"/>
  <c r="J26" i="3"/>
  <c r="I26" i="3"/>
  <c r="H26" i="3"/>
  <c r="G26" i="3"/>
  <c r="E26" i="3"/>
  <c r="C26" i="3"/>
  <c r="P25" i="3"/>
  <c r="O25" i="3"/>
  <c r="N25" i="3"/>
  <c r="M25" i="3"/>
  <c r="L25" i="3"/>
  <c r="K25" i="3"/>
  <c r="J25" i="3"/>
  <c r="I25" i="3"/>
  <c r="H25" i="3"/>
  <c r="G25" i="3"/>
  <c r="E25" i="3"/>
  <c r="C25" i="3"/>
  <c r="C46" i="3" s="1"/>
  <c r="BO21" i="3"/>
  <c r="BO61" i="3" s="1"/>
  <c r="BN21" i="3"/>
  <c r="BN61" i="3" s="1"/>
  <c r="BM21" i="3"/>
  <c r="BM61" i="3" s="1"/>
  <c r="BL21" i="3"/>
  <c r="BL61" i="3" s="1"/>
  <c r="BK21" i="3"/>
  <c r="BK61" i="3" s="1"/>
  <c r="BJ21" i="3"/>
  <c r="BJ61" i="3" s="1"/>
  <c r="BI21" i="3"/>
  <c r="BI61" i="3" s="1"/>
  <c r="BH21" i="3"/>
  <c r="BH61" i="3" s="1"/>
  <c r="BG21" i="3"/>
  <c r="BG61" i="3" s="1"/>
  <c r="BF21" i="3"/>
  <c r="BF61" i="3" s="1"/>
  <c r="P19" i="3"/>
  <c r="O19" i="3"/>
  <c r="N19" i="3"/>
  <c r="M19" i="3"/>
  <c r="L19" i="3"/>
  <c r="K19" i="3"/>
  <c r="J19" i="3"/>
  <c r="I19" i="3"/>
  <c r="H19" i="3"/>
  <c r="G19" i="3"/>
  <c r="E19" i="3"/>
  <c r="C19" i="3"/>
  <c r="P18" i="3"/>
  <c r="O18" i="3"/>
  <c r="N18" i="3"/>
  <c r="M18" i="3"/>
  <c r="L18" i="3"/>
  <c r="K18" i="3"/>
  <c r="J18" i="3"/>
  <c r="I18" i="3"/>
  <c r="H18" i="3"/>
  <c r="G18" i="3"/>
  <c r="E18" i="3"/>
  <c r="C18" i="3"/>
  <c r="C17" i="3"/>
  <c r="P16" i="3"/>
  <c r="O16" i="3"/>
  <c r="N16" i="3"/>
  <c r="M16" i="3"/>
  <c r="L16" i="3"/>
  <c r="K16" i="3"/>
  <c r="J16" i="3"/>
  <c r="I16" i="3"/>
  <c r="H16" i="3"/>
  <c r="G16" i="3"/>
  <c r="E16" i="3"/>
  <c r="C16" i="3"/>
  <c r="P15" i="3"/>
  <c r="O15" i="3"/>
  <c r="N15" i="3"/>
  <c r="M15" i="3"/>
  <c r="L15" i="3"/>
  <c r="K15" i="3"/>
  <c r="J15" i="3"/>
  <c r="I15" i="3"/>
  <c r="H15" i="3"/>
  <c r="G15" i="3"/>
  <c r="E15" i="3"/>
  <c r="C15" i="3"/>
  <c r="P13" i="3"/>
  <c r="O13" i="3"/>
  <c r="N13" i="3"/>
  <c r="M13" i="3"/>
  <c r="L13" i="3"/>
  <c r="K13" i="3"/>
  <c r="J13" i="3"/>
  <c r="I13" i="3"/>
  <c r="H13" i="3"/>
  <c r="G13" i="3"/>
  <c r="E13" i="3"/>
  <c r="C13" i="3"/>
  <c r="P12" i="3"/>
  <c r="O12" i="3"/>
  <c r="N12" i="3"/>
  <c r="M12" i="3"/>
  <c r="L12" i="3"/>
  <c r="K12" i="3"/>
  <c r="J12" i="3"/>
  <c r="I12" i="3"/>
  <c r="H12" i="3"/>
  <c r="G12" i="3"/>
  <c r="E12" i="3"/>
  <c r="C12" i="3"/>
  <c r="P11" i="3"/>
  <c r="O11" i="3"/>
  <c r="N11" i="3"/>
  <c r="M11" i="3"/>
  <c r="L11" i="3"/>
  <c r="K11" i="3"/>
  <c r="J11" i="3"/>
  <c r="I11" i="3"/>
  <c r="H11" i="3"/>
  <c r="G11" i="3"/>
  <c r="E11" i="3"/>
  <c r="C11" i="3"/>
  <c r="C10" i="3"/>
  <c r="P9" i="3"/>
  <c r="O9" i="3"/>
  <c r="N9" i="3"/>
  <c r="M9" i="3"/>
  <c r="L9" i="3"/>
  <c r="K9" i="3"/>
  <c r="J9" i="3"/>
  <c r="I9" i="3"/>
  <c r="H9" i="3"/>
  <c r="G9" i="3"/>
  <c r="E9" i="3"/>
  <c r="C9" i="3"/>
  <c r="P8" i="3"/>
  <c r="O8" i="3"/>
  <c r="N8" i="3"/>
  <c r="M8" i="3"/>
  <c r="L8" i="3"/>
  <c r="K8" i="3"/>
  <c r="J8" i="3"/>
  <c r="I8" i="3"/>
  <c r="H8" i="3"/>
  <c r="G8" i="3"/>
  <c r="E8" i="3"/>
  <c r="C8" i="3"/>
  <c r="C21" i="3" s="1"/>
  <c r="P5" i="3"/>
  <c r="O5" i="3"/>
  <c r="N5" i="3"/>
  <c r="M5" i="3"/>
  <c r="L5" i="3"/>
  <c r="K5" i="3"/>
  <c r="J5" i="3"/>
  <c r="I5" i="3"/>
  <c r="H5" i="3"/>
  <c r="G5" i="3"/>
  <c r="E5" i="3"/>
  <c r="C5" i="3"/>
  <c r="BO4" i="3"/>
  <c r="BN4" i="3"/>
  <c r="BM4" i="3"/>
  <c r="BL4" i="3"/>
  <c r="BK4" i="3"/>
  <c r="BJ4" i="3"/>
  <c r="BI4" i="3"/>
  <c r="BH4" i="3"/>
  <c r="BG4" i="3"/>
  <c r="BF4" i="3"/>
  <c r="P4" i="3"/>
  <c r="AF4" i="3" s="1"/>
  <c r="O4" i="3"/>
  <c r="AE4" i="3" s="1"/>
  <c r="N4" i="3"/>
  <c r="AD4" i="3" s="1"/>
  <c r="M4" i="3"/>
  <c r="AC4" i="3" s="1"/>
  <c r="L4" i="3"/>
  <c r="AB4" i="3" s="1"/>
  <c r="K4" i="3"/>
  <c r="AA4" i="3" s="1"/>
  <c r="J4" i="3"/>
  <c r="Z4" i="3" s="1"/>
  <c r="I4" i="3"/>
  <c r="Y4" i="3" s="1"/>
  <c r="H4" i="3"/>
  <c r="X4" i="3" s="1"/>
  <c r="G4" i="3"/>
  <c r="W4" i="3" s="1"/>
  <c r="E4" i="3"/>
  <c r="V4" i="3" s="1"/>
  <c r="C4" i="3"/>
  <c r="A4" i="3"/>
  <c r="A2" i="3"/>
  <c r="A1" i="3"/>
  <c r="P81" i="2"/>
  <c r="L81" i="2"/>
  <c r="H81" i="2"/>
  <c r="H32" i="2" s="1"/>
  <c r="H38" i="2" s="1"/>
  <c r="O80" i="2"/>
  <c r="K80" i="2"/>
  <c r="G80" i="2"/>
  <c r="P78" i="2"/>
  <c r="O78" i="2"/>
  <c r="O81" i="2" s="1"/>
  <c r="N78" i="2"/>
  <c r="M78" i="2"/>
  <c r="M81" i="2" s="1"/>
  <c r="L78" i="2"/>
  <c r="K78" i="2"/>
  <c r="K81" i="2" s="1"/>
  <c r="J78" i="2"/>
  <c r="I78" i="2"/>
  <c r="I81" i="2" s="1"/>
  <c r="H78" i="2"/>
  <c r="G78" i="2"/>
  <c r="G81" i="2" s="1"/>
  <c r="E78" i="2"/>
  <c r="C78" i="2"/>
  <c r="P77" i="2"/>
  <c r="P80" i="2" s="1"/>
  <c r="O77" i="2"/>
  <c r="N77" i="2"/>
  <c r="N80" i="2" s="1"/>
  <c r="M77" i="2"/>
  <c r="M80" i="2" s="1"/>
  <c r="L77" i="2"/>
  <c r="L80" i="2" s="1"/>
  <c r="K77" i="2"/>
  <c r="J77" i="2"/>
  <c r="J80" i="2" s="1"/>
  <c r="I77" i="2"/>
  <c r="I80" i="2" s="1"/>
  <c r="H77" i="2"/>
  <c r="H80" i="2" s="1"/>
  <c r="G77" i="2"/>
  <c r="E77" i="2"/>
  <c r="E80" i="2" s="1"/>
  <c r="C77" i="2"/>
  <c r="P75" i="2"/>
  <c r="O75" i="2"/>
  <c r="N75" i="2"/>
  <c r="N43" i="2" s="1"/>
  <c r="M75" i="2"/>
  <c r="L75" i="2"/>
  <c r="K75" i="2"/>
  <c r="J75" i="2"/>
  <c r="J43" i="2" s="1"/>
  <c r="I75" i="2"/>
  <c r="H75" i="2"/>
  <c r="G75" i="2"/>
  <c r="E75" i="2"/>
  <c r="E43" i="2" s="1"/>
  <c r="C75" i="2"/>
  <c r="P74" i="2"/>
  <c r="O74" i="2"/>
  <c r="N74" i="2"/>
  <c r="M74" i="2"/>
  <c r="L74" i="2"/>
  <c r="K74" i="2"/>
  <c r="J74" i="2"/>
  <c r="I74" i="2"/>
  <c r="H74" i="2"/>
  <c r="G74" i="2"/>
  <c r="E74" i="2"/>
  <c r="C74" i="2"/>
  <c r="P72" i="2"/>
  <c r="O72" i="2"/>
  <c r="N72" i="2"/>
  <c r="M72" i="2"/>
  <c r="L72" i="2"/>
  <c r="K72" i="2"/>
  <c r="J72" i="2"/>
  <c r="I72" i="2"/>
  <c r="H72" i="2"/>
  <c r="G72" i="2"/>
  <c r="E72" i="2"/>
  <c r="C72" i="2"/>
  <c r="P71" i="2"/>
  <c r="O71" i="2"/>
  <c r="N71" i="2"/>
  <c r="N35" i="2" s="1"/>
  <c r="M71" i="2"/>
  <c r="L71" i="2"/>
  <c r="K71" i="2"/>
  <c r="J71" i="2"/>
  <c r="J35" i="2" s="1"/>
  <c r="I71" i="2"/>
  <c r="H71" i="2"/>
  <c r="G71" i="2"/>
  <c r="E71" i="2"/>
  <c r="E35" i="2" s="1"/>
  <c r="C71" i="2"/>
  <c r="G62" i="2"/>
  <c r="H62" i="2" s="1"/>
  <c r="I62" i="2" s="1"/>
  <c r="J62" i="2" s="1"/>
  <c r="K62" i="2" s="1"/>
  <c r="L62" i="2" s="1"/>
  <c r="M62" i="2" s="1"/>
  <c r="N62" i="2" s="1"/>
  <c r="O62" i="2" s="1"/>
  <c r="P62" i="2" s="1"/>
  <c r="P55" i="2"/>
  <c r="O55" i="2"/>
  <c r="N55" i="2"/>
  <c r="M55" i="2"/>
  <c r="L55" i="2"/>
  <c r="K55" i="2"/>
  <c r="J55" i="2"/>
  <c r="I55" i="2"/>
  <c r="H55" i="2"/>
  <c r="G55" i="2"/>
  <c r="E55" i="2"/>
  <c r="C55" i="2"/>
  <c r="C56" i="2" s="1"/>
  <c r="C54" i="2"/>
  <c r="P53" i="2"/>
  <c r="O53" i="2"/>
  <c r="N53" i="2"/>
  <c r="M53" i="2"/>
  <c r="L53" i="2"/>
  <c r="K53" i="2"/>
  <c r="J53" i="2"/>
  <c r="I53" i="2"/>
  <c r="H53" i="2"/>
  <c r="G53" i="2"/>
  <c r="E53" i="2"/>
  <c r="C53" i="2"/>
  <c r="P52" i="2"/>
  <c r="P56" i="2" s="1"/>
  <c r="O52" i="2"/>
  <c r="O56" i="2" s="1"/>
  <c r="N52" i="2"/>
  <c r="N56" i="2" s="1"/>
  <c r="M52" i="2"/>
  <c r="M54" i="2" s="1"/>
  <c r="L52" i="2"/>
  <c r="L56" i="2" s="1"/>
  <c r="K52" i="2"/>
  <c r="K56" i="2" s="1"/>
  <c r="J52" i="2"/>
  <c r="J56" i="2" s="1"/>
  <c r="I52" i="2"/>
  <c r="I54" i="2" s="1"/>
  <c r="H52" i="2"/>
  <c r="H56" i="2" s="1"/>
  <c r="G52" i="2"/>
  <c r="G56" i="2" s="1"/>
  <c r="E52" i="2"/>
  <c r="E56" i="2" s="1"/>
  <c r="C52" i="2"/>
  <c r="P46" i="2"/>
  <c r="O46" i="2"/>
  <c r="N46" i="2"/>
  <c r="M46" i="2"/>
  <c r="L46" i="2"/>
  <c r="K46" i="2"/>
  <c r="J46" i="2"/>
  <c r="I46" i="2"/>
  <c r="H46" i="2"/>
  <c r="G46" i="2"/>
  <c r="E46" i="2"/>
  <c r="C46" i="2"/>
  <c r="P45" i="2"/>
  <c r="O45" i="2"/>
  <c r="N45" i="2"/>
  <c r="M45" i="2"/>
  <c r="L45" i="2"/>
  <c r="K45" i="2"/>
  <c r="J45" i="2"/>
  <c r="I45" i="2"/>
  <c r="H45" i="2"/>
  <c r="G45" i="2"/>
  <c r="E45" i="2"/>
  <c r="C45" i="2"/>
  <c r="P44" i="2"/>
  <c r="O44" i="2"/>
  <c r="N44" i="2"/>
  <c r="M44" i="2"/>
  <c r="L44" i="2"/>
  <c r="K44" i="2"/>
  <c r="J44" i="2"/>
  <c r="I44" i="2"/>
  <c r="I47" i="2" s="1"/>
  <c r="H44" i="2"/>
  <c r="G44" i="2"/>
  <c r="E44" i="2"/>
  <c r="C44" i="2"/>
  <c r="C47" i="2" s="1"/>
  <c r="P43" i="2"/>
  <c r="O43" i="2"/>
  <c r="M43" i="2"/>
  <c r="L43" i="2"/>
  <c r="K43" i="2"/>
  <c r="I43" i="2"/>
  <c r="H43" i="2"/>
  <c r="G43" i="2"/>
  <c r="C43" i="2"/>
  <c r="P42" i="2"/>
  <c r="O42" i="2"/>
  <c r="N42" i="2"/>
  <c r="M42" i="2"/>
  <c r="L42" i="2"/>
  <c r="K42" i="2"/>
  <c r="J42" i="2"/>
  <c r="I42" i="2"/>
  <c r="H42" i="2"/>
  <c r="G42" i="2"/>
  <c r="E42" i="2"/>
  <c r="C42" i="2"/>
  <c r="P41" i="2"/>
  <c r="P47" i="2" s="1"/>
  <c r="O41" i="2"/>
  <c r="O47" i="2" s="1"/>
  <c r="N41" i="2"/>
  <c r="N47" i="2" s="1"/>
  <c r="M41" i="2"/>
  <c r="M47" i="2" s="1"/>
  <c r="L41" i="2"/>
  <c r="L47" i="2" s="1"/>
  <c r="K41" i="2"/>
  <c r="K47" i="2" s="1"/>
  <c r="K48" i="2" s="1"/>
  <c r="J41" i="2"/>
  <c r="J47" i="2" s="1"/>
  <c r="I41" i="2"/>
  <c r="H41" i="2"/>
  <c r="H47" i="2" s="1"/>
  <c r="G41" i="2"/>
  <c r="G47" i="2" s="1"/>
  <c r="E41" i="2"/>
  <c r="E47" i="2" s="1"/>
  <c r="C41" i="2"/>
  <c r="P37" i="2"/>
  <c r="O37" i="2"/>
  <c r="N37" i="2"/>
  <c r="M37" i="2"/>
  <c r="L37" i="2"/>
  <c r="K37" i="2"/>
  <c r="J37" i="2"/>
  <c r="I37" i="2"/>
  <c r="H37" i="2"/>
  <c r="G37" i="2"/>
  <c r="E37" i="2"/>
  <c r="C37" i="2"/>
  <c r="P36" i="2"/>
  <c r="O36" i="2"/>
  <c r="N36" i="2"/>
  <c r="M36" i="2"/>
  <c r="L36" i="2"/>
  <c r="K36" i="2"/>
  <c r="J36" i="2"/>
  <c r="I36" i="2"/>
  <c r="H36" i="2"/>
  <c r="G36" i="2"/>
  <c r="E36" i="2"/>
  <c r="C36" i="2"/>
  <c r="C38" i="2" s="1"/>
  <c r="P35" i="2"/>
  <c r="O35" i="2"/>
  <c r="M35" i="2"/>
  <c r="L35" i="2"/>
  <c r="K35" i="2"/>
  <c r="I35" i="2"/>
  <c r="H35" i="2"/>
  <c r="G35" i="2"/>
  <c r="C35" i="2"/>
  <c r="P34" i="2"/>
  <c r="O34" i="2"/>
  <c r="N34" i="2"/>
  <c r="M34" i="2"/>
  <c r="L34" i="2"/>
  <c r="K34" i="2"/>
  <c r="J34" i="2"/>
  <c r="I34" i="2"/>
  <c r="H34" i="2"/>
  <c r="G34" i="2"/>
  <c r="E34" i="2"/>
  <c r="C34" i="2"/>
  <c r="P33" i="2"/>
  <c r="O33" i="2"/>
  <c r="N33" i="2"/>
  <c r="M33" i="2"/>
  <c r="L33" i="2"/>
  <c r="K33" i="2"/>
  <c r="J33" i="2"/>
  <c r="I33" i="2"/>
  <c r="H33" i="2"/>
  <c r="G33" i="2"/>
  <c r="E33" i="2"/>
  <c r="C33" i="2"/>
  <c r="P32" i="2"/>
  <c r="P38" i="2" s="1"/>
  <c r="O32" i="2"/>
  <c r="O38" i="2" s="1"/>
  <c r="M32" i="2"/>
  <c r="M38" i="2" s="1"/>
  <c r="L32" i="2"/>
  <c r="L38" i="2" s="1"/>
  <c r="K32" i="2"/>
  <c r="K38" i="2" s="1"/>
  <c r="I32" i="2"/>
  <c r="I38" i="2" s="1"/>
  <c r="G32" i="2"/>
  <c r="G38" i="2" s="1"/>
  <c r="C32" i="2"/>
  <c r="P26" i="2"/>
  <c r="O26" i="2"/>
  <c r="N26" i="2"/>
  <c r="M26" i="2"/>
  <c r="L26" i="2"/>
  <c r="K26" i="2"/>
  <c r="J26" i="2"/>
  <c r="I26" i="2"/>
  <c r="H26" i="2"/>
  <c r="G26" i="2"/>
  <c r="E26" i="2"/>
  <c r="C26" i="2"/>
  <c r="P25" i="2"/>
  <c r="O25" i="2"/>
  <c r="N25" i="2"/>
  <c r="M25" i="2"/>
  <c r="L25" i="2"/>
  <c r="K25" i="2"/>
  <c r="J25" i="2"/>
  <c r="I25" i="2"/>
  <c r="H25" i="2"/>
  <c r="G25" i="2"/>
  <c r="E25" i="2"/>
  <c r="C25" i="2"/>
  <c r="P24" i="2"/>
  <c r="O24" i="2"/>
  <c r="N24" i="2"/>
  <c r="M24" i="2"/>
  <c r="L24" i="2"/>
  <c r="K24" i="2"/>
  <c r="J24" i="2"/>
  <c r="I24" i="2"/>
  <c r="H24" i="2"/>
  <c r="G24" i="2"/>
  <c r="E24" i="2"/>
  <c r="C24" i="2"/>
  <c r="P23" i="2"/>
  <c r="O23" i="2"/>
  <c r="N23" i="2"/>
  <c r="M23" i="2"/>
  <c r="L23" i="2"/>
  <c r="K23" i="2"/>
  <c r="J23" i="2"/>
  <c r="I23" i="2"/>
  <c r="H23" i="2"/>
  <c r="G23" i="2"/>
  <c r="E23" i="2"/>
  <c r="C23" i="2"/>
  <c r="P22" i="2"/>
  <c r="O22" i="2"/>
  <c r="N22" i="2"/>
  <c r="M22" i="2"/>
  <c r="L22" i="2"/>
  <c r="K22" i="2"/>
  <c r="J22" i="2"/>
  <c r="I22" i="2"/>
  <c r="H22" i="2"/>
  <c r="G22" i="2"/>
  <c r="E22" i="2"/>
  <c r="C22" i="2"/>
  <c r="P21" i="2"/>
  <c r="O21" i="2"/>
  <c r="N21" i="2"/>
  <c r="M21" i="2"/>
  <c r="L21" i="2"/>
  <c r="K21" i="2"/>
  <c r="J21" i="2"/>
  <c r="I21" i="2"/>
  <c r="H21" i="2"/>
  <c r="G21" i="2"/>
  <c r="E21" i="2"/>
  <c r="C21" i="2"/>
  <c r="P20" i="2"/>
  <c r="O20" i="2"/>
  <c r="N20" i="2"/>
  <c r="M20" i="2"/>
  <c r="L20" i="2"/>
  <c r="K20" i="2"/>
  <c r="J20" i="2"/>
  <c r="I20" i="2"/>
  <c r="H20" i="2"/>
  <c r="G20" i="2"/>
  <c r="E20" i="2"/>
  <c r="C20" i="2"/>
  <c r="P19" i="2"/>
  <c r="O19" i="2"/>
  <c r="N19" i="2"/>
  <c r="M19" i="2"/>
  <c r="L19" i="2"/>
  <c r="J19" i="2"/>
  <c r="I19" i="2"/>
  <c r="H19" i="2"/>
  <c r="G19" i="2"/>
  <c r="E19" i="2"/>
  <c r="C19" i="2"/>
  <c r="P18" i="2"/>
  <c r="P27" i="2" s="1"/>
  <c r="O18" i="2"/>
  <c r="O27" i="2" s="1"/>
  <c r="N18" i="2"/>
  <c r="N27" i="2" s="1"/>
  <c r="M18" i="2"/>
  <c r="M27" i="2" s="1"/>
  <c r="L18" i="2"/>
  <c r="L27" i="2" s="1"/>
  <c r="K27" i="2"/>
  <c r="J18" i="2"/>
  <c r="J27" i="2" s="1"/>
  <c r="I18" i="2"/>
  <c r="I27" i="2" s="1"/>
  <c r="H18" i="2"/>
  <c r="H27" i="2" s="1"/>
  <c r="G18" i="2"/>
  <c r="G27" i="2" s="1"/>
  <c r="E18" i="2"/>
  <c r="E27" i="2" s="1"/>
  <c r="C18" i="2"/>
  <c r="C27" i="2" s="1"/>
  <c r="P13" i="2"/>
  <c r="O13" i="2"/>
  <c r="N13" i="2"/>
  <c r="M13" i="2"/>
  <c r="L13" i="2"/>
  <c r="K13" i="2"/>
  <c r="J13" i="2"/>
  <c r="I13" i="2"/>
  <c r="H13" i="2"/>
  <c r="G13" i="2"/>
  <c r="E13" i="2"/>
  <c r="C13" i="2"/>
  <c r="P12" i="2"/>
  <c r="O12" i="2"/>
  <c r="N12" i="2"/>
  <c r="M12" i="2"/>
  <c r="L12" i="2"/>
  <c r="K12" i="2"/>
  <c r="J12" i="2"/>
  <c r="I12" i="2"/>
  <c r="H12" i="2"/>
  <c r="G12" i="2"/>
  <c r="E12" i="2"/>
  <c r="C12" i="2"/>
  <c r="P11" i="2"/>
  <c r="O11" i="2"/>
  <c r="N11" i="2"/>
  <c r="M11" i="2"/>
  <c r="L11" i="2"/>
  <c r="K11" i="2"/>
  <c r="J11" i="2"/>
  <c r="I11" i="2"/>
  <c r="H11" i="2"/>
  <c r="G11" i="2"/>
  <c r="E11" i="2"/>
  <c r="C11" i="2"/>
  <c r="P10" i="2"/>
  <c r="O10" i="2"/>
  <c r="N10" i="2"/>
  <c r="M10" i="2"/>
  <c r="L10" i="2"/>
  <c r="K10" i="2"/>
  <c r="J10" i="2"/>
  <c r="I10" i="2"/>
  <c r="H10" i="2"/>
  <c r="G10" i="2"/>
  <c r="E10" i="2"/>
  <c r="C10" i="2"/>
  <c r="P9" i="2"/>
  <c r="P70" i="3" s="1"/>
  <c r="O9" i="2"/>
  <c r="O70" i="3" s="1"/>
  <c r="N9" i="2"/>
  <c r="N70" i="3" s="1"/>
  <c r="M9" i="2"/>
  <c r="M70" i="3" s="1"/>
  <c r="L9" i="2"/>
  <c r="L70" i="3" s="1"/>
  <c r="K70" i="3"/>
  <c r="J9" i="2"/>
  <c r="J70" i="3" s="1"/>
  <c r="I9" i="2"/>
  <c r="I70" i="3" s="1"/>
  <c r="H9" i="2"/>
  <c r="H70" i="3" s="1"/>
  <c r="G9" i="2"/>
  <c r="G70" i="3" s="1"/>
  <c r="E9" i="2"/>
  <c r="C9" i="2"/>
  <c r="C70" i="3" s="1"/>
  <c r="P8" i="2"/>
  <c r="P76" i="3" s="1"/>
  <c r="O8" i="2"/>
  <c r="O76" i="3" s="1"/>
  <c r="N8" i="2"/>
  <c r="M8" i="2"/>
  <c r="L8" i="2"/>
  <c r="L76" i="3" s="1"/>
  <c r="K8" i="2"/>
  <c r="J8" i="2"/>
  <c r="I8" i="2"/>
  <c r="I76" i="3" s="1"/>
  <c r="H8" i="2"/>
  <c r="H76" i="3" s="1"/>
  <c r="G8" i="2"/>
  <c r="E8" i="2"/>
  <c r="C8" i="2"/>
  <c r="P5" i="2"/>
  <c r="O5" i="2"/>
  <c r="N5" i="2"/>
  <c r="M5" i="2"/>
  <c r="L5" i="2"/>
  <c r="K5" i="2"/>
  <c r="J5" i="2"/>
  <c r="I5" i="2"/>
  <c r="H5" i="2"/>
  <c r="G5" i="2"/>
  <c r="E5" i="2"/>
  <c r="C5" i="2"/>
  <c r="P4" i="2"/>
  <c r="O4" i="2"/>
  <c r="N4" i="2"/>
  <c r="M4" i="2"/>
  <c r="L4" i="2"/>
  <c r="K4" i="2"/>
  <c r="J4" i="2"/>
  <c r="I4" i="2"/>
  <c r="H4" i="2"/>
  <c r="G4" i="2"/>
  <c r="E4" i="2"/>
  <c r="C4" i="2"/>
  <c r="A4" i="2"/>
  <c r="A2" i="2"/>
  <c r="A1" i="2"/>
  <c r="P49" i="1"/>
  <c r="P10" i="1" s="1"/>
  <c r="L49" i="1"/>
  <c r="L10" i="1" s="1"/>
  <c r="K49" i="1"/>
  <c r="K10" i="1" s="1"/>
  <c r="F49" i="1"/>
  <c r="Q48" i="1"/>
  <c r="P48" i="1"/>
  <c r="O48" i="1"/>
  <c r="N48" i="1"/>
  <c r="M48" i="1"/>
  <c r="L48" i="1"/>
  <c r="K48" i="1"/>
  <c r="J48" i="1"/>
  <c r="I48" i="1"/>
  <c r="H48" i="1"/>
  <c r="H49" i="1" s="1"/>
  <c r="F48" i="1"/>
  <c r="Q47" i="1"/>
  <c r="P47" i="1"/>
  <c r="O47" i="1"/>
  <c r="N47" i="1"/>
  <c r="M47" i="1"/>
  <c r="L47" i="1"/>
  <c r="K47" i="1"/>
  <c r="J47" i="1"/>
  <c r="I47" i="1"/>
  <c r="H47" i="1"/>
  <c r="F47" i="1"/>
  <c r="Q45" i="1"/>
  <c r="P45" i="1"/>
  <c r="O45" i="1"/>
  <c r="N45" i="1"/>
  <c r="M45" i="1"/>
  <c r="L45" i="1"/>
  <c r="K45" i="1"/>
  <c r="J45" i="1"/>
  <c r="I45" i="1"/>
  <c r="H45" i="1"/>
  <c r="F45" i="1"/>
  <c r="Q44" i="1"/>
  <c r="P44" i="1"/>
  <c r="O44" i="1"/>
  <c r="N44" i="1"/>
  <c r="M44" i="1"/>
  <c r="L44" i="1"/>
  <c r="K44" i="1"/>
  <c r="J44" i="1"/>
  <c r="I44" i="1"/>
  <c r="H44" i="1"/>
  <c r="F44" i="1"/>
  <c r="O34" i="1"/>
  <c r="N34" i="1"/>
  <c r="J34" i="1"/>
  <c r="Q33" i="1"/>
  <c r="Q34" i="1" s="1"/>
  <c r="P33" i="1"/>
  <c r="P34" i="1" s="1"/>
  <c r="O33" i="1"/>
  <c r="N33" i="1"/>
  <c r="M33" i="1"/>
  <c r="M34" i="1" s="1"/>
  <c r="L33" i="1"/>
  <c r="L34" i="1" s="1"/>
  <c r="K33" i="1"/>
  <c r="K34" i="1" s="1"/>
  <c r="J33" i="1"/>
  <c r="I33" i="1"/>
  <c r="I34" i="1" s="1"/>
  <c r="H33" i="1"/>
  <c r="H34" i="1" s="1"/>
  <c r="F33" i="1"/>
  <c r="F34" i="1" s="1"/>
  <c r="D33" i="1"/>
  <c r="D34" i="1" s="1"/>
  <c r="Q28" i="1"/>
  <c r="P28" i="1"/>
  <c r="O28" i="1"/>
  <c r="N28" i="1"/>
  <c r="M28" i="1"/>
  <c r="L28" i="1"/>
  <c r="K28" i="1"/>
  <c r="J28" i="1"/>
  <c r="I28" i="1"/>
  <c r="H28" i="1"/>
  <c r="F28" i="1"/>
  <c r="D28" i="1"/>
  <c r="A28" i="1"/>
  <c r="Q27" i="1"/>
  <c r="P27" i="1"/>
  <c r="O27" i="1"/>
  <c r="N27" i="1"/>
  <c r="M27" i="1"/>
  <c r="L27" i="1"/>
  <c r="K27" i="1"/>
  <c r="J27" i="1"/>
  <c r="I27" i="1"/>
  <c r="H27" i="1"/>
  <c r="F27" i="1"/>
  <c r="D27" i="1"/>
  <c r="A27" i="1"/>
  <c r="Q26" i="1"/>
  <c r="P26" i="1"/>
  <c r="O26" i="1"/>
  <c r="N26" i="1"/>
  <c r="M26" i="1"/>
  <c r="L26" i="1"/>
  <c r="K26" i="1"/>
  <c r="J26" i="1"/>
  <c r="I26" i="1"/>
  <c r="H26" i="1"/>
  <c r="F26" i="1"/>
  <c r="D26" i="1"/>
  <c r="A26" i="1"/>
  <c r="Q25" i="1"/>
  <c r="P25" i="1"/>
  <c r="O25" i="1"/>
  <c r="N25" i="1"/>
  <c r="M25" i="1"/>
  <c r="L25" i="1"/>
  <c r="K25" i="1"/>
  <c r="J25" i="1"/>
  <c r="I25" i="1"/>
  <c r="H25" i="1"/>
  <c r="F25" i="1"/>
  <c r="D25" i="1"/>
  <c r="A25" i="1"/>
  <c r="Q24" i="1"/>
  <c r="P24" i="1"/>
  <c r="O24" i="1"/>
  <c r="N24" i="1"/>
  <c r="M24" i="1"/>
  <c r="L24" i="1"/>
  <c r="K24" i="1"/>
  <c r="J24" i="1"/>
  <c r="I24" i="1"/>
  <c r="H24" i="1"/>
  <c r="F24" i="1"/>
  <c r="D24" i="1"/>
  <c r="A24" i="1"/>
  <c r="Q23" i="1"/>
  <c r="P23" i="1"/>
  <c r="O23" i="1"/>
  <c r="N23" i="1"/>
  <c r="M23" i="1"/>
  <c r="L23" i="1"/>
  <c r="K23" i="1"/>
  <c r="J23" i="1"/>
  <c r="I23" i="1"/>
  <c r="H23" i="1"/>
  <c r="F23" i="1"/>
  <c r="D23" i="1"/>
  <c r="A23" i="1"/>
  <c r="Q22" i="1"/>
  <c r="P22" i="1"/>
  <c r="O22" i="1"/>
  <c r="N22" i="1"/>
  <c r="M22" i="1"/>
  <c r="L22" i="1"/>
  <c r="K22" i="1"/>
  <c r="J22" i="1"/>
  <c r="I22" i="1"/>
  <c r="H22" i="1"/>
  <c r="F22" i="1"/>
  <c r="D22" i="1"/>
  <c r="A22" i="1"/>
  <c r="L21" i="1"/>
  <c r="K21" i="1"/>
  <c r="F21" i="1"/>
  <c r="D21" i="1"/>
  <c r="A21" i="1"/>
  <c r="Q20" i="1"/>
  <c r="P20" i="1"/>
  <c r="O20" i="1"/>
  <c r="N20" i="1"/>
  <c r="M20" i="1"/>
  <c r="L20" i="1"/>
  <c r="L29" i="1" s="1"/>
  <c r="K20" i="1"/>
  <c r="K29" i="1" s="1"/>
  <c r="J20" i="1"/>
  <c r="I20" i="1"/>
  <c r="H20" i="1"/>
  <c r="F20" i="1"/>
  <c r="F29" i="1" s="1"/>
  <c r="D20" i="1"/>
  <c r="D29" i="1" s="1"/>
  <c r="A20" i="1"/>
  <c r="Q16" i="1"/>
  <c r="P16" i="1"/>
  <c r="O16" i="1"/>
  <c r="N16" i="1"/>
  <c r="M16" i="1"/>
  <c r="L16" i="1"/>
  <c r="K16" i="1"/>
  <c r="J16" i="1"/>
  <c r="I16" i="1"/>
  <c r="H16" i="1"/>
  <c r="F16" i="1"/>
  <c r="D16" i="1"/>
  <c r="A16" i="1"/>
  <c r="Q15" i="1"/>
  <c r="P15" i="1"/>
  <c r="O15" i="1"/>
  <c r="N15" i="1"/>
  <c r="M15" i="1"/>
  <c r="L15" i="1"/>
  <c r="K15" i="1"/>
  <c r="J15" i="1"/>
  <c r="I15" i="1"/>
  <c r="H15" i="1"/>
  <c r="F15" i="1"/>
  <c r="D15" i="1"/>
  <c r="A15" i="1"/>
  <c r="Q13" i="1"/>
  <c r="P13" i="1"/>
  <c r="O13" i="1"/>
  <c r="N13" i="1"/>
  <c r="M13" i="1"/>
  <c r="L13" i="1"/>
  <c r="K13" i="1"/>
  <c r="J13" i="1"/>
  <c r="I13" i="1"/>
  <c r="H13" i="1"/>
  <c r="F13" i="1"/>
  <c r="D13" i="1"/>
  <c r="A13" i="1"/>
  <c r="Q12" i="1"/>
  <c r="P12" i="1"/>
  <c r="O12" i="1"/>
  <c r="N12" i="1"/>
  <c r="M12" i="1"/>
  <c r="L12" i="1"/>
  <c r="K12" i="1"/>
  <c r="J12" i="1"/>
  <c r="I12" i="1"/>
  <c r="H12" i="1"/>
  <c r="F12" i="1"/>
  <c r="D12" i="1"/>
  <c r="A12" i="1"/>
  <c r="Q11" i="1"/>
  <c r="P11" i="1"/>
  <c r="O11" i="1"/>
  <c r="N11" i="1"/>
  <c r="M11" i="1"/>
  <c r="L11" i="1"/>
  <c r="K11" i="1"/>
  <c r="J11" i="1"/>
  <c r="I11" i="1"/>
  <c r="H11" i="1"/>
  <c r="F11" i="1"/>
  <c r="D11" i="1"/>
  <c r="A11" i="1"/>
  <c r="F10" i="1"/>
  <c r="D10" i="1"/>
  <c r="D17" i="1" s="1"/>
  <c r="D31" i="1" s="1"/>
  <c r="A10" i="1"/>
  <c r="Q9" i="1"/>
  <c r="P9" i="1"/>
  <c r="O9" i="1"/>
  <c r="N9" i="1"/>
  <c r="M9" i="1"/>
  <c r="L9" i="1"/>
  <c r="K9" i="1"/>
  <c r="J9" i="1"/>
  <c r="I9" i="1"/>
  <c r="H9" i="1"/>
  <c r="F9" i="1"/>
  <c r="D9" i="1"/>
  <c r="A9" i="1"/>
  <c r="Q8" i="1"/>
  <c r="P8" i="1"/>
  <c r="P17" i="1" s="1"/>
  <c r="O8" i="1"/>
  <c r="N8" i="1"/>
  <c r="M8" i="1"/>
  <c r="L8" i="1"/>
  <c r="L17" i="1" s="1"/>
  <c r="L31" i="1" s="1"/>
  <c r="K8" i="1"/>
  <c r="K17" i="1" s="1"/>
  <c r="K31" i="1" s="1"/>
  <c r="J8" i="1"/>
  <c r="I8" i="1"/>
  <c r="H8" i="1"/>
  <c r="F8" i="1"/>
  <c r="F17" i="1" s="1"/>
  <c r="F31" i="1" s="1"/>
  <c r="D8" i="1"/>
  <c r="A8" i="1"/>
  <c r="Q5" i="1"/>
  <c r="P5" i="1"/>
  <c r="O5" i="1"/>
  <c r="N5" i="1"/>
  <c r="M5" i="1"/>
  <c r="L5" i="1"/>
  <c r="K5" i="1"/>
  <c r="J5" i="1"/>
  <c r="I5" i="1"/>
  <c r="H5" i="1"/>
  <c r="F5" i="1"/>
  <c r="D5" i="1"/>
  <c r="Q4" i="1"/>
  <c r="P4" i="1"/>
  <c r="O4" i="1"/>
  <c r="N4" i="1"/>
  <c r="M4" i="1"/>
  <c r="L4" i="1"/>
  <c r="K4" i="1"/>
  <c r="J4" i="1"/>
  <c r="I4" i="1"/>
  <c r="H4" i="1"/>
  <c r="F4" i="1"/>
  <c r="D4" i="1"/>
  <c r="B4" i="1"/>
  <c r="B2" i="1"/>
  <c r="B1" i="1"/>
  <c r="I41" i="3" l="1"/>
  <c r="M41" i="3"/>
  <c r="G54" i="3"/>
  <c r="K54" i="3"/>
  <c r="O54" i="3"/>
  <c r="C59" i="3"/>
  <c r="H46" i="3"/>
  <c r="L46" i="3"/>
  <c r="P46" i="3"/>
  <c r="D36" i="1"/>
  <c r="D39" i="1" s="1"/>
  <c r="C48" i="2"/>
  <c r="I48" i="2"/>
  <c r="F36" i="1"/>
  <c r="F39" i="1" s="1"/>
  <c r="K36" i="1"/>
  <c r="K39" i="1" s="1"/>
  <c r="H10" i="1"/>
  <c r="H21" i="1"/>
  <c r="M48" i="2"/>
  <c r="H17" i="1"/>
  <c r="H31" i="1" s="1"/>
  <c r="H36" i="1" s="1"/>
  <c r="H39" i="1" s="1"/>
  <c r="H29" i="1"/>
  <c r="P29" i="1"/>
  <c r="P31" i="1" s="1"/>
  <c r="P36" i="1" s="1"/>
  <c r="P39" i="1" s="1"/>
  <c r="L36" i="1"/>
  <c r="L39" i="1" s="1"/>
  <c r="C64" i="2"/>
  <c r="C65" i="2" s="1"/>
  <c r="C14" i="2" s="1"/>
  <c r="C15" i="2" s="1"/>
  <c r="C28" i="2" s="1"/>
  <c r="C49" i="2" s="1"/>
  <c r="C59" i="2" s="1"/>
  <c r="C60" i="2" s="1"/>
  <c r="I64" i="2"/>
  <c r="I65" i="2" s="1"/>
  <c r="I14" i="2" s="1"/>
  <c r="I15" i="2" s="1"/>
  <c r="I28" i="2" s="1"/>
  <c r="I49" i="2" s="1"/>
  <c r="I59" i="2" s="1"/>
  <c r="J41" i="3"/>
  <c r="J50" i="3"/>
  <c r="J59" i="3" s="1"/>
  <c r="K41" i="3"/>
  <c r="K50" i="3"/>
  <c r="K59" i="3" s="1"/>
  <c r="I54" i="3"/>
  <c r="I31" i="3"/>
  <c r="I46" i="3" s="1"/>
  <c r="P10" i="3"/>
  <c r="Q49" i="1"/>
  <c r="M76" i="3"/>
  <c r="G48" i="2"/>
  <c r="O48" i="2"/>
  <c r="I56" i="2"/>
  <c r="H64" i="2"/>
  <c r="H65" i="2" s="1"/>
  <c r="H14" i="2" s="1"/>
  <c r="H15" i="2" s="1"/>
  <c r="H28" i="2" s="1"/>
  <c r="H49" i="2" s="1"/>
  <c r="H59" i="2" s="1"/>
  <c r="N48" i="2"/>
  <c r="N64" i="2" s="1"/>
  <c r="N65" i="2" s="1"/>
  <c r="N14" i="2" s="1"/>
  <c r="N15" i="2" s="1"/>
  <c r="N28" i="2" s="1"/>
  <c r="N49" i="2" s="1"/>
  <c r="N59" i="2" s="1"/>
  <c r="E41" i="3"/>
  <c r="E50" i="3"/>
  <c r="E59" i="3" s="1"/>
  <c r="G41" i="3"/>
  <c r="G50" i="3"/>
  <c r="G59" i="3" s="1"/>
  <c r="P21" i="1"/>
  <c r="J49" i="1"/>
  <c r="J10" i="1" s="1"/>
  <c r="J17" i="1" s="1"/>
  <c r="N49" i="1"/>
  <c r="N10" i="1" s="1"/>
  <c r="N17" i="1" s="1"/>
  <c r="E17" i="3"/>
  <c r="J17" i="3"/>
  <c r="M49" i="1"/>
  <c r="L10" i="3" s="1"/>
  <c r="H48" i="2"/>
  <c r="L48" i="2"/>
  <c r="L64" i="2" s="1"/>
  <c r="L65" i="2" s="1"/>
  <c r="L14" i="2" s="1"/>
  <c r="L15" i="2" s="1"/>
  <c r="L28" i="2" s="1"/>
  <c r="L49" i="2" s="1"/>
  <c r="L59" i="2" s="1"/>
  <c r="P48" i="2"/>
  <c r="P64" i="2" s="1"/>
  <c r="P65" i="2" s="1"/>
  <c r="P14" i="2" s="1"/>
  <c r="P15" i="2" s="1"/>
  <c r="P28" i="2" s="1"/>
  <c r="P49" i="2" s="1"/>
  <c r="P59" i="2" s="1"/>
  <c r="M56" i="2"/>
  <c r="M64" i="2" s="1"/>
  <c r="M65" i="2" s="1"/>
  <c r="M14" i="2" s="1"/>
  <c r="M15" i="2" s="1"/>
  <c r="M28" i="2" s="1"/>
  <c r="M49" i="2" s="1"/>
  <c r="M59" i="2" s="1"/>
  <c r="P17" i="3"/>
  <c r="N41" i="3"/>
  <c r="N46" i="3" s="1"/>
  <c r="N50" i="3"/>
  <c r="N59" i="3" s="1"/>
  <c r="O41" i="3"/>
  <c r="O46" i="3" s="1"/>
  <c r="O50" i="3"/>
  <c r="O59" i="3" s="1"/>
  <c r="M54" i="3"/>
  <c r="M59" i="3" s="1"/>
  <c r="M31" i="3"/>
  <c r="M46" i="3" s="1"/>
  <c r="E10" i="3"/>
  <c r="E21" i="3" s="1"/>
  <c r="J10" i="3"/>
  <c r="N10" i="3"/>
  <c r="G17" i="3"/>
  <c r="K17" i="3"/>
  <c r="O17" i="3"/>
  <c r="I49" i="1"/>
  <c r="H10" i="3" s="1"/>
  <c r="O49" i="1"/>
  <c r="G64" i="2"/>
  <c r="G65" i="2" s="1"/>
  <c r="G14" i="2" s="1"/>
  <c r="G15" i="2" s="1"/>
  <c r="G28" i="2" s="1"/>
  <c r="G49" i="2" s="1"/>
  <c r="G59" i="2" s="1"/>
  <c r="K64" i="2"/>
  <c r="K65" i="2" s="1"/>
  <c r="K14" i="2" s="1"/>
  <c r="K15" i="2" s="1"/>
  <c r="K28" i="2" s="1"/>
  <c r="K49" i="2" s="1"/>
  <c r="K59" i="2" s="1"/>
  <c r="O64" i="2"/>
  <c r="O65" i="2" s="1"/>
  <c r="O14" i="2" s="1"/>
  <c r="O15" i="2" s="1"/>
  <c r="O28" i="2" s="1"/>
  <c r="O49" i="2" s="1"/>
  <c r="O59" i="2" s="1"/>
  <c r="G10" i="3"/>
  <c r="G21" i="3" s="1"/>
  <c r="G61" i="3" s="1"/>
  <c r="K10" i="3"/>
  <c r="O10" i="3"/>
  <c r="E54" i="2"/>
  <c r="J54" i="2"/>
  <c r="N54" i="2"/>
  <c r="O21" i="3"/>
  <c r="E46" i="3"/>
  <c r="J46" i="3"/>
  <c r="I59" i="3"/>
  <c r="K76" i="3"/>
  <c r="G54" i="2"/>
  <c r="K54" i="2"/>
  <c r="O54" i="2"/>
  <c r="E81" i="2"/>
  <c r="E32" i="2" s="1"/>
  <c r="E38" i="2" s="1"/>
  <c r="E48" i="2" s="1"/>
  <c r="E64" i="2" s="1"/>
  <c r="E65" i="2" s="1"/>
  <c r="E14" i="2" s="1"/>
  <c r="E15" i="2" s="1"/>
  <c r="E28" i="2" s="1"/>
  <c r="E49" i="2" s="1"/>
  <c r="E59" i="2" s="1"/>
  <c r="E60" i="2" s="1"/>
  <c r="J81" i="2"/>
  <c r="J32" i="2" s="1"/>
  <c r="J38" i="2" s="1"/>
  <c r="J48" i="2" s="1"/>
  <c r="J64" i="2" s="1"/>
  <c r="J65" i="2" s="1"/>
  <c r="J14" i="2" s="1"/>
  <c r="J15" i="2" s="1"/>
  <c r="J28" i="2" s="1"/>
  <c r="J49" i="2" s="1"/>
  <c r="J59" i="2" s="1"/>
  <c r="N81" i="2"/>
  <c r="N32" i="2" s="1"/>
  <c r="N38" i="2" s="1"/>
  <c r="G46" i="3"/>
  <c r="K46" i="3"/>
  <c r="H54" i="2"/>
  <c r="L54" i="2"/>
  <c r="P54" i="2"/>
  <c r="C61" i="3"/>
  <c r="C65" i="3" s="1"/>
  <c r="H54" i="3"/>
  <c r="H59" i="3" s="1"/>
  <c r="L54" i="3"/>
  <c r="L59" i="3" s="1"/>
  <c r="P54" i="3"/>
  <c r="P59" i="3" s="1"/>
  <c r="K21" i="3" l="1"/>
  <c r="K61" i="3" s="1"/>
  <c r="E61" i="3"/>
  <c r="J21" i="3"/>
  <c r="J61" i="3" s="1"/>
  <c r="P21" i="3"/>
  <c r="P61" i="3" s="1"/>
  <c r="G60" i="2"/>
  <c r="H60" i="2" s="1"/>
  <c r="I60" i="2" s="1"/>
  <c r="J60" i="2" s="1"/>
  <c r="K60" i="2" s="1"/>
  <c r="L60" i="2" s="1"/>
  <c r="M60" i="2" s="1"/>
  <c r="N60" i="2" s="1"/>
  <c r="O60" i="2" s="1"/>
  <c r="P60" i="2" s="1"/>
  <c r="J76" i="3"/>
  <c r="L17" i="3"/>
  <c r="L21" i="3" s="1"/>
  <c r="L61" i="3" s="1"/>
  <c r="C69" i="3"/>
  <c r="C71" i="3" s="1"/>
  <c r="E63" i="3"/>
  <c r="E65" i="3" s="1"/>
  <c r="E76" i="3"/>
  <c r="O10" i="1"/>
  <c r="O17" i="1" s="1"/>
  <c r="O31" i="1" s="1"/>
  <c r="O36" i="1" s="1"/>
  <c r="O39" i="1" s="1"/>
  <c r="O21" i="1"/>
  <c r="O29" i="1" s="1"/>
  <c r="N21" i="1"/>
  <c r="N29" i="1" s="1"/>
  <c r="I10" i="3"/>
  <c r="Q10" i="1"/>
  <c r="Q17" i="1" s="1"/>
  <c r="Q31" i="1" s="1"/>
  <c r="Q36" i="1" s="1"/>
  <c r="Q39" i="1" s="1"/>
  <c r="Q21" i="1"/>
  <c r="Q29" i="1" s="1"/>
  <c r="M17" i="3"/>
  <c r="O61" i="3"/>
  <c r="I10" i="1"/>
  <c r="I17" i="1" s="1"/>
  <c r="I21" i="1"/>
  <c r="I29" i="1" s="1"/>
  <c r="H17" i="3"/>
  <c r="H21" i="3" s="1"/>
  <c r="H61" i="3" s="1"/>
  <c r="J21" i="1"/>
  <c r="J29" i="1" s="1"/>
  <c r="J31" i="1" s="1"/>
  <c r="J36" i="1" s="1"/>
  <c r="J39" i="1" s="1"/>
  <c r="M10" i="1"/>
  <c r="M17" i="1" s="1"/>
  <c r="M31" i="1" s="1"/>
  <c r="M36" i="1" s="1"/>
  <c r="M39" i="1" s="1"/>
  <c r="M21" i="1"/>
  <c r="M29" i="1" s="1"/>
  <c r="N31" i="1"/>
  <c r="N36" i="1" s="1"/>
  <c r="N39" i="1" s="1"/>
  <c r="N76" i="3"/>
  <c r="N17" i="3"/>
  <c r="N21" i="3" s="1"/>
  <c r="N61" i="3" s="1"/>
  <c r="M10" i="3"/>
  <c r="M21" i="3" s="1"/>
  <c r="M61" i="3" s="1"/>
  <c r="I17" i="3"/>
  <c r="G63" i="3" l="1"/>
  <c r="G65" i="3" s="1"/>
  <c r="E69" i="3"/>
  <c r="E71" i="3" s="1"/>
  <c r="I21" i="3"/>
  <c r="I61" i="3" s="1"/>
  <c r="E77" i="3"/>
  <c r="E78" i="3" s="1"/>
  <c r="I31" i="1"/>
  <c r="I36" i="1" s="1"/>
  <c r="I39" i="1" s="1"/>
  <c r="H63" i="3" l="1"/>
  <c r="H65" i="3" s="1"/>
  <c r="G69" i="3"/>
  <c r="G71" i="3" s="1"/>
  <c r="G77" i="3"/>
  <c r="G78" i="3" s="1"/>
  <c r="I63" i="3" l="1"/>
  <c r="I65" i="3" s="1"/>
  <c r="H69" i="3"/>
  <c r="H71" i="3" s="1"/>
  <c r="H77" i="3"/>
  <c r="H78" i="3" s="1"/>
  <c r="I69" i="3" l="1"/>
  <c r="I71" i="3" s="1"/>
  <c r="J63" i="3"/>
  <c r="J65" i="3" s="1"/>
  <c r="I77" i="3"/>
  <c r="I78" i="3" s="1"/>
  <c r="K63" i="3" l="1"/>
  <c r="K65" i="3" s="1"/>
  <c r="J69" i="3"/>
  <c r="J71" i="3" s="1"/>
  <c r="J77" i="3"/>
  <c r="J78" i="3" s="1"/>
  <c r="L63" i="3" l="1"/>
  <c r="L65" i="3" s="1"/>
  <c r="K69" i="3"/>
  <c r="K71" i="3" s="1"/>
  <c r="K77" i="3"/>
  <c r="K78" i="3" s="1"/>
  <c r="M63" i="3" l="1"/>
  <c r="M65" i="3" s="1"/>
  <c r="L69" i="3"/>
  <c r="L71" i="3" s="1"/>
  <c r="L77" i="3"/>
  <c r="L78" i="3" s="1"/>
  <c r="M69" i="3" l="1"/>
  <c r="M71" i="3" s="1"/>
  <c r="N63" i="3"/>
  <c r="N65" i="3" s="1"/>
  <c r="M77" i="3"/>
  <c r="M78" i="3" s="1"/>
  <c r="O63" i="3" l="1"/>
  <c r="O65" i="3" s="1"/>
  <c r="N69" i="3"/>
  <c r="N71" i="3" s="1"/>
  <c r="N77" i="3"/>
  <c r="N78" i="3" s="1"/>
  <c r="P63" i="3" l="1"/>
  <c r="P65" i="3" s="1"/>
  <c r="O69" i="3"/>
  <c r="O71" i="3" s="1"/>
  <c r="O77" i="3"/>
  <c r="O78" i="3" s="1"/>
  <c r="BF63" i="3" l="1"/>
  <c r="BF65" i="3" s="1"/>
  <c r="BG63" i="3" s="1"/>
  <c r="BG65" i="3" s="1"/>
  <c r="BH63" i="3" s="1"/>
  <c r="BH65" i="3" s="1"/>
  <c r="BI63" i="3" s="1"/>
  <c r="BI65" i="3" s="1"/>
  <c r="BJ63" i="3" s="1"/>
  <c r="BJ65" i="3" s="1"/>
  <c r="BK63" i="3" s="1"/>
  <c r="BK65" i="3" s="1"/>
  <c r="BL63" i="3" s="1"/>
  <c r="BL65" i="3" s="1"/>
  <c r="BM63" i="3" s="1"/>
  <c r="BM65" i="3" s="1"/>
  <c r="BN63" i="3" s="1"/>
  <c r="BN65" i="3" s="1"/>
  <c r="BO63" i="3" s="1"/>
  <c r="BO65" i="3" s="1"/>
  <c r="P69" i="3"/>
  <c r="P71" i="3" s="1"/>
  <c r="P77" i="3"/>
  <c r="P78" i="3" s="1"/>
</calcChain>
</file>

<file path=xl/sharedStrings.xml><?xml version="1.0" encoding="utf-8"?>
<sst xmlns="http://schemas.openxmlformats.org/spreadsheetml/2006/main" count="1591" uniqueCount="139">
  <si>
    <t xml:space="preserve"> </t>
  </si>
  <si>
    <t>INCOME STATEMENT - CONSOLIDATED</t>
  </si>
  <si>
    <t>Actuals</t>
  </si>
  <si>
    <t>Current Year</t>
  </si>
  <si>
    <t>Projected Years</t>
  </si>
  <si>
    <t>Income from Continuing Operations</t>
  </si>
  <si>
    <t>Code</t>
  </si>
  <si>
    <t>Revenue:</t>
  </si>
  <si>
    <t>Rates &amp; Annual Charges</t>
  </si>
  <si>
    <t>User Charges &amp; Fees</t>
  </si>
  <si>
    <t>Interest &amp; Investment Revenue</t>
  </si>
  <si>
    <t>rc</t>
  </si>
  <si>
    <t>Other Revenues</t>
  </si>
  <si>
    <t>Grants &amp; Contributions provided for Operating Purposes</t>
  </si>
  <si>
    <t>Grants &amp; Contributions provided for Capital Purposes</t>
  </si>
  <si>
    <t>Other Income:</t>
  </si>
  <si>
    <t>Net gains from the disposal of assets</t>
  </si>
  <si>
    <t>Joint Ventures &amp; Associated Entities</t>
  </si>
  <si>
    <t>Total Income from Continuing Operations</t>
  </si>
  <si>
    <t>Expenses from Continuing Operations</t>
  </si>
  <si>
    <t>Employee Benefits &amp; On-Costs</t>
  </si>
  <si>
    <t>Borrowing Costs</t>
  </si>
  <si>
    <t>Materials &amp; Contracts</t>
  </si>
  <si>
    <t>Depreciation &amp; Amortisation</t>
  </si>
  <si>
    <t>Impairment</t>
  </si>
  <si>
    <t>Other Expenses</t>
  </si>
  <si>
    <t>Interest &amp; Investment Losses</t>
  </si>
  <si>
    <t>Net Losses from the Disposal of Assets</t>
  </si>
  <si>
    <t>Total Expenses from Continuing Operations</t>
  </si>
  <si>
    <t>Operating Result from Continuing Operations</t>
  </si>
  <si>
    <t>Discontinued Operations - Profit/(Loss)</t>
  </si>
  <si>
    <t>Net Profit/(Loss) from Discontinued Operations</t>
  </si>
  <si>
    <t>Net Operating Result for the Year</t>
  </si>
  <si>
    <t xml:space="preserve">Net Operating Result before Grants and Contributions provided for </t>
  </si>
  <si>
    <t>Capital Purposes</t>
  </si>
  <si>
    <t>Net Internal Surplus</t>
  </si>
  <si>
    <t>Net Internal Deficit</t>
  </si>
  <si>
    <t>Interest receivable on Internal Loans</t>
  </si>
  <si>
    <t>Interest payable on Internal Loans</t>
  </si>
  <si>
    <t>BALANCE SHEET - CONSOLIDATED</t>
  </si>
  <si>
    <t>ASSETS</t>
  </si>
  <si>
    <t>Current Assets</t>
  </si>
  <si>
    <t>Cash &amp; Cash Equivalents</t>
  </si>
  <si>
    <t>Investments</t>
  </si>
  <si>
    <t>Receivables</t>
  </si>
  <si>
    <t>Inventories</t>
  </si>
  <si>
    <t>Other</t>
  </si>
  <si>
    <t>Non-current assets classified as "held for sale"</t>
  </si>
  <si>
    <t>Rounding adjustment (keep line always hidden!!!!!)</t>
  </si>
  <si>
    <t>Total Current Assets</t>
  </si>
  <si>
    <t>Non-Current Assets</t>
  </si>
  <si>
    <t>Infrastructure, Property, Plant &amp; Equipment</t>
  </si>
  <si>
    <t>Investments Accounted for using the equity method</t>
  </si>
  <si>
    <t>Investment Property</t>
  </si>
  <si>
    <t>Intangible Assets</t>
  </si>
  <si>
    <t>Total Non-Current Assets</t>
  </si>
  <si>
    <t>TOTAL ASSETS</t>
  </si>
  <si>
    <t>LIABILITIES</t>
  </si>
  <si>
    <t>Current Liabilities</t>
  </si>
  <si>
    <t>Bank Overdraft</t>
  </si>
  <si>
    <t>Payables</t>
  </si>
  <si>
    <t>Income received in advance</t>
  </si>
  <si>
    <t>Borrowings</t>
  </si>
  <si>
    <t>Provisions</t>
  </si>
  <si>
    <t>Liabilities associated with assets classified as "held for sale"</t>
  </si>
  <si>
    <t>Total Current Liabilities</t>
  </si>
  <si>
    <t>Non-Current Liabilities</t>
  </si>
  <si>
    <t>Total Non-Current Liabilities</t>
  </si>
  <si>
    <t>TOTAL LIABILITIES</t>
  </si>
  <si>
    <t>Net Assets</t>
  </si>
  <si>
    <t>EQUITY</t>
  </si>
  <si>
    <t>Retained Earnings</t>
  </si>
  <si>
    <t>Revaluation Reserves</t>
  </si>
  <si>
    <t>Council Equity Interest</t>
  </si>
  <si>
    <t>Minority Equity Interest</t>
  </si>
  <si>
    <t>Total Equity</t>
  </si>
  <si>
    <t>Variance Net assets to Total Equity</t>
  </si>
  <si>
    <t>Check that variance above is NIL</t>
  </si>
  <si>
    <t>Variance Net assets to Total Equity (excluding rounding adjustment)</t>
  </si>
  <si>
    <t>Rounding adjustment required</t>
  </si>
  <si>
    <t>Internal Loans receivable - Current</t>
  </si>
  <si>
    <t>Internal Loans receivable - Non-current</t>
  </si>
  <si>
    <t>Internal Loans payable - Current</t>
  </si>
  <si>
    <t>Internal Loans payable - Non-current</t>
  </si>
  <si>
    <t>Debit Balance aggregagted over funds</t>
  </si>
  <si>
    <t>Overdraft Balance aggregagted over funds</t>
  </si>
  <si>
    <t>Debit Balance adjustment</t>
  </si>
  <si>
    <t>Overdraft Balance adjustment</t>
  </si>
  <si>
    <t>CASH FLOW STATEMENT - CONSOLIDATED</t>
  </si>
  <si>
    <t>Cash Flows from Operating Activities</t>
  </si>
  <si>
    <t>Receipts:</t>
  </si>
  <si>
    <t>Interest &amp; Investment Revenue Received</t>
  </si>
  <si>
    <t>Grants &amp; Contributions</t>
  </si>
  <si>
    <t>Bonds &amp; Deposits Received</t>
  </si>
  <si>
    <t>Payments:</t>
  </si>
  <si>
    <t>Bonds &amp; Deposits Refunded</t>
  </si>
  <si>
    <t>Net Cash provided (or used in) Operating Activities</t>
  </si>
  <si>
    <t>Cash Flows from Investing Activities</t>
  </si>
  <si>
    <t>Sale of Investment Securities</t>
  </si>
  <si>
    <t>Sale of Investment Property</t>
  </si>
  <si>
    <t>Sale of Real Estate Assets</t>
  </si>
  <si>
    <t>Sale of Infrastructure, Property, Plant &amp; Equipment</t>
  </si>
  <si>
    <t>Sale of Interests in Joint Ventures &amp; Associates</t>
  </si>
  <si>
    <t>Sale of Intangible Assets</t>
  </si>
  <si>
    <t>Deferred Debtors Receipts</t>
  </si>
  <si>
    <t>Sale of Disposal Groups</t>
  </si>
  <si>
    <t>Distributions Received from Joint Ventures &amp; Associates</t>
  </si>
  <si>
    <t>Other Investing Activity Receipts</t>
  </si>
  <si>
    <t>Purchase of Investment Securities</t>
  </si>
  <si>
    <t>Purchase of Investment Property</t>
  </si>
  <si>
    <t>Purchase of Infrastructure, Property, Plant &amp; Equipment</t>
  </si>
  <si>
    <t>Purchase of Real Estate Assets</t>
  </si>
  <si>
    <t>Purchase of Intangible Assets</t>
  </si>
  <si>
    <t>Deferred Debtors &amp; Advances Made</t>
  </si>
  <si>
    <t>Purchase of Interests in Joint Ventures &amp; Associates</t>
  </si>
  <si>
    <t>Contributions Paid to Joint Ventures &amp; Associates</t>
  </si>
  <si>
    <t>Other Investing Activity Payments</t>
  </si>
  <si>
    <t>Net Cash provided (or used in) Investing Activities</t>
  </si>
  <si>
    <t>Cash Flows from Financing Activities</t>
  </si>
  <si>
    <t>Proceeds from Borrowings &amp; Advances</t>
  </si>
  <si>
    <t>Proceeds from Finance Leases</t>
  </si>
  <si>
    <t>Other Financing Activity Receipts</t>
  </si>
  <si>
    <t>Repayment of Borrowings &amp; Advances</t>
  </si>
  <si>
    <t>Repayment of Finance Lease Liabilities</t>
  </si>
  <si>
    <t>Distributions to Minority Interests</t>
  </si>
  <si>
    <t>Other Financing Activity Payments</t>
  </si>
  <si>
    <t>Net Cash Flow provided (used in) Financing Activities</t>
  </si>
  <si>
    <t>Net Increase/(Decrease) in Cash &amp; Cash Equivalents</t>
  </si>
  <si>
    <t>plus: Cash, Cash Equivalents &amp; Investments - beginning of year</t>
  </si>
  <si>
    <t>Cash &amp; Cash Equivalents - end of the year</t>
  </si>
  <si>
    <t>Investments - end of the year</t>
  </si>
  <si>
    <t>Cash, Cash Equivalents &amp; Investments - end of the year</t>
  </si>
  <si>
    <t>Cash &amp; Investments per Balance Sheet</t>
  </si>
  <si>
    <t>Variance per Balance Sheet to Cash Flow</t>
  </si>
  <si>
    <t>Check that variance above is not greater than $2000</t>
  </si>
  <si>
    <t>New Internal Loans provided</t>
  </si>
  <si>
    <t>New Internal Loans taken up</t>
  </si>
  <si>
    <t>Internal Loans Principal received</t>
  </si>
  <si>
    <t>Internal Loans Principal paid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</si>
</sst>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_);_(* \(#,##0\);_-* &quot;-&quot;_-"/>
    <numFmt numFmtId="165" formatCode="_(* #,##0_);[Red]_(* \(#,##0\);_-* &quot;-&quot;_-"/>
    <numFmt numFmtId="166" formatCode="_(* #,##0,_);[Red]_(* \(#,##0,\);_-* &quot;-&quot;_-"/>
    <numFmt numFmtId="167" formatCode="_(* #,##0.0000_);_(* \(#,##0.0000\);_-* &quot;-&quot;_-"/>
    <numFmt numFmtId="168" formatCode="_(* #,##0.000_);_(* \(#,##0.000\);_-* &quot;-&quot;_-"/>
  </numFmts>
  <fonts count="7" x14ac:knownFonts="1"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rgb="FFFF0000"/>
      <name val="Arial"/>
      <family val="2"/>
    </font>
    <font>
      <sz val="10"/>
      <color rgb="FFFFC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rgb="FFFFC000"/>
      </left>
      <right style="thin">
        <color rgb="FFFFC000"/>
      </right>
      <top style="medium">
        <color indexed="64"/>
      </top>
      <bottom style="thin">
        <color rgb="FFFFC000"/>
      </bottom>
      <diagonal/>
    </border>
    <border>
      <left style="thick">
        <color indexed="42"/>
      </left>
      <right/>
      <top style="thick">
        <color indexed="42"/>
      </top>
      <bottom/>
      <diagonal/>
    </border>
    <border>
      <left/>
      <right style="thick">
        <color indexed="42"/>
      </right>
      <top style="thick">
        <color indexed="42"/>
      </top>
      <bottom/>
      <diagonal/>
    </border>
    <border>
      <left style="thick">
        <color indexed="42"/>
      </left>
      <right/>
      <top/>
      <bottom/>
      <diagonal/>
    </border>
    <border>
      <left/>
      <right style="thick">
        <color indexed="42"/>
      </right>
      <top/>
      <bottom/>
      <diagonal/>
    </border>
    <border>
      <left style="thick">
        <color indexed="42"/>
      </left>
      <right/>
      <top/>
      <bottom style="thick">
        <color indexed="42"/>
      </bottom>
      <diagonal/>
    </border>
    <border>
      <left/>
      <right style="thick">
        <color indexed="42"/>
      </right>
      <top/>
      <bottom style="thick">
        <color indexed="42"/>
      </bottom>
      <diagonal/>
    </border>
    <border>
      <left style="medium">
        <color rgb="FFCCFFCC"/>
      </left>
      <right style="medium">
        <color rgb="FFCCFFCC"/>
      </right>
      <top style="medium">
        <color rgb="FFCCFFCC"/>
      </top>
      <bottom style="medium">
        <color rgb="FFCCFFCC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FFC000"/>
      </left>
      <right style="thin">
        <color rgb="FFFFC000"/>
      </right>
      <top style="thin">
        <color rgb="FFFFC000"/>
      </top>
      <bottom style="thin">
        <color rgb="FFFFC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3">
    <xf numFmtId="0" fontId="0" fillId="0" borderId="0" xfId="0"/>
    <xf numFmtId="164" fontId="0" fillId="0" borderId="0" xfId="0" applyNumberFormat="1" applyProtection="1">
      <protection hidden="1"/>
    </xf>
    <xf numFmtId="164" fontId="2" fillId="0" borderId="0" xfId="0" applyNumberFormat="1" applyFont="1" applyProtection="1">
      <protection hidden="1"/>
    </xf>
    <xf numFmtId="164" fontId="0" fillId="2" borderId="0" xfId="0" applyNumberFormat="1" applyFill="1" applyProtection="1">
      <protection hidden="1"/>
    </xf>
    <xf numFmtId="164" fontId="1" fillId="3" borderId="0" xfId="0" applyNumberFormat="1" applyFont="1" applyFill="1" applyProtection="1">
      <protection hidden="1"/>
    </xf>
    <xf numFmtId="164" fontId="2" fillId="0" borderId="0" xfId="0" applyNumberFormat="1" applyFont="1" applyBorder="1" applyProtection="1">
      <protection hidden="1"/>
    </xf>
    <xf numFmtId="0" fontId="3" fillId="0" borderId="0" xfId="1" applyNumberFormat="1" applyFont="1" applyAlignment="1" applyProtection="1">
      <alignment horizontal="right"/>
      <protection hidden="1"/>
    </xf>
    <xf numFmtId="0" fontId="3" fillId="2" borderId="0" xfId="0" applyNumberFormat="1" applyFont="1" applyFill="1" applyProtection="1">
      <protection hidden="1"/>
    </xf>
    <xf numFmtId="0" fontId="3" fillId="0" borderId="0" xfId="0" applyNumberFormat="1" applyFont="1" applyAlignment="1" applyProtection="1">
      <alignment horizontal="right"/>
      <protection hidden="1"/>
    </xf>
    <xf numFmtId="164" fontId="3" fillId="2" borderId="0" xfId="0" applyNumberFormat="1" applyFont="1" applyFill="1" applyProtection="1">
      <protection hidden="1"/>
    </xf>
    <xf numFmtId="164" fontId="3" fillId="0" borderId="0" xfId="0" applyNumberFormat="1" applyFont="1" applyAlignment="1" applyProtection="1">
      <alignment horizontal="center"/>
      <protection hidden="1"/>
    </xf>
    <xf numFmtId="164" fontId="3" fillId="2" borderId="0" xfId="0" applyNumberFormat="1" applyFont="1" applyFill="1" applyBorder="1" applyAlignment="1" applyProtection="1">
      <alignment horizontal="right"/>
      <protection hidden="1"/>
    </xf>
    <xf numFmtId="0" fontId="3" fillId="0" borderId="0" xfId="1" applyNumberFormat="1" applyFont="1" applyBorder="1" applyAlignment="1" applyProtection="1">
      <alignment horizontal="right"/>
      <protection hidden="1"/>
    </xf>
    <xf numFmtId="0" fontId="3" fillId="2" borderId="0" xfId="0" applyNumberFormat="1" applyFont="1" applyFill="1" applyBorder="1" applyAlignment="1" applyProtection="1">
      <alignment horizontal="right"/>
      <protection hidden="1"/>
    </xf>
    <xf numFmtId="164" fontId="3" fillId="0" borderId="0" xfId="0" applyNumberFormat="1" applyFont="1" applyBorder="1" applyAlignment="1" applyProtection="1">
      <alignment horizontal="right"/>
      <protection hidden="1"/>
    </xf>
    <xf numFmtId="164" fontId="0" fillId="0" borderId="1" xfId="0" applyNumberFormat="1" applyBorder="1" applyProtection="1">
      <protection hidden="1"/>
    </xf>
    <xf numFmtId="165" fontId="3" fillId="2" borderId="1" xfId="0" quotePrefix="1" applyNumberFormat="1" applyFont="1" applyFill="1" applyBorder="1" applyAlignment="1" applyProtection="1">
      <alignment horizontal="right"/>
      <protection hidden="1"/>
    </xf>
    <xf numFmtId="165" fontId="3" fillId="0" borderId="1" xfId="0" quotePrefix="1" applyNumberFormat="1" applyFont="1" applyBorder="1" applyAlignment="1" applyProtection="1">
      <alignment horizontal="right"/>
      <protection hidden="1"/>
    </xf>
    <xf numFmtId="165" fontId="0" fillId="0" borderId="0" xfId="0" applyNumberFormat="1" applyProtection="1">
      <protection hidden="1"/>
    </xf>
    <xf numFmtId="165" fontId="2" fillId="0" borderId="0" xfId="0" applyNumberFormat="1" applyFont="1" applyProtection="1">
      <protection hidden="1"/>
    </xf>
    <xf numFmtId="165" fontId="0" fillId="2" borderId="0" xfId="0" applyNumberFormat="1" applyFill="1" applyProtection="1">
      <protection hidden="1"/>
    </xf>
    <xf numFmtId="165" fontId="1" fillId="3" borderId="0" xfId="0" applyNumberFormat="1" applyFont="1" applyFill="1" applyProtection="1">
      <protection hidden="1"/>
    </xf>
    <xf numFmtId="165" fontId="1" fillId="0" borderId="0" xfId="0" applyNumberFormat="1" applyFont="1" applyProtection="1">
      <protection hidden="1"/>
    </xf>
    <xf numFmtId="165" fontId="3" fillId="0" borderId="0" xfId="0" applyNumberFormat="1" applyFont="1" applyProtection="1">
      <protection hidden="1"/>
    </xf>
    <xf numFmtId="165" fontId="0" fillId="0" borderId="0" xfId="0" applyNumberFormat="1" applyAlignment="1" applyProtection="1">
      <alignment horizontal="center"/>
      <protection hidden="1"/>
    </xf>
    <xf numFmtId="165" fontId="1" fillId="0" borderId="0" xfId="0" applyNumberFormat="1" applyFont="1" applyBorder="1" applyAlignment="1" applyProtection="1">
      <alignment horizontal="center"/>
      <protection hidden="1"/>
    </xf>
    <xf numFmtId="165" fontId="3" fillId="2" borderId="2" xfId="0" applyNumberFormat="1" applyFont="1" applyFill="1" applyBorder="1" applyProtection="1">
      <protection hidden="1"/>
    </xf>
    <xf numFmtId="165" fontId="3" fillId="0" borderId="2" xfId="0" applyNumberFormat="1" applyFont="1" applyBorder="1" applyProtection="1">
      <protection hidden="1"/>
    </xf>
    <xf numFmtId="165" fontId="0" fillId="4" borderId="0" xfId="0" applyNumberFormat="1" applyFill="1" applyProtection="1">
      <protection hidden="1"/>
    </xf>
    <xf numFmtId="165" fontId="3" fillId="2" borderId="3" xfId="0" applyNumberFormat="1" applyFont="1" applyFill="1" applyBorder="1" applyProtection="1">
      <protection hidden="1"/>
    </xf>
    <xf numFmtId="165" fontId="3" fillId="0" borderId="3" xfId="0" applyNumberFormat="1" applyFont="1" applyBorder="1" applyProtection="1">
      <protection hidden="1"/>
    </xf>
    <xf numFmtId="165" fontId="4" fillId="0" borderId="0" xfId="0" applyNumberFormat="1" applyFont="1" applyProtection="1">
      <protection hidden="1"/>
    </xf>
    <xf numFmtId="165" fontId="4" fillId="2" borderId="0" xfId="0" applyNumberFormat="1" applyFont="1" applyFill="1" applyProtection="1">
      <protection hidden="1"/>
    </xf>
    <xf numFmtId="166" fontId="0" fillId="0" borderId="0" xfId="0" applyNumberFormat="1" applyProtection="1">
      <protection hidden="1"/>
    </xf>
    <xf numFmtId="166" fontId="1" fillId="3" borderId="0" xfId="0" applyNumberFormat="1" applyFont="1" applyFill="1" applyProtection="1">
      <protection hidden="1"/>
    </xf>
    <xf numFmtId="0" fontId="3" fillId="2" borderId="0" xfId="1" applyNumberFormat="1" applyFont="1" applyFill="1" applyAlignment="1" applyProtection="1">
      <alignment horizontal="right"/>
      <protection hidden="1"/>
    </xf>
    <xf numFmtId="165" fontId="5" fillId="0" borderId="0" xfId="0" applyNumberFormat="1" applyFont="1" applyProtection="1">
      <protection hidden="1"/>
    </xf>
    <xf numFmtId="165" fontId="0" fillId="2" borderId="2" xfId="0" applyNumberFormat="1" applyFill="1" applyBorder="1" applyProtection="1">
      <protection hidden="1"/>
    </xf>
    <xf numFmtId="165" fontId="0" fillId="0" borderId="2" xfId="0" applyNumberFormat="1" applyBorder="1" applyProtection="1">
      <protection hidden="1"/>
    </xf>
    <xf numFmtId="165" fontId="3" fillId="2" borderId="4" xfId="0" applyNumberFormat="1" applyFont="1" applyFill="1" applyBorder="1" applyProtection="1">
      <protection hidden="1"/>
    </xf>
    <xf numFmtId="165" fontId="3" fillId="0" borderId="4" xfId="0" applyNumberFormat="1" applyFont="1" applyBorder="1" applyProtection="1">
      <protection hidden="1"/>
    </xf>
    <xf numFmtId="165" fontId="3" fillId="2" borderId="5" xfId="0" applyNumberFormat="1" applyFont="1" applyFill="1" applyBorder="1" applyProtection="1">
      <protection hidden="1"/>
    </xf>
    <xf numFmtId="165" fontId="3" fillId="0" borderId="5" xfId="0" applyNumberFormat="1" applyFont="1" applyBorder="1" applyProtection="1">
      <protection hidden="1"/>
    </xf>
    <xf numFmtId="165" fontId="6" fillId="0" borderId="0" xfId="0" applyNumberFormat="1" applyFont="1" applyProtection="1">
      <protection hidden="1"/>
    </xf>
    <xf numFmtId="165" fontId="0" fillId="0" borderId="6" xfId="0" applyNumberFormat="1" applyBorder="1" applyAlignment="1" applyProtection="1">
      <alignment horizontal="right"/>
      <protection hidden="1"/>
    </xf>
    <xf numFmtId="165" fontId="3" fillId="0" borderId="0" xfId="0" applyNumberFormat="1" applyFont="1" applyBorder="1" applyProtection="1">
      <protection hidden="1"/>
    </xf>
    <xf numFmtId="164" fontId="2" fillId="2" borderId="0" xfId="0" applyNumberFormat="1" applyFont="1" applyFill="1" applyProtection="1">
      <protection hidden="1"/>
    </xf>
    <xf numFmtId="164" fontId="3" fillId="2" borderId="0" xfId="0" applyNumberFormat="1" applyFont="1" applyFill="1" applyAlignment="1" applyProtection="1">
      <alignment horizontal="right"/>
      <protection hidden="1"/>
    </xf>
    <xf numFmtId="164" fontId="3" fillId="0" borderId="0" xfId="0" applyNumberFormat="1" applyFont="1" applyAlignment="1" applyProtection="1">
      <alignment horizontal="right"/>
      <protection hidden="1"/>
    </xf>
    <xf numFmtId="164" fontId="2" fillId="2" borderId="0" xfId="0" applyNumberFormat="1" applyFont="1" applyFill="1" applyBorder="1" applyProtection="1">
      <protection hidden="1"/>
    </xf>
    <xf numFmtId="164" fontId="0" fillId="2" borderId="1" xfId="0" applyNumberFormat="1" applyFill="1" applyBorder="1" applyProtection="1">
      <protection hidden="1"/>
    </xf>
    <xf numFmtId="165" fontId="2" fillId="2" borderId="0" xfId="0" applyNumberFormat="1" applyFont="1" applyFill="1" applyProtection="1">
      <protection hidden="1"/>
    </xf>
    <xf numFmtId="165" fontId="3" fillId="2" borderId="0" xfId="0" applyNumberFormat="1" applyFont="1" applyFill="1" applyProtection="1">
      <protection hidden="1"/>
    </xf>
    <xf numFmtId="164" fontId="0" fillId="0" borderId="7" xfId="0" applyNumberFormat="1" applyBorder="1" applyProtection="1">
      <protection hidden="1"/>
    </xf>
    <xf numFmtId="164" fontId="0" fillId="0" borderId="8" xfId="0" applyNumberFormat="1" applyBorder="1" applyProtection="1">
      <protection hidden="1"/>
    </xf>
    <xf numFmtId="10" fontId="0" fillId="0" borderId="0" xfId="2" applyNumberFormat="1" applyFont="1" applyProtection="1">
      <protection hidden="1"/>
    </xf>
    <xf numFmtId="164" fontId="0" fillId="0" borderId="9" xfId="0" applyNumberFormat="1" applyBorder="1" applyProtection="1">
      <protection hidden="1"/>
    </xf>
    <xf numFmtId="164" fontId="0" fillId="0" borderId="10" xfId="0" applyNumberFormat="1" applyBorder="1" applyProtection="1">
      <protection hidden="1"/>
    </xf>
    <xf numFmtId="164" fontId="0" fillId="0" borderId="11" xfId="0" applyNumberFormat="1" applyBorder="1" applyProtection="1">
      <protection hidden="1"/>
    </xf>
    <xf numFmtId="164" fontId="0" fillId="0" borderId="12" xfId="0" applyNumberFormat="1" applyBorder="1" applyProtection="1">
      <protection hidden="1"/>
    </xf>
    <xf numFmtId="165" fontId="1" fillId="2" borderId="0" xfId="0" applyNumberFormat="1" applyFont="1" applyFill="1" applyProtection="1">
      <protection hidden="1"/>
    </xf>
    <xf numFmtId="165" fontId="1" fillId="5" borderId="13" xfId="0" applyNumberFormat="1" applyFont="1" applyFill="1" applyBorder="1" applyAlignment="1" applyProtection="1">
      <alignment horizontal="right"/>
      <protection hidden="1"/>
    </xf>
    <xf numFmtId="165" fontId="1" fillId="5" borderId="0" xfId="0" applyNumberFormat="1" applyFont="1" applyFill="1" applyBorder="1" applyAlignment="1" applyProtection="1">
      <alignment horizontal="right"/>
      <protection hidden="1"/>
    </xf>
    <xf numFmtId="165" fontId="0" fillId="0" borderId="0" xfId="0" applyNumberFormat="1" applyFill="1" applyProtection="1">
      <protection hidden="1"/>
    </xf>
    <xf numFmtId="165" fontId="2" fillId="0" borderId="4" xfId="0" applyNumberFormat="1" applyFont="1" applyBorder="1" applyProtection="1">
      <protection hidden="1"/>
    </xf>
    <xf numFmtId="165" fontId="0" fillId="0" borderId="14" xfId="0" applyNumberFormat="1" applyBorder="1" applyProtection="1">
      <protection hidden="1"/>
    </xf>
    <xf numFmtId="165" fontId="0" fillId="2" borderId="14" xfId="0" applyNumberFormat="1" applyFill="1" applyBorder="1" applyProtection="1">
      <protection hidden="1"/>
    </xf>
    <xf numFmtId="165" fontId="3" fillId="0" borderId="15" xfId="0" applyNumberFormat="1" applyFont="1" applyBorder="1" applyProtection="1">
      <protection hidden="1"/>
    </xf>
    <xf numFmtId="165" fontId="3" fillId="2" borderId="15" xfId="0" applyNumberFormat="1" applyFont="1" applyFill="1" applyBorder="1" applyProtection="1">
      <protection hidden="1"/>
    </xf>
    <xf numFmtId="165" fontId="0" fillId="0" borderId="16" xfId="0" applyNumberFormat="1" applyBorder="1" applyAlignment="1" applyProtection="1">
      <alignment horizontal="right"/>
      <protection hidden="1"/>
    </xf>
    <xf numFmtId="167" fontId="0" fillId="0" borderId="0" xfId="0" applyNumberFormat="1" applyProtection="1">
      <protection hidden="1"/>
    </xf>
    <xf numFmtId="168" fontId="1" fillId="3" borderId="0" xfId="0" applyNumberFormat="1" applyFont="1" applyFill="1" applyProtection="1">
      <protection hidden="1"/>
    </xf>
    <xf numFmtId="164" fontId="1" fillId="0" borderId="0" xfId="0" applyNumberFormat="1" applyFont="1" applyProtection="1">
      <protection hidden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FP/Kiama_Strategic_Scenario/Kiama/LTFP_Consolidated_Workfil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nge names"/>
      <sheetName val="Check Range names"/>
      <sheetName val="Cover Page"/>
      <sheetName val="year"/>
      <sheetName val="Checklist"/>
      <sheetName val="General Model Assumptions"/>
      <sheetName val="Income Statement"/>
      <sheetName val="Income Statement - General"/>
      <sheetName val="Income Statement - Water"/>
      <sheetName val="Income Statement - Sewer"/>
      <sheetName val="Income Statement - Other 1"/>
      <sheetName val="Income Statement - Other 2"/>
      <sheetName val="Income Statement - Other 3"/>
      <sheetName val="Balance Sheet"/>
      <sheetName val="Balance Sheet - General"/>
      <sheetName val="Balance Sheet - Water"/>
      <sheetName val="Balance Sheet - Sewer"/>
      <sheetName val="Balance Sheet - Other 1"/>
      <sheetName val="Balance Sheet - Other 2"/>
      <sheetName val="Balance Sheet - Other 3"/>
      <sheetName val="Cash Flow"/>
      <sheetName val="Cash Flow - General"/>
      <sheetName val="Cash Flow - Water"/>
      <sheetName val="Cash Flow - Sewer"/>
      <sheetName val="Cash Flow - Other 1"/>
      <sheetName val="Cash Flow - Other 2"/>
      <sheetName val="Cash Flow - Other 3"/>
      <sheetName val="Equity Statement"/>
      <sheetName val="Equity Statement - General"/>
      <sheetName val="Equity Statement - Water"/>
      <sheetName val="Equity Statement - Sewer"/>
      <sheetName val="Equity Statement - Other 1"/>
      <sheetName val="Equity Statement - Other 2"/>
      <sheetName val="Equity Statement - Other 3"/>
      <sheetName val="TY-LY Comparison"/>
      <sheetName val="Historical Data"/>
      <sheetName val="Historical Data - General"/>
      <sheetName val="Historical Data - Water"/>
      <sheetName val="Historical Data - Sewer"/>
      <sheetName val="Historical Data - Other 1"/>
      <sheetName val="Historical Data - Other 2"/>
      <sheetName val="Historical Data - Other 3"/>
      <sheetName val="Interest Calculation"/>
      <sheetName val="Charts"/>
      <sheetName val="Chart Data"/>
      <sheetName val="Scenarios - Consolidated"/>
      <sheetName val="KPI - Snapshot - Consolidated"/>
      <sheetName val="KPI - Benchmark Targets"/>
      <sheetName val="KPI calculation"/>
      <sheetName val="Cap Exp Summary"/>
      <sheetName val="Exp Type Summary"/>
      <sheetName val="Budget Summary 1"/>
      <sheetName val="Budget Summary 2"/>
      <sheetName val="Budget Reconciliation"/>
      <sheetName val="Working Capital"/>
      <sheetName val="Summary L1"/>
      <sheetName val="Summary L2"/>
      <sheetName val="Summary L3"/>
      <sheetName val="Summary L4"/>
      <sheetName val="Summary L5"/>
      <sheetName val="Summary L6"/>
      <sheetName val="Summary F1"/>
      <sheetName val="Summary F2"/>
      <sheetName val="Summary F3"/>
      <sheetName val="Summary F4"/>
      <sheetName val="Dev Contr - Summary"/>
      <sheetName val="CAPEX - Summary"/>
      <sheetName val="Major Projects summary"/>
      <sheetName val="RE Dev Summary"/>
      <sheetName val="Assets - Disposals &amp; Transfers"/>
      <sheetName val="IPP&amp;E Reconciliation"/>
      <sheetName val="Loans - External"/>
      <sheetName val="Loans Payable - Internal"/>
      <sheetName val="Loans Receivable - Internal"/>
      <sheetName val="Leases"/>
      <sheetName val="Internal Reserves"/>
      <sheetName val="External Reserves"/>
      <sheetName val="Chart 1"/>
      <sheetName val="Chart 2"/>
      <sheetName val="Group Data"/>
      <sheetName val="Reserves"/>
      <sheetName val="Global Indexation"/>
      <sheetName val="Population Indexation"/>
      <sheetName val="drop down list"/>
      <sheetName val="IS-BS table"/>
    </sheetNames>
    <sheetDataSet>
      <sheetData sheetId="0"/>
      <sheetData sheetId="1"/>
      <sheetData sheetId="2">
        <row r="3">
          <cell r="A3" t="str">
            <v>Kiama Municipal Council</v>
          </cell>
        </row>
        <row r="5">
          <cell r="A5" t="str">
            <v>10 Year Financial Plan for the Years ending 30 June 2029</v>
          </cell>
        </row>
        <row r="11">
          <cell r="G11" t="str">
            <v>Special Rate Variation</v>
          </cell>
        </row>
        <row r="13">
          <cell r="C13" t="str">
            <v>General Fund</v>
          </cell>
        </row>
        <row r="14">
          <cell r="C14" t="str">
            <v>Water Fund</v>
          </cell>
        </row>
        <row r="15">
          <cell r="C15" t="str">
            <v>Sewer Fund</v>
          </cell>
        </row>
        <row r="16">
          <cell r="C16" t="str">
            <v>New Aged Care Facility</v>
          </cell>
        </row>
        <row r="17">
          <cell r="C17" t="str">
            <v>Other 2 Fund</v>
          </cell>
        </row>
        <row r="18">
          <cell r="C18" t="str">
            <v>Other 3 Fund</v>
          </cell>
        </row>
        <row r="75">
          <cell r="K75" t="b">
            <v>1</v>
          </cell>
        </row>
        <row r="140">
          <cell r="K140" t="b">
            <v>0</v>
          </cell>
        </row>
        <row r="143">
          <cell r="K143" t="b">
            <v>0</v>
          </cell>
        </row>
        <row r="146">
          <cell r="K146" t="b">
            <v>1</v>
          </cell>
          <cell r="V146" t="b">
            <v>0</v>
          </cell>
        </row>
        <row r="149">
          <cell r="K149" t="b">
            <v>0</v>
          </cell>
          <cell r="V149" t="b">
            <v>0</v>
          </cell>
        </row>
        <row r="152">
          <cell r="K152" t="b">
            <v>0</v>
          </cell>
          <cell r="V152" t="b">
            <v>0</v>
          </cell>
        </row>
      </sheetData>
      <sheetData sheetId="3">
        <row r="4">
          <cell r="D4">
            <v>2019</v>
          </cell>
        </row>
      </sheetData>
      <sheetData sheetId="4"/>
      <sheetData sheetId="5"/>
      <sheetData sheetId="6"/>
      <sheetData sheetId="7">
        <row r="3">
          <cell r="B3" t="str">
            <v>INCOME STATEMENT - GENERAL FUND</v>
          </cell>
        </row>
        <row r="8">
          <cell r="D8">
            <v>20883000</v>
          </cell>
          <cell r="F8">
            <v>22452501.210000001</v>
          </cell>
          <cell r="H8">
            <v>23716892.420000002</v>
          </cell>
          <cell r="I8">
            <v>24925077.239999998</v>
          </cell>
          <cell r="J8">
            <v>25542855.669999998</v>
          </cell>
          <cell r="K8">
            <v>26176078.57</v>
          </cell>
          <cell r="L8">
            <v>26825132.039999999</v>
          </cell>
          <cell r="M8">
            <v>27490411.84</v>
          </cell>
          <cell r="N8">
            <v>28172323.640000001</v>
          </cell>
          <cell r="O8">
            <v>28871283.23</v>
          </cell>
          <cell r="P8">
            <v>29587716.82</v>
          </cell>
          <cell r="Q8">
            <v>30322061.229999997</v>
          </cell>
        </row>
        <row r="9">
          <cell r="D9">
            <v>19440000</v>
          </cell>
          <cell r="F9">
            <v>18440828.849999998</v>
          </cell>
          <cell r="H9">
            <v>16978979.729999997</v>
          </cell>
          <cell r="I9">
            <v>17797401.860000007</v>
          </cell>
          <cell r="J9">
            <v>18463904.380000006</v>
          </cell>
          <cell r="K9">
            <v>19013711.539999999</v>
          </cell>
          <cell r="L9">
            <v>19580012.91</v>
          </cell>
          <cell r="M9">
            <v>20163303.349999994</v>
          </cell>
          <cell r="N9">
            <v>20764092.399999995</v>
          </cell>
          <cell r="O9">
            <v>21382905.369999997</v>
          </cell>
          <cell r="P9">
            <v>22020282.54999999</v>
          </cell>
          <cell r="Q9">
            <v>22676781.080000013</v>
          </cell>
        </row>
        <row r="10">
          <cell r="D10">
            <v>1015000</v>
          </cell>
          <cell r="F10">
            <v>822604.91999999993</v>
          </cell>
          <cell r="H10">
            <v>1056064.08</v>
          </cell>
          <cell r="I10">
            <v>1170994.33</v>
          </cell>
          <cell r="J10">
            <v>1717789.6199999996</v>
          </cell>
          <cell r="K10">
            <v>1731152.86</v>
          </cell>
          <cell r="L10">
            <v>1771643.49</v>
          </cell>
          <cell r="M10">
            <v>1827250.6300000001</v>
          </cell>
          <cell r="N10">
            <v>1863187.1593946649</v>
          </cell>
          <cell r="O10">
            <v>1934863.4619681432</v>
          </cell>
          <cell r="P10">
            <v>2016706.0238316937</v>
          </cell>
          <cell r="Q10">
            <v>2109759.8627104685</v>
          </cell>
        </row>
        <row r="11">
          <cell r="D11">
            <v>4354000</v>
          </cell>
          <cell r="F11">
            <v>3766304.34</v>
          </cell>
          <cell r="H11">
            <v>3774936.4899999998</v>
          </cell>
          <cell r="I11">
            <v>3837283.2000000007</v>
          </cell>
          <cell r="J11">
            <v>3881340.2699999991</v>
          </cell>
          <cell r="K11">
            <v>3926498.7700000009</v>
          </cell>
          <cell r="L11">
            <v>3972786.2700000005</v>
          </cell>
          <cell r="M11">
            <v>4020230.9600000009</v>
          </cell>
          <cell r="N11">
            <v>4068861.7600000007</v>
          </cell>
          <cell r="O11">
            <v>4118708.2600000007</v>
          </cell>
          <cell r="P11">
            <v>4169800.9300000006</v>
          </cell>
          <cell r="Q11">
            <v>4222170.9499999993</v>
          </cell>
        </row>
        <row r="12">
          <cell r="D12">
            <v>9524000</v>
          </cell>
          <cell r="F12">
            <v>9526417.9299999997</v>
          </cell>
          <cell r="H12">
            <v>7700405.8899999997</v>
          </cell>
          <cell r="I12">
            <v>7706448.4999999991</v>
          </cell>
          <cell r="J12">
            <v>7829004.7299999986</v>
          </cell>
          <cell r="K12">
            <v>7996435.6699999999</v>
          </cell>
          <cell r="L12">
            <v>8138275.9100000001</v>
          </cell>
          <cell r="M12">
            <v>8290435.1899999995</v>
          </cell>
          <cell r="N12">
            <v>8447905.2200000007</v>
          </cell>
          <cell r="O12">
            <v>8609311.959999999</v>
          </cell>
          <cell r="P12">
            <v>8774753.870000001</v>
          </cell>
          <cell r="Q12">
            <v>8944331.8599999975</v>
          </cell>
        </row>
        <row r="13">
          <cell r="D13">
            <v>5806000</v>
          </cell>
          <cell r="F13">
            <v>4236500.04</v>
          </cell>
          <cell r="H13">
            <v>4236500.04</v>
          </cell>
          <cell r="I13">
            <v>1236500.04</v>
          </cell>
          <cell r="J13">
            <v>1236500.04</v>
          </cell>
          <cell r="K13">
            <v>1236500.04</v>
          </cell>
          <cell r="L13">
            <v>1236500.04</v>
          </cell>
          <cell r="M13">
            <v>1236500.04</v>
          </cell>
          <cell r="N13">
            <v>1236500.04</v>
          </cell>
          <cell r="O13">
            <v>1236500.04</v>
          </cell>
          <cell r="P13">
            <v>1236500.04</v>
          </cell>
          <cell r="Q13">
            <v>1236500.04</v>
          </cell>
        </row>
        <row r="15">
          <cell r="D15">
            <v>299000</v>
          </cell>
          <cell r="F15">
            <v>370500</v>
          </cell>
          <cell r="H15">
            <v>8190500</v>
          </cell>
          <cell r="I15">
            <v>6696480</v>
          </cell>
          <cell r="J15">
            <v>877500</v>
          </cell>
          <cell r="K15">
            <v>144000</v>
          </cell>
          <cell r="L15">
            <v>335000</v>
          </cell>
          <cell r="M15">
            <v>335000</v>
          </cell>
          <cell r="N15">
            <v>335000</v>
          </cell>
          <cell r="O15">
            <v>335000</v>
          </cell>
          <cell r="P15">
            <v>335000</v>
          </cell>
          <cell r="Q15">
            <v>0</v>
          </cell>
        </row>
        <row r="16">
          <cell r="D16">
            <v>68000</v>
          </cell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20">
          <cell r="D20">
            <v>26331000</v>
          </cell>
          <cell r="F20">
            <v>24966549.77</v>
          </cell>
          <cell r="H20">
            <v>22275656.229999986</v>
          </cell>
          <cell r="I20">
            <v>24542304.260000031</v>
          </cell>
          <cell r="J20">
            <v>25404847.550000001</v>
          </cell>
          <cell r="K20">
            <v>26298096.379999969</v>
          </cell>
          <cell r="L20">
            <v>27223152.960000001</v>
          </cell>
          <cell r="M20">
            <v>28181160.449999984</v>
          </cell>
          <cell r="N20">
            <v>29173302.920000006</v>
          </cell>
          <cell r="O20">
            <v>30200805.710000012</v>
          </cell>
          <cell r="P20">
            <v>31236795.469999995</v>
          </cell>
          <cell r="Q20">
            <v>32308623.95000001</v>
          </cell>
        </row>
        <row r="21">
          <cell r="D21">
            <v>156000</v>
          </cell>
          <cell r="F21">
            <v>160206.01999999999</v>
          </cell>
          <cell r="H21">
            <v>314176.36215913232</v>
          </cell>
          <cell r="I21">
            <v>287783.87552888435</v>
          </cell>
          <cell r="J21">
            <v>287138.8330160249</v>
          </cell>
          <cell r="K21">
            <v>251659.3467192704</v>
          </cell>
          <cell r="L21">
            <v>236703.00339555903</v>
          </cell>
          <cell r="M21">
            <v>210762.13967763184</v>
          </cell>
          <cell r="N21">
            <v>176525.08339631851</v>
          </cell>
          <cell r="O21">
            <v>141070.09575084838</v>
          </cell>
          <cell r="P21">
            <v>104353.17908784605</v>
          </cell>
          <cell r="Q21">
            <v>66328.720408532405</v>
          </cell>
        </row>
        <row r="22">
          <cell r="D22">
            <v>18762000</v>
          </cell>
          <cell r="F22">
            <v>18628495.949999999</v>
          </cell>
          <cell r="H22">
            <v>18453657.49000001</v>
          </cell>
          <cell r="I22">
            <v>18671101.53999998</v>
          </cell>
          <cell r="J22">
            <v>19132490.370000005</v>
          </cell>
          <cell r="K22">
            <v>19604275.090000007</v>
          </cell>
          <cell r="L22">
            <v>20061712.809999969</v>
          </cell>
          <cell r="M22">
            <v>20554997.080000006</v>
          </cell>
          <cell r="N22">
            <v>21059395.749999985</v>
          </cell>
          <cell r="O22">
            <v>21575159.260000028</v>
          </cell>
          <cell r="P22">
            <v>22102543.879999984</v>
          </cell>
          <cell r="Q22">
            <v>22641811.210000005</v>
          </cell>
        </row>
        <row r="23">
          <cell r="D23">
            <v>7121000</v>
          </cell>
          <cell r="F23">
            <v>6991556.080000001</v>
          </cell>
          <cell r="H23">
            <v>7118143.8399999989</v>
          </cell>
          <cell r="I23">
            <v>7238395.240000003</v>
          </cell>
          <cell r="J23">
            <v>7443651.1799999988</v>
          </cell>
          <cell r="K23">
            <v>7525947.6799999988</v>
          </cell>
          <cell r="L23">
            <v>7694849.1499999985</v>
          </cell>
          <cell r="M23">
            <v>7780873.6000000015</v>
          </cell>
          <cell r="N23">
            <v>7909386.3100000033</v>
          </cell>
          <cell r="O23">
            <v>8000138.2200000025</v>
          </cell>
          <cell r="P23">
            <v>8080139.620000001</v>
          </cell>
          <cell r="Q23">
            <v>8160940.9999999981</v>
          </cell>
        </row>
        <row r="24">
          <cell r="D24">
            <v>0</v>
          </cell>
          <cell r="F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D25">
            <v>3110000</v>
          </cell>
          <cell r="F25">
            <v>3373410.5</v>
          </cell>
          <cell r="H25">
            <v>3342845.2899999996</v>
          </cell>
          <cell r="I25">
            <v>3497294.8400000008</v>
          </cell>
          <cell r="J25">
            <v>3572780.92</v>
          </cell>
          <cell r="K25">
            <v>3649909.56</v>
          </cell>
          <cell r="L25">
            <v>3728716.97</v>
          </cell>
          <cell r="M25">
            <v>3809239.9499999997</v>
          </cell>
          <cell r="N25">
            <v>3891516.1900000004</v>
          </cell>
          <cell r="O25">
            <v>3975584.1899999995</v>
          </cell>
          <cell r="P25">
            <v>4061483.21</v>
          </cell>
          <cell r="Q25">
            <v>4149253.4899999984</v>
          </cell>
        </row>
        <row r="26">
          <cell r="D26">
            <v>0</v>
          </cell>
          <cell r="F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D27">
            <v>0</v>
          </cell>
          <cell r="F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D28">
            <v>0</v>
          </cell>
          <cell r="F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33">
          <cell r="D33">
            <v>0</v>
          </cell>
          <cell r="F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44">
          <cell r="F44">
            <v>575683.84000000078</v>
          </cell>
          <cell r="H44">
            <v>973940.05000000028</v>
          </cell>
          <cell r="I44">
            <v>720958.34000000148</v>
          </cell>
          <cell r="J44">
            <v>691864.00999999768</v>
          </cell>
          <cell r="K44">
            <v>662100.41999999783</v>
          </cell>
          <cell r="L44">
            <v>631652.29000000423</v>
          </cell>
          <cell r="M44">
            <v>600503.96999999811</v>
          </cell>
          <cell r="N44">
            <v>568639.1399999999</v>
          </cell>
          <cell r="O44">
            <v>536041.28999999491</v>
          </cell>
          <cell r="P44">
            <v>502693.70000000531</v>
          </cell>
          <cell r="Q44">
            <v>468579.13000000059</v>
          </cell>
        </row>
        <row r="45">
          <cell r="F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7">
          <cell r="F47">
            <v>0</v>
          </cell>
          <cell r="H47">
            <v>350000</v>
          </cell>
          <cell r="I47">
            <v>350000</v>
          </cell>
          <cell r="J47">
            <v>350000</v>
          </cell>
          <cell r="K47">
            <v>350000</v>
          </cell>
          <cell r="L47">
            <v>350000</v>
          </cell>
          <cell r="M47">
            <v>350000.00000000006</v>
          </cell>
          <cell r="N47">
            <v>284731.51939466526</v>
          </cell>
          <cell r="O47">
            <v>217178.6419681437</v>
          </cell>
          <cell r="P47">
            <v>147261.41383169396</v>
          </cell>
          <cell r="Q47">
            <v>74897.082710468443</v>
          </cell>
        </row>
        <row r="48">
          <cell r="F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</sheetData>
      <sheetData sheetId="8">
        <row r="3">
          <cell r="B3" t="str">
            <v>INCOME STATEMENT - WATER FUND</v>
          </cell>
        </row>
        <row r="8">
          <cell r="D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D9">
            <v>0</v>
          </cell>
          <cell r="F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D10">
            <v>0</v>
          </cell>
          <cell r="F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D11">
            <v>0</v>
          </cell>
          <cell r="F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</row>
        <row r="12">
          <cell r="D12">
            <v>0</v>
          </cell>
          <cell r="F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D13">
            <v>0</v>
          </cell>
          <cell r="F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5">
          <cell r="D15">
            <v>0</v>
          </cell>
          <cell r="F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D16">
            <v>0</v>
          </cell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20">
          <cell r="D20">
            <v>0</v>
          </cell>
          <cell r="F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D21">
            <v>0</v>
          </cell>
          <cell r="F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D22">
            <v>0</v>
          </cell>
          <cell r="F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D23">
            <v>0</v>
          </cell>
          <cell r="F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D24">
            <v>0</v>
          </cell>
          <cell r="F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D25">
            <v>0</v>
          </cell>
          <cell r="F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D26">
            <v>0</v>
          </cell>
          <cell r="F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D27">
            <v>0</v>
          </cell>
          <cell r="F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D28">
            <v>0</v>
          </cell>
          <cell r="F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33">
          <cell r="D33">
            <v>0</v>
          </cell>
          <cell r="F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44">
          <cell r="F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F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7">
          <cell r="F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F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</sheetData>
      <sheetData sheetId="9">
        <row r="3">
          <cell r="B3" t="str">
            <v>INCOME STATEMENT - SEWER FUND</v>
          </cell>
        </row>
        <row r="8">
          <cell r="D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D9">
            <v>0</v>
          </cell>
          <cell r="F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D10">
            <v>0</v>
          </cell>
          <cell r="F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D11">
            <v>0</v>
          </cell>
          <cell r="F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</row>
        <row r="12">
          <cell r="D12">
            <v>0</v>
          </cell>
          <cell r="F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D13">
            <v>0</v>
          </cell>
          <cell r="F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5">
          <cell r="D15">
            <v>0</v>
          </cell>
          <cell r="F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D16">
            <v>0</v>
          </cell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20">
          <cell r="D20">
            <v>0</v>
          </cell>
          <cell r="F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D21">
            <v>0</v>
          </cell>
          <cell r="F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D22">
            <v>0</v>
          </cell>
          <cell r="F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D23">
            <v>0</v>
          </cell>
          <cell r="F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D24">
            <v>0</v>
          </cell>
          <cell r="F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D25">
            <v>0</v>
          </cell>
          <cell r="F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D26">
            <v>0</v>
          </cell>
          <cell r="F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D27">
            <v>0</v>
          </cell>
          <cell r="F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D28">
            <v>0</v>
          </cell>
          <cell r="F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33">
          <cell r="D33">
            <v>0</v>
          </cell>
          <cell r="F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44">
          <cell r="F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F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7">
          <cell r="F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F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</sheetData>
      <sheetData sheetId="10">
        <row r="3">
          <cell r="B3" t="str">
            <v>INCOME STATEMENT - NEW AGED CARE FACILITY</v>
          </cell>
        </row>
        <row r="8">
          <cell r="D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D9">
            <v>0</v>
          </cell>
          <cell r="F9">
            <v>0</v>
          </cell>
          <cell r="H9">
            <v>2303904</v>
          </cell>
          <cell r="I9">
            <v>3517895</v>
          </cell>
          <cell r="J9">
            <v>3648760</v>
          </cell>
          <cell r="K9">
            <v>3744399</v>
          </cell>
          <cell r="L9">
            <v>3855188</v>
          </cell>
          <cell r="M9">
            <v>3955619</v>
          </cell>
          <cell r="N9">
            <v>4028210</v>
          </cell>
          <cell r="O9">
            <v>4113966</v>
          </cell>
          <cell r="P9">
            <v>3908710</v>
          </cell>
          <cell r="Q9">
            <v>4295706</v>
          </cell>
        </row>
        <row r="10">
          <cell r="D10">
            <v>0</v>
          </cell>
          <cell r="F10">
            <v>0</v>
          </cell>
          <cell r="H10">
            <v>472941</v>
          </cell>
          <cell r="I10">
            <v>1262366</v>
          </cell>
          <cell r="J10">
            <v>1317634</v>
          </cell>
          <cell r="K10">
            <v>1050851</v>
          </cell>
          <cell r="L10">
            <v>673594</v>
          </cell>
          <cell r="M10">
            <v>507366</v>
          </cell>
          <cell r="N10">
            <v>583867</v>
          </cell>
          <cell r="O10">
            <v>651452</v>
          </cell>
          <cell r="P10">
            <v>572000</v>
          </cell>
          <cell r="Q10">
            <v>614900</v>
          </cell>
        </row>
        <row r="11">
          <cell r="D11">
            <v>0</v>
          </cell>
          <cell r="F11">
            <v>0</v>
          </cell>
          <cell r="H11">
            <v>1565419</v>
          </cell>
          <cell r="I11">
            <v>2795254.7</v>
          </cell>
          <cell r="J11">
            <v>2804074.52</v>
          </cell>
          <cell r="K11">
            <v>2813114.8400000003</v>
          </cell>
          <cell r="L11">
            <v>2822381.1599999997</v>
          </cell>
          <cell r="M11">
            <v>1701380.1400000001</v>
          </cell>
          <cell r="N11">
            <v>581977.57000000007</v>
          </cell>
          <cell r="O11">
            <v>685430.38000000012</v>
          </cell>
          <cell r="P11">
            <v>837973.66</v>
          </cell>
          <cell r="Q11">
            <v>858922.65</v>
          </cell>
        </row>
        <row r="12">
          <cell r="D12">
            <v>0</v>
          </cell>
          <cell r="F12">
            <v>0</v>
          </cell>
          <cell r="H12">
            <v>5233363</v>
          </cell>
          <cell r="I12">
            <v>6794042</v>
          </cell>
          <cell r="J12">
            <v>6910505</v>
          </cell>
          <cell r="K12">
            <v>7018258</v>
          </cell>
          <cell r="L12">
            <v>7146188</v>
          </cell>
          <cell r="M12">
            <v>7256503</v>
          </cell>
          <cell r="N12">
            <v>7386908</v>
          </cell>
          <cell r="O12">
            <v>7558811</v>
          </cell>
          <cell r="P12">
            <v>7923730</v>
          </cell>
          <cell r="Q12">
            <v>8121823</v>
          </cell>
        </row>
        <row r="13">
          <cell r="D13">
            <v>462000</v>
          </cell>
          <cell r="F13">
            <v>16317000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5">
          <cell r="D15">
            <v>0</v>
          </cell>
          <cell r="F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D16">
            <v>0</v>
          </cell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20">
          <cell r="D20">
            <v>0</v>
          </cell>
          <cell r="F20">
            <v>0</v>
          </cell>
          <cell r="H20">
            <v>6673233.3600000003</v>
          </cell>
          <cell r="I20">
            <v>6906796.5300000003</v>
          </cell>
          <cell r="J20">
            <v>7148534.4100000001</v>
          </cell>
          <cell r="K20">
            <v>7398733.1100000003</v>
          </cell>
          <cell r="L20">
            <v>7657688.7699999996</v>
          </cell>
          <cell r="M20">
            <v>7925707.8799999999</v>
          </cell>
          <cell r="N20">
            <v>8203107.6600000001</v>
          </cell>
          <cell r="O20">
            <v>8490216.4299999997</v>
          </cell>
          <cell r="P20">
            <v>8787374.0099999998</v>
          </cell>
          <cell r="Q20">
            <v>9094932.0999999996</v>
          </cell>
        </row>
        <row r="21">
          <cell r="D21">
            <v>0</v>
          </cell>
          <cell r="F21">
            <v>0</v>
          </cell>
          <cell r="H21">
            <v>2450000.0000000005</v>
          </cell>
          <cell r="I21">
            <v>2450000.0000000005</v>
          </cell>
          <cell r="J21">
            <v>2450000.0000000005</v>
          </cell>
          <cell r="K21">
            <v>2450000.0000000005</v>
          </cell>
          <cell r="L21">
            <v>1323251.0234473217</v>
          </cell>
          <cell r="M21">
            <v>1225117.4732460093</v>
          </cell>
          <cell r="N21">
            <v>1130250.8415050921</v>
          </cell>
          <cell r="O21">
            <v>1031745.251001043</v>
          </cell>
          <cell r="P21">
            <v>929458.7562009074</v>
          </cell>
          <cell r="Q21">
            <v>823243.77613267524</v>
          </cell>
        </row>
        <row r="22">
          <cell r="D22">
            <v>0</v>
          </cell>
          <cell r="F22">
            <v>0</v>
          </cell>
          <cell r="H22">
            <v>1491005.0499999998</v>
          </cell>
          <cell r="I22">
            <v>1525589.17</v>
          </cell>
          <cell r="J22">
            <v>1611003.3099999998</v>
          </cell>
          <cell r="K22">
            <v>1647267.38</v>
          </cell>
          <cell r="L22">
            <v>1684401.7899999998</v>
          </cell>
          <cell r="M22">
            <v>1772427.43</v>
          </cell>
          <cell r="N22">
            <v>1811365.69</v>
          </cell>
          <cell r="O22">
            <v>1851238.4599999997</v>
          </cell>
          <cell r="P22">
            <v>1742068.18</v>
          </cell>
          <cell r="Q22">
            <v>1783877.83</v>
          </cell>
        </row>
        <row r="23">
          <cell r="D23">
            <v>0</v>
          </cell>
          <cell r="F23">
            <v>0</v>
          </cell>
          <cell r="H23">
            <v>420000</v>
          </cell>
          <cell r="I23">
            <v>420000</v>
          </cell>
          <cell r="J23">
            <v>420000</v>
          </cell>
          <cell r="K23">
            <v>420000</v>
          </cell>
          <cell r="L23">
            <v>420000</v>
          </cell>
          <cell r="M23">
            <v>420000</v>
          </cell>
          <cell r="N23">
            <v>420000</v>
          </cell>
          <cell r="O23">
            <v>420000</v>
          </cell>
          <cell r="P23">
            <v>420000</v>
          </cell>
          <cell r="Q23">
            <v>420000</v>
          </cell>
        </row>
        <row r="24">
          <cell r="D24">
            <v>0</v>
          </cell>
          <cell r="F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D25">
            <v>0</v>
          </cell>
          <cell r="F25">
            <v>0</v>
          </cell>
          <cell r="H25">
            <v>392547.43000000005</v>
          </cell>
          <cell r="I25">
            <v>401968.57</v>
          </cell>
          <cell r="J25">
            <v>411615.81</v>
          </cell>
          <cell r="K25">
            <v>421494.58999999997</v>
          </cell>
          <cell r="L25">
            <v>431610.45999999996</v>
          </cell>
          <cell r="M25">
            <v>441969.11</v>
          </cell>
          <cell r="N25">
            <v>452576.36</v>
          </cell>
          <cell r="O25">
            <v>463438.19999999995</v>
          </cell>
          <cell r="P25">
            <v>474560.72</v>
          </cell>
          <cell r="Q25">
            <v>485950.18</v>
          </cell>
        </row>
        <row r="26">
          <cell r="D26">
            <v>0</v>
          </cell>
          <cell r="F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D27">
            <v>0</v>
          </cell>
          <cell r="F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D28">
            <v>0</v>
          </cell>
          <cell r="F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33">
          <cell r="D33">
            <v>0</v>
          </cell>
          <cell r="F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44">
          <cell r="F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F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7">
          <cell r="F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F48">
            <v>0</v>
          </cell>
          <cell r="H48">
            <v>350000.00000000006</v>
          </cell>
          <cell r="I48">
            <v>350000.00000000006</v>
          </cell>
          <cell r="J48">
            <v>350000.00000000006</v>
          </cell>
          <cell r="K48">
            <v>350000.00000000006</v>
          </cell>
          <cell r="L48">
            <v>350000.00000000006</v>
          </cell>
          <cell r="M48">
            <v>350000.00000000006</v>
          </cell>
          <cell r="N48">
            <v>284731.51939466526</v>
          </cell>
          <cell r="O48">
            <v>217178.6419681437</v>
          </cell>
          <cell r="P48">
            <v>147261.41383169396</v>
          </cell>
          <cell r="Q48">
            <v>74897.082710468443</v>
          </cell>
        </row>
      </sheetData>
      <sheetData sheetId="11">
        <row r="3">
          <cell r="B3" t="str">
            <v>INCOME STATEMENT - OTHER 2 FUND</v>
          </cell>
        </row>
        <row r="8">
          <cell r="D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D9">
            <v>0</v>
          </cell>
          <cell r="F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D10">
            <v>0</v>
          </cell>
          <cell r="F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D11">
            <v>0</v>
          </cell>
          <cell r="F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</row>
        <row r="12">
          <cell r="D12">
            <v>0</v>
          </cell>
          <cell r="F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D13">
            <v>0</v>
          </cell>
          <cell r="F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5">
          <cell r="D15">
            <v>0</v>
          </cell>
          <cell r="F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D16">
            <v>0</v>
          </cell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20">
          <cell r="D20">
            <v>0</v>
          </cell>
          <cell r="F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D21">
            <v>0</v>
          </cell>
          <cell r="F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D22">
            <v>0</v>
          </cell>
          <cell r="F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D23">
            <v>0</v>
          </cell>
          <cell r="F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D24">
            <v>0</v>
          </cell>
          <cell r="F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D25">
            <v>0</v>
          </cell>
          <cell r="F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D26">
            <v>0</v>
          </cell>
          <cell r="F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D27">
            <v>0</v>
          </cell>
          <cell r="F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D28">
            <v>0</v>
          </cell>
          <cell r="F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33">
          <cell r="D33">
            <v>0</v>
          </cell>
          <cell r="F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44">
          <cell r="F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F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7">
          <cell r="F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F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</sheetData>
      <sheetData sheetId="12">
        <row r="3">
          <cell r="B3" t="str">
            <v>INCOME STATEMENT - OTHER 3 FUND</v>
          </cell>
        </row>
        <row r="8">
          <cell r="D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D9">
            <v>0</v>
          </cell>
          <cell r="F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D10">
            <v>0</v>
          </cell>
          <cell r="F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D11">
            <v>0</v>
          </cell>
          <cell r="F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</row>
        <row r="12">
          <cell r="D12">
            <v>0</v>
          </cell>
          <cell r="F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D13">
            <v>0</v>
          </cell>
          <cell r="F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5">
          <cell r="D15">
            <v>0</v>
          </cell>
          <cell r="F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D16">
            <v>0</v>
          </cell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20">
          <cell r="D20">
            <v>0</v>
          </cell>
          <cell r="F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D21">
            <v>0</v>
          </cell>
          <cell r="F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D22">
            <v>0</v>
          </cell>
          <cell r="F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D23">
            <v>0</v>
          </cell>
          <cell r="F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D24">
            <v>0</v>
          </cell>
          <cell r="F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D25">
            <v>0</v>
          </cell>
          <cell r="F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D26">
            <v>0</v>
          </cell>
          <cell r="F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D27">
            <v>0</v>
          </cell>
          <cell r="F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D28">
            <v>0</v>
          </cell>
          <cell r="F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33">
          <cell r="D33">
            <v>0</v>
          </cell>
          <cell r="F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44">
          <cell r="F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F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7">
          <cell r="F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F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</sheetData>
      <sheetData sheetId="13"/>
      <sheetData sheetId="14">
        <row r="3">
          <cell r="A3" t="str">
            <v>BALANCE SHEET - GENERAL FUND</v>
          </cell>
        </row>
        <row r="8">
          <cell r="C8">
            <v>6943000</v>
          </cell>
          <cell r="E8">
            <v>1630986.4453085214</v>
          </cell>
          <cell r="G8">
            <v>12654719.643163256</v>
          </cell>
          <cell r="H8">
            <v>13901746.800000001</v>
          </cell>
          <cell r="I8">
            <v>14290995.7104</v>
          </cell>
          <cell r="J8">
            <v>14691143.5902912</v>
          </cell>
          <cell r="K8">
            <v>15102495.610819355</v>
          </cell>
          <cell r="L8">
            <v>15525365.487922298</v>
          </cell>
          <cell r="M8">
            <v>15960075.721584123</v>
          </cell>
          <cell r="N8">
            <v>16406957.841788478</v>
          </cell>
          <cell r="O8">
            <v>16866352.661358558</v>
          </cell>
          <cell r="P8">
            <v>17338610.535876598</v>
          </cell>
        </row>
        <row r="9">
          <cell r="C9">
            <v>23800000</v>
          </cell>
          <cell r="E9">
            <v>22300000</v>
          </cell>
          <cell r="G9">
            <v>26300000</v>
          </cell>
          <cell r="H9">
            <v>41449138.621140137</v>
          </cell>
          <cell r="I9">
            <v>45473930.745130457</v>
          </cell>
          <cell r="J9">
            <v>43837545.369932614</v>
          </cell>
          <cell r="K9">
            <v>44491024.704176925</v>
          </cell>
          <cell r="L9">
            <v>45933397.925316423</v>
          </cell>
          <cell r="M9">
            <v>47539353.7423793</v>
          </cell>
          <cell r="N9">
            <v>49260953.455466717</v>
          </cell>
          <cell r="O9">
            <v>50552208.065760158</v>
          </cell>
          <cell r="P9">
            <v>52810799.47820656</v>
          </cell>
        </row>
        <row r="10">
          <cell r="C10">
            <v>2333000</v>
          </cell>
          <cell r="E10">
            <v>2050673.1745042494</v>
          </cell>
          <cell r="G10">
            <v>2054397.5806530812</v>
          </cell>
          <cell r="H10">
            <v>2161570.8749371227</v>
          </cell>
          <cell r="I10">
            <v>2242988.5044255266</v>
          </cell>
          <cell r="J10">
            <v>2285796.6250972506</v>
          </cell>
          <cell r="K10">
            <v>4208115.8069462534</v>
          </cell>
          <cell r="L10">
            <v>4337105.1403229749</v>
          </cell>
          <cell r="M10">
            <v>4470898.9570576539</v>
          </cell>
          <cell r="N10">
            <v>4609333.0316925375</v>
          </cell>
          <cell r="O10">
            <v>4749311.2146346848</v>
          </cell>
          <cell r="P10">
            <v>2684429.034008238</v>
          </cell>
        </row>
        <row r="11">
          <cell r="C11">
            <v>192000</v>
          </cell>
          <cell r="E11">
            <v>178496.32081418741</v>
          </cell>
          <cell r="G11">
            <v>15216270.941337544</v>
          </cell>
          <cell r="H11">
            <v>2627829.5998560013</v>
          </cell>
          <cell r="I11">
            <v>209198.25651750067</v>
          </cell>
          <cell r="J11">
            <v>214687.70800045464</v>
          </cell>
          <cell r="K11">
            <v>219990.48309184273</v>
          </cell>
          <cell r="L11">
            <v>225729.74011798087</v>
          </cell>
          <cell r="M11">
            <v>231598.1283299512</v>
          </cell>
          <cell r="N11">
            <v>237598.55289969884</v>
          </cell>
          <cell r="O11">
            <v>243733.98879383242</v>
          </cell>
          <cell r="P11">
            <v>250007.47071425634</v>
          </cell>
        </row>
        <row r="12">
          <cell r="C12">
            <v>0</v>
          </cell>
          <cell r="E12">
            <v>39694.765452938547</v>
          </cell>
          <cell r="G12">
            <v>40033.828933317782</v>
          </cell>
          <cell r="H12">
            <v>40242.893741496409</v>
          </cell>
          <cell r="I12">
            <v>41135.647607863881</v>
          </cell>
          <cell r="J12">
            <v>42048.390203083371</v>
          </cell>
          <cell r="K12">
            <v>42937.656640462708</v>
          </cell>
          <cell r="L12">
            <v>43891.7318393928</v>
          </cell>
          <cell r="M12">
            <v>44867.170569285947</v>
          </cell>
          <cell r="N12">
            <v>45864.451802646188</v>
          </cell>
          <cell r="O12">
            <v>46884.065728967122</v>
          </cell>
          <cell r="P12">
            <v>47926.512717424885</v>
          </cell>
        </row>
        <row r="13">
          <cell r="C13">
            <v>3750000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8">
          <cell r="C18">
            <v>0</v>
          </cell>
          <cell r="E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C19">
            <v>3535000</v>
          </cell>
          <cell r="E19">
            <v>13407431.008658785</v>
          </cell>
          <cell r="G19">
            <v>13419199.783082465</v>
          </cell>
          <cell r="H19">
            <v>13432041.046882164</v>
          </cell>
          <cell r="I19">
            <v>13441661.89886318</v>
          </cell>
          <cell r="J19">
            <v>13451523.272648528</v>
          </cell>
          <cell r="K19">
            <v>11596817.454405965</v>
          </cell>
          <cell r="L19">
            <v>9677095.8537016176</v>
          </cell>
          <cell r="M19">
            <v>7690080.3898763116</v>
          </cell>
          <cell r="N19">
            <v>5633413.1787822722</v>
          </cell>
          <cell r="O19">
            <v>3504653.7653357224</v>
          </cell>
          <cell r="P19">
            <v>3516089.9361645458</v>
          </cell>
        </row>
        <row r="20">
          <cell r="C20">
            <v>0</v>
          </cell>
          <cell r="E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C21">
            <v>336954000</v>
          </cell>
          <cell r="E21">
            <v>340792582.92000002</v>
          </cell>
          <cell r="G21">
            <v>325458323.08000004</v>
          </cell>
          <cell r="H21">
            <v>327352168.84000003</v>
          </cell>
          <cell r="I21">
            <v>328233238.66000003</v>
          </cell>
          <cell r="J21">
            <v>329193238.98000002</v>
          </cell>
          <cell r="K21">
            <v>329159377.83000004</v>
          </cell>
          <cell r="L21">
            <v>328967174.23000002</v>
          </cell>
          <cell r="M21">
            <v>328481961.92000002</v>
          </cell>
          <cell r="N21">
            <v>327819137.69999999</v>
          </cell>
          <cell r="O21">
            <v>327570112.07999998</v>
          </cell>
          <cell r="P21">
            <v>325999419.07999998</v>
          </cell>
        </row>
        <row r="22">
          <cell r="C22">
            <v>226000</v>
          </cell>
          <cell r="E22">
            <v>226000</v>
          </cell>
          <cell r="G22">
            <v>226000</v>
          </cell>
          <cell r="H22">
            <v>226000</v>
          </cell>
          <cell r="I22">
            <v>226000</v>
          </cell>
          <cell r="J22">
            <v>226000</v>
          </cell>
          <cell r="K22">
            <v>226000</v>
          </cell>
          <cell r="L22">
            <v>226000</v>
          </cell>
          <cell r="M22">
            <v>226000</v>
          </cell>
          <cell r="N22">
            <v>226000</v>
          </cell>
          <cell r="O22">
            <v>226000</v>
          </cell>
          <cell r="P22">
            <v>226000</v>
          </cell>
        </row>
        <row r="23">
          <cell r="C23">
            <v>80819000</v>
          </cell>
          <cell r="E23">
            <v>81569000</v>
          </cell>
          <cell r="G23">
            <v>82319000</v>
          </cell>
          <cell r="H23">
            <v>83069000</v>
          </cell>
          <cell r="I23">
            <v>83819000</v>
          </cell>
          <cell r="J23">
            <v>84569000</v>
          </cell>
          <cell r="K23">
            <v>85319000</v>
          </cell>
          <cell r="L23">
            <v>86069000</v>
          </cell>
          <cell r="M23">
            <v>86819000</v>
          </cell>
          <cell r="N23">
            <v>87569000</v>
          </cell>
          <cell r="O23">
            <v>88319000</v>
          </cell>
          <cell r="P23">
            <v>89069000</v>
          </cell>
        </row>
        <row r="24">
          <cell r="C24">
            <v>5350000</v>
          </cell>
          <cell r="E24">
            <v>5350000</v>
          </cell>
          <cell r="G24">
            <v>5350000</v>
          </cell>
          <cell r="H24">
            <v>5350000</v>
          </cell>
          <cell r="I24">
            <v>5350000</v>
          </cell>
          <cell r="J24">
            <v>5350000</v>
          </cell>
          <cell r="K24">
            <v>5350000</v>
          </cell>
          <cell r="L24">
            <v>5350000</v>
          </cell>
          <cell r="M24">
            <v>5350000</v>
          </cell>
          <cell r="N24">
            <v>5350000</v>
          </cell>
          <cell r="O24">
            <v>5350000</v>
          </cell>
          <cell r="P24">
            <v>5350000</v>
          </cell>
        </row>
        <row r="25">
          <cell r="C25">
            <v>0</v>
          </cell>
          <cell r="E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C26">
            <v>0</v>
          </cell>
          <cell r="E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32">
          <cell r="C32">
            <v>0</v>
          </cell>
          <cell r="E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C33">
            <v>72536000</v>
          </cell>
          <cell r="E33">
            <v>70065671.578819007</v>
          </cell>
          <cell r="G33">
            <v>68793179.486527205</v>
          </cell>
          <cell r="H33">
            <v>67499316.228857949</v>
          </cell>
          <cell r="I33">
            <v>66278061.952467732</v>
          </cell>
          <cell r="J33">
            <v>65045184.000469044</v>
          </cell>
          <cell r="K33">
            <v>63817830.744538382</v>
          </cell>
          <cell r="L33">
            <v>62590533.16809088</v>
          </cell>
          <cell r="M33">
            <v>61365412.131095082</v>
          </cell>
          <cell r="N33">
            <v>60142516.061961316</v>
          </cell>
          <cell r="O33">
            <v>58921761.795458876</v>
          </cell>
          <cell r="P33">
            <v>57703322.659150407</v>
          </cell>
        </row>
        <row r="34">
          <cell r="C34">
            <v>1769000</v>
          </cell>
          <cell r="E34">
            <v>565363.02210603282</v>
          </cell>
          <cell r="G34">
            <v>537226.14107512939</v>
          </cell>
          <cell r="H34">
            <v>553849.44379593781</v>
          </cell>
          <cell r="I34">
            <v>572459.75845771283</v>
          </cell>
          <cell r="J34">
            <v>587895.01097548101</v>
          </cell>
          <cell r="K34">
            <v>603792.84610333305</v>
          </cell>
          <cell r="L34">
            <v>620167.1205617988</v>
          </cell>
          <cell r="M34">
            <v>637032.0936099611</v>
          </cell>
          <cell r="N34">
            <v>654402.46828244033</v>
          </cell>
          <cell r="O34">
            <v>672293.37500383845</v>
          </cell>
          <cell r="P34">
            <v>690720.40954861545</v>
          </cell>
        </row>
        <row r="35">
          <cell r="C35">
            <v>892000</v>
          </cell>
          <cell r="E35">
            <v>911422.15739014384</v>
          </cell>
          <cell r="G35">
            <v>1284271.6401353916</v>
          </cell>
          <cell r="H35">
            <v>1125965.3036725004</v>
          </cell>
          <cell r="I35">
            <v>1144212.1805712283</v>
          </cell>
          <cell r="J35">
            <v>970721.1302002063</v>
          </cell>
          <cell r="K35">
            <v>976174.92519345379</v>
          </cell>
          <cell r="L35">
            <v>1010411.9814747671</v>
          </cell>
          <cell r="M35">
            <v>1045866.9691202373</v>
          </cell>
          <cell r="N35">
            <v>1082583.8857832397</v>
          </cell>
          <cell r="O35">
            <v>1120608.344462553</v>
          </cell>
          <cell r="P35">
            <v>511273.16484317178</v>
          </cell>
        </row>
        <row r="36">
          <cell r="C36">
            <v>6928000</v>
          </cell>
          <cell r="E36">
            <v>6955246.871728614</v>
          </cell>
          <cell r="G36">
            <v>6955246.871728614</v>
          </cell>
          <cell r="H36">
            <v>6955246.871728614</v>
          </cell>
          <cell r="I36">
            <v>6955246.871728614</v>
          </cell>
          <cell r="J36">
            <v>6955246.871728614</v>
          </cell>
          <cell r="K36">
            <v>6955246.871728614</v>
          </cell>
          <cell r="L36">
            <v>6955246.871728614</v>
          </cell>
          <cell r="M36">
            <v>6955246.871728614</v>
          </cell>
          <cell r="N36">
            <v>6955246.871728614</v>
          </cell>
          <cell r="O36">
            <v>6955246.871728614</v>
          </cell>
          <cell r="P36">
            <v>6955246.871728614</v>
          </cell>
        </row>
        <row r="37">
          <cell r="C37">
            <v>0</v>
          </cell>
          <cell r="E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41">
          <cell r="C41">
            <v>0</v>
          </cell>
          <cell r="E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C42">
            <v>0</v>
          </cell>
          <cell r="E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C43">
            <v>2458000</v>
          </cell>
          <cell r="E43">
            <v>4259968.906423483</v>
          </cell>
          <cell r="G43">
            <v>6531029.1815910563</v>
          </cell>
          <cell r="H43">
            <v>5405063.8779185563</v>
          </cell>
          <cell r="I43">
            <v>6599885.8521519098</v>
          </cell>
          <cell r="J43">
            <v>5629164.7219517035</v>
          </cell>
          <cell r="K43">
            <v>5775726.19106445</v>
          </cell>
          <cell r="L43">
            <v>4765314.2095896825</v>
          </cell>
          <cell r="M43">
            <v>3719447.2404694445</v>
          </cell>
          <cell r="N43">
            <v>2636863.3546862048</v>
          </cell>
          <cell r="O43">
            <v>1516255.0102236518</v>
          </cell>
          <cell r="P43">
            <v>1004981.8453804804</v>
          </cell>
        </row>
        <row r="44">
          <cell r="C44">
            <v>128000</v>
          </cell>
          <cell r="E44">
            <v>100753.12827138563</v>
          </cell>
          <cell r="G44">
            <v>100753.12827138563</v>
          </cell>
          <cell r="H44">
            <v>100753.12827138563</v>
          </cell>
          <cell r="I44">
            <v>100753.12827138563</v>
          </cell>
          <cell r="J44">
            <v>100753.12827138563</v>
          </cell>
          <cell r="K44">
            <v>100753.12827138563</v>
          </cell>
          <cell r="L44">
            <v>100753.12827138563</v>
          </cell>
          <cell r="M44">
            <v>100753.12827138563</v>
          </cell>
          <cell r="N44">
            <v>100753.12827138563</v>
          </cell>
          <cell r="O44">
            <v>100753.12827138563</v>
          </cell>
          <cell r="P44">
            <v>100753.12827138563</v>
          </cell>
        </row>
        <row r="45">
          <cell r="C45">
            <v>0</v>
          </cell>
          <cell r="E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C46">
            <v>0</v>
          </cell>
          <cell r="E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52">
          <cell r="C52">
            <v>199541000</v>
          </cell>
          <cell r="E52">
            <v>205036438.97000003</v>
          </cell>
          <cell r="G52">
            <v>219186238.40784091</v>
          </cell>
          <cell r="H52">
            <v>228319543.822312</v>
          </cell>
          <cell r="I52">
            <v>232027529.67929596</v>
          </cell>
          <cell r="J52">
            <v>234922019.0725767</v>
          </cell>
          <cell r="K52">
            <v>237836234.83918118</v>
          </cell>
          <cell r="L52">
            <v>240662333.62950355</v>
          </cell>
          <cell r="M52">
            <v>243340077.5955019</v>
          </cell>
          <cell r="N52">
            <v>245935892.44171914</v>
          </cell>
          <cell r="O52">
            <v>248491337.31646299</v>
          </cell>
          <cell r="P52">
            <v>250675983.96876493</v>
          </cell>
        </row>
        <row r="53">
          <cell r="C53">
            <v>179650000</v>
          </cell>
          <cell r="E53">
            <v>179650000</v>
          </cell>
          <cell r="G53">
            <v>179650000</v>
          </cell>
          <cell r="H53">
            <v>179650000</v>
          </cell>
          <cell r="I53">
            <v>179650000</v>
          </cell>
          <cell r="J53">
            <v>179650000</v>
          </cell>
          <cell r="K53">
            <v>179650000</v>
          </cell>
          <cell r="L53">
            <v>179650000</v>
          </cell>
          <cell r="M53">
            <v>179650000</v>
          </cell>
          <cell r="N53">
            <v>179650000</v>
          </cell>
          <cell r="O53">
            <v>179650000</v>
          </cell>
          <cell r="P53">
            <v>179650000</v>
          </cell>
        </row>
        <row r="55">
          <cell r="C55">
            <v>0</v>
          </cell>
          <cell r="E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71">
          <cell r="C71">
            <v>0</v>
          </cell>
          <cell r="E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1864813.7315809941</v>
          </cell>
          <cell r="L71">
            <v>1930082.2121863288</v>
          </cell>
          <cell r="M71">
            <v>1997635.0896128505</v>
          </cell>
          <cell r="N71">
            <v>2067552.3177493</v>
          </cell>
          <cell r="O71">
            <v>2139916.6488705268</v>
          </cell>
          <cell r="P71">
            <v>0</v>
          </cell>
        </row>
        <row r="72">
          <cell r="C72">
            <v>3046000</v>
          </cell>
          <cell r="E72">
            <v>13046000</v>
          </cell>
          <cell r="G72">
            <v>13046000</v>
          </cell>
          <cell r="H72">
            <v>13046000</v>
          </cell>
          <cell r="I72">
            <v>13046000</v>
          </cell>
          <cell r="J72">
            <v>13046000</v>
          </cell>
          <cell r="K72">
            <v>11181186.268419005</v>
          </cell>
          <cell r="L72">
            <v>9251104.0562326759</v>
          </cell>
          <cell r="M72">
            <v>7253468.966619825</v>
          </cell>
          <cell r="N72">
            <v>5185916.648870525</v>
          </cell>
          <cell r="O72">
            <v>3045999.9999999981</v>
          </cell>
          <cell r="P72">
            <v>3045999.9999999981</v>
          </cell>
        </row>
        <row r="74">
          <cell r="C74">
            <v>0</v>
          </cell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C75">
            <v>0</v>
          </cell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7">
          <cell r="C77">
            <v>0</v>
          </cell>
          <cell r="E77">
            <v>1630986.4453085214</v>
          </cell>
          <cell r="G77">
            <v>12654719.643163256</v>
          </cell>
          <cell r="H77">
            <v>13901746.800000001</v>
          </cell>
          <cell r="I77">
            <v>14290995.7104</v>
          </cell>
          <cell r="J77">
            <v>14691143.5902912</v>
          </cell>
          <cell r="K77">
            <v>15102495.610819355</v>
          </cell>
          <cell r="L77">
            <v>15525365.487922298</v>
          </cell>
          <cell r="M77">
            <v>15960075.721584123</v>
          </cell>
          <cell r="N77">
            <v>16406957.841788478</v>
          </cell>
          <cell r="O77">
            <v>16866352.661358558</v>
          </cell>
          <cell r="P77">
            <v>17338610.535876598</v>
          </cell>
        </row>
        <row r="78">
          <cell r="C78">
            <v>0</v>
          </cell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</sheetData>
      <sheetData sheetId="15">
        <row r="3">
          <cell r="A3" t="str">
            <v>BALANCE SHEET - WATER FUND</v>
          </cell>
        </row>
        <row r="8">
          <cell r="C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C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</row>
        <row r="10">
          <cell r="C10">
            <v>0</v>
          </cell>
          <cell r="E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C11">
            <v>0</v>
          </cell>
          <cell r="E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C12">
            <v>0</v>
          </cell>
          <cell r="E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C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8">
          <cell r="C18">
            <v>0</v>
          </cell>
          <cell r="E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C19">
            <v>0</v>
          </cell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C20">
            <v>0</v>
          </cell>
          <cell r="E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C21">
            <v>0</v>
          </cell>
          <cell r="E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C22">
            <v>0</v>
          </cell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C23">
            <v>0</v>
          </cell>
          <cell r="E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C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C25">
            <v>0</v>
          </cell>
          <cell r="E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C26">
            <v>0</v>
          </cell>
          <cell r="E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32">
          <cell r="C32">
            <v>0</v>
          </cell>
          <cell r="E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C33">
            <v>0</v>
          </cell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C34">
            <v>0</v>
          </cell>
          <cell r="E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C35">
            <v>0</v>
          </cell>
          <cell r="E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C36">
            <v>0</v>
          </cell>
          <cell r="E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C37">
            <v>0</v>
          </cell>
          <cell r="E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41">
          <cell r="C41">
            <v>0</v>
          </cell>
          <cell r="E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C42">
            <v>0</v>
          </cell>
          <cell r="E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C43">
            <v>0</v>
          </cell>
          <cell r="E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C44">
            <v>0</v>
          </cell>
          <cell r="E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C45">
            <v>0</v>
          </cell>
          <cell r="E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C46">
            <v>0</v>
          </cell>
          <cell r="E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52">
          <cell r="C52">
            <v>0</v>
          </cell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C53">
            <v>0</v>
          </cell>
          <cell r="E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5">
          <cell r="C55">
            <v>0</v>
          </cell>
          <cell r="E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71">
          <cell r="C71">
            <v>0</v>
          </cell>
          <cell r="E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C72">
            <v>0</v>
          </cell>
          <cell r="E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4">
          <cell r="C74">
            <v>0</v>
          </cell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C75">
            <v>0</v>
          </cell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7">
          <cell r="C77">
            <v>0</v>
          </cell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C78">
            <v>0</v>
          </cell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</sheetData>
      <sheetData sheetId="16">
        <row r="3">
          <cell r="A3" t="str">
            <v>BALANCE SHEET - SEWER FUND</v>
          </cell>
        </row>
        <row r="8">
          <cell r="C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C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</row>
        <row r="10">
          <cell r="C10">
            <v>0</v>
          </cell>
          <cell r="E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C11">
            <v>0</v>
          </cell>
          <cell r="E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C12">
            <v>0</v>
          </cell>
          <cell r="E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C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8">
          <cell r="C18">
            <v>0</v>
          </cell>
          <cell r="E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C19">
            <v>0</v>
          </cell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C20">
            <v>0</v>
          </cell>
          <cell r="E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C21">
            <v>0</v>
          </cell>
          <cell r="E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C22">
            <v>0</v>
          </cell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C23">
            <v>0</v>
          </cell>
          <cell r="E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C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C25">
            <v>0</v>
          </cell>
          <cell r="E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C26">
            <v>0</v>
          </cell>
          <cell r="E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32">
          <cell r="C32">
            <v>0</v>
          </cell>
          <cell r="E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C33">
            <v>0</v>
          </cell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C34">
            <v>0</v>
          </cell>
          <cell r="E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C35">
            <v>0</v>
          </cell>
          <cell r="E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C36">
            <v>0</v>
          </cell>
          <cell r="E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C37">
            <v>0</v>
          </cell>
          <cell r="E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41">
          <cell r="C41">
            <v>0</v>
          </cell>
          <cell r="E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C42">
            <v>0</v>
          </cell>
          <cell r="E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C43">
            <v>0</v>
          </cell>
          <cell r="E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C44">
            <v>0</v>
          </cell>
          <cell r="E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C45">
            <v>0</v>
          </cell>
          <cell r="E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C46">
            <v>0</v>
          </cell>
          <cell r="E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52">
          <cell r="C52">
            <v>0</v>
          </cell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C53">
            <v>0</v>
          </cell>
          <cell r="E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5">
          <cell r="C55">
            <v>0</v>
          </cell>
          <cell r="E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71">
          <cell r="C71">
            <v>0</v>
          </cell>
          <cell r="E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C72">
            <v>0</v>
          </cell>
          <cell r="E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4">
          <cell r="C74">
            <v>0</v>
          </cell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C75">
            <v>0</v>
          </cell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7">
          <cell r="C77">
            <v>0</v>
          </cell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C78">
            <v>0</v>
          </cell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</sheetData>
      <sheetData sheetId="17">
        <row r="3">
          <cell r="A3" t="str">
            <v>BALANCE SHEET - NEW AGED CARE FACILITY</v>
          </cell>
        </row>
        <row r="8">
          <cell r="C8">
            <v>0</v>
          </cell>
          <cell r="E8">
            <v>31781436</v>
          </cell>
          <cell r="G8">
            <v>57132899.159999996</v>
          </cell>
          <cell r="H8">
            <v>62125640.589999996</v>
          </cell>
          <cell r="I8">
            <v>63380498.579999998</v>
          </cell>
          <cell r="J8">
            <v>64559664.339999996</v>
          </cell>
          <cell r="K8">
            <v>30082022.315079413</v>
          </cell>
          <cell r="L8">
            <v>27688932.973657243</v>
          </cell>
          <cell r="M8">
            <v>24633853.772235073</v>
          </cell>
          <cell r="N8">
            <v>21606459.000812899</v>
          </cell>
          <cell r="O8">
            <v>19624583.689390726</v>
          </cell>
          <cell r="P8">
            <v>18349503.167968549</v>
          </cell>
        </row>
        <row r="9">
          <cell r="C9">
            <v>2200000</v>
          </cell>
          <cell r="E9">
            <v>440000</v>
          </cell>
          <cell r="G9">
            <v>440000</v>
          </cell>
          <cell r="H9">
            <v>440000</v>
          </cell>
          <cell r="I9">
            <v>440000</v>
          </cell>
          <cell r="J9">
            <v>440000</v>
          </cell>
          <cell r="K9">
            <v>-360000</v>
          </cell>
          <cell r="L9">
            <v>0</v>
          </cell>
          <cell r="M9">
            <v>800000</v>
          </cell>
          <cell r="N9">
            <v>1800000</v>
          </cell>
          <cell r="O9">
            <v>1800000</v>
          </cell>
          <cell r="P9">
            <v>1800000</v>
          </cell>
        </row>
        <row r="10">
          <cell r="C10">
            <v>0</v>
          </cell>
          <cell r="E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C11">
            <v>0</v>
          </cell>
          <cell r="E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C12">
            <v>0</v>
          </cell>
          <cell r="E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C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8">
          <cell r="C18">
            <v>0</v>
          </cell>
          <cell r="E18">
            <v>1760000</v>
          </cell>
          <cell r="G18">
            <v>1760000</v>
          </cell>
          <cell r="H18">
            <v>1760000</v>
          </cell>
          <cell r="I18">
            <v>1760000</v>
          </cell>
          <cell r="J18">
            <v>1760000</v>
          </cell>
          <cell r="K18">
            <v>-1440000</v>
          </cell>
          <cell r="L18">
            <v>0</v>
          </cell>
          <cell r="M18">
            <v>3200000</v>
          </cell>
          <cell r="N18">
            <v>7200000</v>
          </cell>
          <cell r="O18">
            <v>7200000</v>
          </cell>
          <cell r="P18">
            <v>7200000</v>
          </cell>
        </row>
        <row r="19">
          <cell r="C19">
            <v>0</v>
          </cell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C20">
            <v>0</v>
          </cell>
          <cell r="E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C21">
            <v>17084000</v>
          </cell>
          <cell r="E21">
            <v>91973417</v>
          </cell>
          <cell r="G21">
            <v>91603417</v>
          </cell>
          <cell r="H21">
            <v>91233417</v>
          </cell>
          <cell r="I21">
            <v>90863417</v>
          </cell>
          <cell r="J21">
            <v>90493417</v>
          </cell>
          <cell r="K21">
            <v>90138417</v>
          </cell>
          <cell r="L21">
            <v>89783417</v>
          </cell>
          <cell r="M21">
            <v>89428417</v>
          </cell>
          <cell r="N21">
            <v>89073417</v>
          </cell>
          <cell r="O21">
            <v>88718417</v>
          </cell>
          <cell r="P21">
            <v>88363417</v>
          </cell>
        </row>
        <row r="22">
          <cell r="C22">
            <v>0</v>
          </cell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C23">
            <v>0</v>
          </cell>
          <cell r="E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C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C25">
            <v>0</v>
          </cell>
          <cell r="E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C26">
            <v>0</v>
          </cell>
          <cell r="E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32">
          <cell r="C32">
            <v>0</v>
          </cell>
          <cell r="E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C33">
            <v>0</v>
          </cell>
          <cell r="E33">
            <v>20353853</v>
          </cell>
          <cell r="G33">
            <v>47186475</v>
          </cell>
          <cell r="H33">
            <v>49144013</v>
          </cell>
          <cell r="I33">
            <v>47389051</v>
          </cell>
          <cell r="J33">
            <v>45909089</v>
          </cell>
          <cell r="K33">
            <v>44408726</v>
          </cell>
          <cell r="L33">
            <v>44336545</v>
          </cell>
          <cell r="M33">
            <v>46969225</v>
          </cell>
          <cell r="N33">
            <v>50538736</v>
          </cell>
          <cell r="O33">
            <v>50120122</v>
          </cell>
          <cell r="P33">
            <v>50120122</v>
          </cell>
        </row>
        <row r="34">
          <cell r="C34">
            <v>0</v>
          </cell>
          <cell r="E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C35">
            <v>0</v>
          </cell>
          <cell r="E35">
            <v>0</v>
          </cell>
          <cell r="G35">
            <v>0</v>
          </cell>
          <cell r="H35">
            <v>0</v>
          </cell>
          <cell r="I35">
            <v>0</v>
          </cell>
          <cell r="J35">
            <v>60000000</v>
          </cell>
          <cell r="K35">
            <v>2511554.5881761657</v>
          </cell>
          <cell r="L35">
            <v>2606421.2199170832</v>
          </cell>
          <cell r="M35">
            <v>2704926.810421132</v>
          </cell>
          <cell r="N35">
            <v>2807213.3052212675</v>
          </cell>
          <cell r="O35">
            <v>2913428.2852895008</v>
          </cell>
          <cell r="P35">
            <v>808911.46323738608</v>
          </cell>
        </row>
        <row r="36">
          <cell r="C36">
            <v>0</v>
          </cell>
          <cell r="E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C37">
            <v>0</v>
          </cell>
          <cell r="E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41">
          <cell r="C41">
            <v>0</v>
          </cell>
          <cell r="E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C42">
            <v>0</v>
          </cell>
          <cell r="E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C43">
            <v>3046000</v>
          </cell>
          <cell r="E43">
            <v>73046000</v>
          </cell>
          <cell r="G43">
            <v>73046000</v>
          </cell>
          <cell r="H43">
            <v>73046000</v>
          </cell>
          <cell r="I43">
            <v>73046000</v>
          </cell>
          <cell r="J43">
            <v>13046000</v>
          </cell>
          <cell r="K43">
            <v>30221767.270350564</v>
          </cell>
          <cell r="L43">
            <v>27615346.050433487</v>
          </cell>
          <cell r="M43">
            <v>24910419.240012355</v>
          </cell>
          <cell r="N43">
            <v>22103205.934791088</v>
          </cell>
          <cell r="O43">
            <v>19189777.649501588</v>
          </cell>
          <cell r="P43">
            <v>18380866.186264198</v>
          </cell>
        </row>
        <row r="44">
          <cell r="C44">
            <v>0</v>
          </cell>
          <cell r="E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C45">
            <v>0</v>
          </cell>
          <cell r="E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C46">
            <v>0</v>
          </cell>
          <cell r="E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52">
          <cell r="C52">
            <v>16238000</v>
          </cell>
          <cell r="E52">
            <v>32555000</v>
          </cell>
          <cell r="G52">
            <v>30703841.16</v>
          </cell>
          <cell r="H52">
            <v>33369044.589999996</v>
          </cell>
          <cell r="I52">
            <v>36008864.579999998</v>
          </cell>
          <cell r="J52">
            <v>38297992.339999996</v>
          </cell>
          <cell r="K52">
            <v>41278391.456552677</v>
          </cell>
          <cell r="L52">
            <v>42914037.703306668</v>
          </cell>
          <cell r="M52">
            <v>43477699.721801579</v>
          </cell>
          <cell r="N52">
            <v>44230720.76080054</v>
          </cell>
          <cell r="O52">
            <v>45119672.754599631</v>
          </cell>
          <cell r="P52">
            <v>46403020.518466957</v>
          </cell>
        </row>
        <row r="53">
          <cell r="C53">
            <v>0</v>
          </cell>
          <cell r="E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5">
          <cell r="C55">
            <v>0</v>
          </cell>
          <cell r="E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71">
          <cell r="C71">
            <v>0</v>
          </cell>
          <cell r="E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C72">
            <v>0</v>
          </cell>
          <cell r="E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4">
          <cell r="C74">
            <v>0</v>
          </cell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1864813.7315809941</v>
          </cell>
          <cell r="L74">
            <v>1930082.2121863288</v>
          </cell>
          <cell r="M74">
            <v>1997635.0896128505</v>
          </cell>
          <cell r="N74">
            <v>2067552.3177493</v>
          </cell>
          <cell r="O74">
            <v>2139916.6488705268</v>
          </cell>
          <cell r="P74">
            <v>0</v>
          </cell>
        </row>
        <row r="75">
          <cell r="C75">
            <v>3046000</v>
          </cell>
          <cell r="E75">
            <v>13046000</v>
          </cell>
          <cell r="G75">
            <v>13046000</v>
          </cell>
          <cell r="H75">
            <v>13046000</v>
          </cell>
          <cell r="I75">
            <v>13046000</v>
          </cell>
          <cell r="J75">
            <v>13046000</v>
          </cell>
          <cell r="K75">
            <v>11181186</v>
          </cell>
          <cell r="L75">
            <v>9251104</v>
          </cell>
          <cell r="M75">
            <v>7253469</v>
          </cell>
          <cell r="N75">
            <v>5185917</v>
          </cell>
          <cell r="O75">
            <v>3046000</v>
          </cell>
          <cell r="P75">
            <v>3046000</v>
          </cell>
        </row>
        <row r="77">
          <cell r="C77">
            <v>0</v>
          </cell>
          <cell r="E77">
            <v>31781436</v>
          </cell>
          <cell r="G77">
            <v>57132899.159999996</v>
          </cell>
          <cell r="H77">
            <v>62125640.589999996</v>
          </cell>
          <cell r="I77">
            <v>63380498.579999998</v>
          </cell>
          <cell r="J77">
            <v>64559664.339999996</v>
          </cell>
          <cell r="K77">
            <v>30082022.315079413</v>
          </cell>
          <cell r="L77">
            <v>27688932.973657243</v>
          </cell>
          <cell r="M77">
            <v>24633853.772235073</v>
          </cell>
          <cell r="N77">
            <v>21606459.000812899</v>
          </cell>
          <cell r="O77">
            <v>19624583.689390726</v>
          </cell>
          <cell r="P77">
            <v>18349503.167968549</v>
          </cell>
        </row>
        <row r="78">
          <cell r="C78">
            <v>0</v>
          </cell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</sheetData>
      <sheetData sheetId="18">
        <row r="3">
          <cell r="A3" t="str">
            <v>BALANCE SHEET - OTHER 2 FUND</v>
          </cell>
        </row>
        <row r="8">
          <cell r="C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C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</row>
        <row r="10">
          <cell r="C10">
            <v>0</v>
          </cell>
          <cell r="E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C11">
            <v>0</v>
          </cell>
          <cell r="E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C12">
            <v>0</v>
          </cell>
          <cell r="E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C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8">
          <cell r="C18">
            <v>0</v>
          </cell>
          <cell r="E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C19">
            <v>0</v>
          </cell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C20">
            <v>0</v>
          </cell>
          <cell r="E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C21">
            <v>0</v>
          </cell>
          <cell r="E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C22">
            <v>0</v>
          </cell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C23">
            <v>0</v>
          </cell>
          <cell r="E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C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C25">
            <v>0</v>
          </cell>
          <cell r="E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C26">
            <v>0</v>
          </cell>
          <cell r="E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32">
          <cell r="C32">
            <v>0</v>
          </cell>
          <cell r="E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C33">
            <v>0</v>
          </cell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C34">
            <v>0</v>
          </cell>
          <cell r="E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C35">
            <v>0</v>
          </cell>
          <cell r="E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C36">
            <v>0</v>
          </cell>
          <cell r="E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C37">
            <v>0</v>
          </cell>
          <cell r="E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41">
          <cell r="C41">
            <v>0</v>
          </cell>
          <cell r="E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C42">
            <v>0</v>
          </cell>
          <cell r="E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C43">
            <v>0</v>
          </cell>
          <cell r="E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C44">
            <v>0</v>
          </cell>
          <cell r="E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C45">
            <v>0</v>
          </cell>
          <cell r="E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C46">
            <v>0</v>
          </cell>
          <cell r="E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52">
          <cell r="C52">
            <v>0</v>
          </cell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C53">
            <v>0</v>
          </cell>
          <cell r="E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5">
          <cell r="C55">
            <v>0</v>
          </cell>
          <cell r="E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71">
          <cell r="C71">
            <v>0</v>
          </cell>
          <cell r="E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C72">
            <v>0</v>
          </cell>
          <cell r="E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4">
          <cell r="C74">
            <v>0</v>
          </cell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C75">
            <v>0</v>
          </cell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7">
          <cell r="C77">
            <v>0</v>
          </cell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C78">
            <v>0</v>
          </cell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</sheetData>
      <sheetData sheetId="19">
        <row r="3">
          <cell r="A3" t="str">
            <v>BALANCE SHEET - OTHER 3 FUND</v>
          </cell>
        </row>
        <row r="8">
          <cell r="C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C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</row>
        <row r="10">
          <cell r="C10">
            <v>0</v>
          </cell>
          <cell r="E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C11">
            <v>0</v>
          </cell>
          <cell r="E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C12">
            <v>0</v>
          </cell>
          <cell r="E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C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8">
          <cell r="C18">
            <v>0</v>
          </cell>
          <cell r="E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C19">
            <v>0</v>
          </cell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C20">
            <v>0</v>
          </cell>
          <cell r="E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C21">
            <v>0</v>
          </cell>
          <cell r="E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C22">
            <v>0</v>
          </cell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C23">
            <v>0</v>
          </cell>
          <cell r="E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C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C25">
            <v>0</v>
          </cell>
          <cell r="E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C26">
            <v>0</v>
          </cell>
          <cell r="E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32">
          <cell r="C32">
            <v>0</v>
          </cell>
          <cell r="E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C33">
            <v>0</v>
          </cell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C34">
            <v>0</v>
          </cell>
          <cell r="E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C35">
            <v>0</v>
          </cell>
          <cell r="E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C36">
            <v>0</v>
          </cell>
          <cell r="E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C37">
            <v>0</v>
          </cell>
          <cell r="E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41">
          <cell r="C41">
            <v>0</v>
          </cell>
          <cell r="E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C42">
            <v>0</v>
          </cell>
          <cell r="E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C43">
            <v>0</v>
          </cell>
          <cell r="E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C44">
            <v>0</v>
          </cell>
          <cell r="E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C45">
            <v>0</v>
          </cell>
          <cell r="E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C46">
            <v>0</v>
          </cell>
          <cell r="E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52">
          <cell r="C52">
            <v>0</v>
          </cell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C53">
            <v>0</v>
          </cell>
          <cell r="E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5">
          <cell r="C55">
            <v>0</v>
          </cell>
          <cell r="E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71">
          <cell r="C71">
            <v>0</v>
          </cell>
          <cell r="E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C72">
            <v>0</v>
          </cell>
          <cell r="E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4">
          <cell r="C74">
            <v>0</v>
          </cell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C75">
            <v>0</v>
          </cell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7">
          <cell r="C77">
            <v>0</v>
          </cell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C78">
            <v>0</v>
          </cell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</sheetData>
      <sheetData sheetId="20"/>
      <sheetData sheetId="21">
        <row r="3">
          <cell r="A3" t="str">
            <v>CASH FLOW STATEMENT - GENERAL FUND</v>
          </cell>
        </row>
        <row r="8">
          <cell r="E8">
            <v>22415119.404831972</v>
          </cell>
          <cell r="G8">
            <v>23697555.200860471</v>
          </cell>
          <cell r="H8">
            <v>24906599.624495696</v>
          </cell>
          <cell r="I8">
            <v>25533407.552371446</v>
          </cell>
          <cell r="J8">
            <v>26166394.24928927</v>
          </cell>
          <cell r="K8">
            <v>26815205.611309733</v>
          </cell>
          <cell r="L8">
            <v>27480237.250695709</v>
          </cell>
          <cell r="M8">
            <v>28161894.685886636</v>
          </cell>
          <cell r="N8">
            <v>28860593.552110266</v>
          </cell>
          <cell r="O8">
            <v>29576759.900006268</v>
          </cell>
          <cell r="P8">
            <v>30310830.387308467</v>
          </cell>
        </row>
        <row r="9">
          <cell r="E9">
            <v>18751558.831343643</v>
          </cell>
          <cell r="G9">
            <v>17035998.004632223</v>
          </cell>
          <cell r="H9">
            <v>17765479.948815744</v>
          </cell>
          <cell r="I9">
            <v>18437907.973661963</v>
          </cell>
          <cell r="J9">
            <v>18992266.744354028</v>
          </cell>
          <cell r="K9">
            <v>19557924.770671871</v>
          </cell>
          <cell r="L9">
            <v>20140552.565364797</v>
          </cell>
          <cell r="M9">
            <v>20740659.095850978</v>
          </cell>
          <cell r="N9">
            <v>21358769.05703396</v>
          </cell>
          <cell r="O9">
            <v>21995422.154630627</v>
          </cell>
          <cell r="P9">
            <v>22651174.871420026</v>
          </cell>
        </row>
        <row r="10">
          <cell r="E10">
            <v>1002502.3198834829</v>
          </cell>
          <cell r="G10">
            <v>962283.62069309514</v>
          </cell>
          <cell r="H10">
            <v>1071172.4205014852</v>
          </cell>
          <cell r="I10">
            <v>1690548.9911862358</v>
          </cell>
          <cell r="J10">
            <v>1737117.9286606112</v>
          </cell>
          <cell r="K10">
            <v>1763741.7579005691</v>
          </cell>
          <cell r="L10">
            <v>1814658.3719068076</v>
          </cell>
          <cell r="M10">
            <v>1849546.2368111676</v>
          </cell>
          <cell r="N10">
            <v>1920432.2310916353</v>
          </cell>
          <cell r="O10">
            <v>2004705.6316835154</v>
          </cell>
          <cell r="P10">
            <v>2091910.1752353711</v>
          </cell>
        </row>
        <row r="11">
          <cell r="E11">
            <v>13666981.229447113</v>
          </cell>
          <cell r="G11">
            <v>11961575.315348951</v>
          </cell>
          <cell r="H11">
            <v>8983396.8431624733</v>
          </cell>
          <cell r="I11">
            <v>9063849.0378369261</v>
          </cell>
          <cell r="J11">
            <v>9230673.7214217689</v>
          </cell>
          <cell r="K11">
            <v>9372859.6912558619</v>
          </cell>
          <cell r="L11">
            <v>9524879.5612363163</v>
          </cell>
          <cell r="M11">
            <v>9682277.8431123346</v>
          </cell>
          <cell r="N11">
            <v>9843631.3982406724</v>
          </cell>
          <cell r="O11">
            <v>10009018.793176424</v>
          </cell>
          <cell r="P11">
            <v>10178540.904820137</v>
          </cell>
        </row>
        <row r="12">
          <cell r="E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534680.44343678188</v>
          </cell>
          <cell r="G13">
            <v>1706817.9468618459</v>
          </cell>
          <cell r="H13">
            <v>1768665.0776616728</v>
          </cell>
          <cell r="I13">
            <v>1798252.9881357828</v>
          </cell>
          <cell r="J13">
            <v>1841690.564335024</v>
          </cell>
          <cell r="K13">
            <v>1887903.3003833774</v>
          </cell>
          <cell r="L13">
            <v>1935097.0710014608</v>
          </cell>
          <cell r="M13">
            <v>1983496.7656860088</v>
          </cell>
          <cell r="N13">
            <v>2033114.5050103879</v>
          </cell>
          <cell r="O13">
            <v>2083973.5738113527</v>
          </cell>
          <cell r="P13">
            <v>2136105.0793983499</v>
          </cell>
        </row>
        <row r="15">
          <cell r="E15">
            <v>-24966549.77</v>
          </cell>
          <cell r="G15">
            <v>-22275656.229999986</v>
          </cell>
          <cell r="H15">
            <v>-24542304.260000031</v>
          </cell>
          <cell r="I15">
            <v>-25404847.550000001</v>
          </cell>
          <cell r="J15">
            <v>-26298096.379999969</v>
          </cell>
          <cell r="K15">
            <v>-27223152.960000001</v>
          </cell>
          <cell r="L15">
            <v>-28181160.449999984</v>
          </cell>
          <cell r="M15">
            <v>-29173302.920000006</v>
          </cell>
          <cell r="N15">
            <v>-30200805.710000012</v>
          </cell>
          <cell r="O15">
            <v>-31236795.469999995</v>
          </cell>
          <cell r="P15">
            <v>-32308623.95000001</v>
          </cell>
        </row>
        <row r="16">
          <cell r="E16">
            <v>-19861808.434994102</v>
          </cell>
          <cell r="G16">
            <v>-18438870.04428564</v>
          </cell>
          <cell r="H16">
            <v>-18632191.161398329</v>
          </cell>
          <cell r="I16">
            <v>-19042129.307278115</v>
          </cell>
          <cell r="J16">
            <v>-19511836.318333995</v>
          </cell>
          <cell r="K16">
            <v>-19971150.754883129</v>
          </cell>
          <cell r="L16">
            <v>-20458255.80093991</v>
          </cell>
          <cell r="M16">
            <v>-20960427.383104041</v>
          </cell>
          <cell r="N16">
            <v>-21473911.609198879</v>
          </cell>
          <cell r="O16">
            <v>-21999096.165518753</v>
          </cell>
          <cell r="P16">
            <v>-22535985.961341772</v>
          </cell>
        </row>
        <row r="17">
          <cell r="E17">
            <v>-152839.14245401291</v>
          </cell>
          <cell r="G17">
            <v>-298651.08416904131</v>
          </cell>
          <cell r="H17">
            <v>-295325.23512643442</v>
          </cell>
          <cell r="I17">
            <v>-280015.58265599242</v>
          </cell>
          <cell r="J17">
            <v>-258378.26446215133</v>
          </cell>
          <cell r="K17">
            <v>-235810.35597182633</v>
          </cell>
          <cell r="L17">
            <v>-216494.32741029817</v>
          </cell>
          <cell r="M17">
            <v>-182458.31422992237</v>
          </cell>
          <cell r="N17">
            <v>-147211.52148886747</v>
          </cell>
          <cell r="O17">
            <v>-110710.20989197076</v>
          </cell>
          <cell r="P17">
            <v>-72909.0342841206</v>
          </cell>
        </row>
        <row r="18">
          <cell r="E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E19">
            <v>-3373410.5</v>
          </cell>
          <cell r="G19">
            <v>-3342845.2899999996</v>
          </cell>
          <cell r="H19">
            <v>-3497294.8400000008</v>
          </cell>
          <cell r="I19">
            <v>-3572780.92</v>
          </cell>
          <cell r="J19">
            <v>-3649909.56</v>
          </cell>
          <cell r="K19">
            <v>-3728716.97</v>
          </cell>
          <cell r="L19">
            <v>-3809239.9499999997</v>
          </cell>
          <cell r="M19">
            <v>-3891516.1900000004</v>
          </cell>
          <cell r="N19">
            <v>-3975584.1899999995</v>
          </cell>
          <cell r="O19">
            <v>-4061483.21</v>
          </cell>
          <cell r="P19">
            <v>-4149253.4899999984</v>
          </cell>
        </row>
        <row r="25">
          <cell r="E25">
            <v>1500000</v>
          </cell>
          <cell r="G25">
            <v>0</v>
          </cell>
          <cell r="H25">
            <v>0</v>
          </cell>
          <cell r="I25">
            <v>0</v>
          </cell>
          <cell r="J25">
            <v>1636385.3751978446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8260000</v>
          </cell>
          <cell r="G27">
            <v>16750000</v>
          </cell>
          <cell r="H27">
            <v>19089480</v>
          </cell>
          <cell r="I27">
            <v>3046000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E28">
            <v>1070000</v>
          </cell>
          <cell r="G28">
            <v>473000</v>
          </cell>
          <cell r="H28">
            <v>297000</v>
          </cell>
          <cell r="I28">
            <v>308000</v>
          </cell>
          <cell r="J28">
            <v>277000</v>
          </cell>
          <cell r="K28">
            <v>335000</v>
          </cell>
          <cell r="L28">
            <v>335000</v>
          </cell>
          <cell r="M28">
            <v>335000</v>
          </cell>
          <cell r="N28">
            <v>335000</v>
          </cell>
          <cell r="O28">
            <v>335000</v>
          </cell>
          <cell r="P28">
            <v>0</v>
          </cell>
        </row>
        <row r="29"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1864813.7315809941</v>
          </cell>
          <cell r="M31">
            <v>1930082.2121863288</v>
          </cell>
          <cell r="N31">
            <v>1997635.0896128505</v>
          </cell>
          <cell r="O31">
            <v>2067552.3177493</v>
          </cell>
          <cell r="P31">
            <v>2139916.6488705268</v>
          </cell>
        </row>
        <row r="32">
          <cell r="E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6">
          <cell r="E36">
            <v>0</v>
          </cell>
          <cell r="G36">
            <v>-4000000</v>
          </cell>
          <cell r="H36">
            <v>-15149138.621140137</v>
          </cell>
          <cell r="I36">
            <v>-4024792.1239903197</v>
          </cell>
          <cell r="J36">
            <v>0</v>
          </cell>
          <cell r="K36">
            <v>-653479.33424431086</v>
          </cell>
          <cell r="L36">
            <v>-1442373.2211394962</v>
          </cell>
          <cell r="M36">
            <v>-1605955.8170628771</v>
          </cell>
          <cell r="N36">
            <v>-1721599.7130874172</v>
          </cell>
          <cell r="O36">
            <v>-1291254.6102934405</v>
          </cell>
          <cell r="P36">
            <v>-2258591.4124463983</v>
          </cell>
        </row>
        <row r="37">
          <cell r="E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>
            <v>-15979639</v>
          </cell>
          <cell r="G38">
            <v>-15851384</v>
          </cell>
          <cell r="H38">
            <v>-9234241</v>
          </cell>
          <cell r="I38">
            <v>-8377221</v>
          </cell>
          <cell r="J38">
            <v>-8618948</v>
          </cell>
          <cell r="K38">
            <v>-7660988</v>
          </cell>
          <cell r="L38">
            <v>-7588670</v>
          </cell>
          <cell r="M38">
            <v>-7424174</v>
          </cell>
          <cell r="N38">
            <v>-7337314</v>
          </cell>
          <cell r="O38">
            <v>-7831114</v>
          </cell>
          <cell r="P38">
            <v>-6590248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-10000000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50">
          <cell r="E50">
            <v>2500000</v>
          </cell>
          <cell r="G50">
            <v>3800000</v>
          </cell>
          <cell r="H50">
            <v>0</v>
          </cell>
          <cell r="I50">
            <v>2500000</v>
          </cell>
          <cell r="J50">
            <v>0</v>
          </cell>
          <cell r="K50">
            <v>1200000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4">
          <cell r="E54">
            <v>-678608.93618637288</v>
          </cell>
          <cell r="G54">
            <v>-1156090.2420871791</v>
          </cell>
          <cell r="H54">
            <v>-1284271.6401353916</v>
          </cell>
          <cell r="I54">
            <v>-1286931.1488679182</v>
          </cell>
          <cell r="J54">
            <v>-1144212.1805712283</v>
          </cell>
          <cell r="K54">
            <v>-1047984.7358940069</v>
          </cell>
          <cell r="L54">
            <v>-976174.92519345379</v>
          </cell>
          <cell r="M54">
            <v>-1010411.9814747671</v>
          </cell>
          <cell r="N54">
            <v>-1045866.9691202373</v>
          </cell>
          <cell r="O54">
            <v>-1082583.8857832397</v>
          </cell>
          <cell r="P54">
            <v>-1120608.344462553</v>
          </cell>
        </row>
        <row r="55">
          <cell r="E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98">
          <cell r="E98">
            <v>10000000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</row>
        <row r="99">
          <cell r="E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</row>
        <row r="100">
          <cell r="E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1864813.7315809941</v>
          </cell>
          <cell r="M100">
            <v>1930082.2121863288</v>
          </cell>
          <cell r="N100">
            <v>1997635.0896128505</v>
          </cell>
          <cell r="O100">
            <v>2067552.3177493</v>
          </cell>
          <cell r="P100">
            <v>2139916.6488705268</v>
          </cell>
        </row>
        <row r="101">
          <cell r="E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</row>
      </sheetData>
      <sheetData sheetId="22">
        <row r="3">
          <cell r="A3" t="str">
            <v>CASH FLOW STATEMENT - WATER FUND</v>
          </cell>
        </row>
        <row r="8"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</row>
        <row r="10">
          <cell r="E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5">
          <cell r="E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6">
          <cell r="E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50">
          <cell r="E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4">
          <cell r="E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E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98">
          <cell r="E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</row>
        <row r="99">
          <cell r="E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</row>
        <row r="100">
          <cell r="E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</row>
        <row r="101">
          <cell r="E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</row>
      </sheetData>
      <sheetData sheetId="23">
        <row r="3">
          <cell r="A3" t="str">
            <v>CASH FLOW STATEMENT - SEWER FUND</v>
          </cell>
        </row>
        <row r="8"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</row>
        <row r="10">
          <cell r="E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5">
          <cell r="E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6">
          <cell r="E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50">
          <cell r="E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4">
          <cell r="E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E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98">
          <cell r="E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</row>
        <row r="99">
          <cell r="E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</row>
        <row r="100">
          <cell r="E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</row>
        <row r="101">
          <cell r="E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</row>
      </sheetData>
      <sheetData sheetId="24">
        <row r="3">
          <cell r="A3" t="str">
            <v>CASH FLOW STATEMENT - NEW AGED CARE FACILITY</v>
          </cell>
        </row>
        <row r="8"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E9">
            <v>0</v>
          </cell>
          <cell r="G9">
            <v>2303904</v>
          </cell>
          <cell r="H9">
            <v>3517895</v>
          </cell>
          <cell r="I9">
            <v>3648760</v>
          </cell>
          <cell r="J9">
            <v>3744399</v>
          </cell>
          <cell r="K9">
            <v>3855188</v>
          </cell>
          <cell r="L9">
            <v>3955619</v>
          </cell>
          <cell r="M9">
            <v>4028210</v>
          </cell>
          <cell r="N9">
            <v>4113966</v>
          </cell>
          <cell r="O9">
            <v>3908710</v>
          </cell>
          <cell r="P9">
            <v>4295706</v>
          </cell>
        </row>
        <row r="10">
          <cell r="E10">
            <v>0</v>
          </cell>
          <cell r="G10">
            <v>472941</v>
          </cell>
          <cell r="H10">
            <v>1262366</v>
          </cell>
          <cell r="I10">
            <v>1317634</v>
          </cell>
          <cell r="J10">
            <v>1050851</v>
          </cell>
          <cell r="K10">
            <v>673594</v>
          </cell>
          <cell r="L10">
            <v>507366</v>
          </cell>
          <cell r="M10">
            <v>583867</v>
          </cell>
          <cell r="N10">
            <v>651452</v>
          </cell>
          <cell r="O10">
            <v>572000</v>
          </cell>
          <cell r="P10">
            <v>614900</v>
          </cell>
        </row>
        <row r="11">
          <cell r="E11">
            <v>16317000</v>
          </cell>
          <cell r="G11">
            <v>5233363</v>
          </cell>
          <cell r="H11">
            <v>6794042</v>
          </cell>
          <cell r="I11">
            <v>6910505</v>
          </cell>
          <cell r="J11">
            <v>7018258</v>
          </cell>
          <cell r="K11">
            <v>7146188</v>
          </cell>
          <cell r="L11">
            <v>7256503</v>
          </cell>
          <cell r="M11">
            <v>7386908</v>
          </cell>
          <cell r="N11">
            <v>7558811</v>
          </cell>
          <cell r="O11">
            <v>7923730</v>
          </cell>
          <cell r="P11">
            <v>8121823</v>
          </cell>
        </row>
        <row r="12">
          <cell r="E12">
            <v>20353853</v>
          </cell>
          <cell r="G12">
            <v>28053853</v>
          </cell>
          <cell r="H12">
            <v>4400000</v>
          </cell>
          <cell r="I12">
            <v>687500</v>
          </cell>
          <cell r="J12">
            <v>962500</v>
          </cell>
          <cell r="K12">
            <v>942099</v>
          </cell>
          <cell r="L12">
            <v>1239782</v>
          </cell>
          <cell r="M12">
            <v>2815505</v>
          </cell>
          <cell r="N12">
            <v>3845810</v>
          </cell>
          <cell r="O12">
            <v>0</v>
          </cell>
          <cell r="P12">
            <v>0</v>
          </cell>
        </row>
        <row r="13">
          <cell r="E13">
            <v>0</v>
          </cell>
          <cell r="G13">
            <v>344188</v>
          </cell>
          <cell r="H13">
            <v>352792.70000000019</v>
          </cell>
          <cell r="I13">
            <v>361612.52</v>
          </cell>
          <cell r="J13">
            <v>370652.84000000032</v>
          </cell>
          <cell r="K13">
            <v>379919.15999999968</v>
          </cell>
          <cell r="L13">
            <v>389417.14000000013</v>
          </cell>
          <cell r="M13">
            <v>399152.57000000007</v>
          </cell>
          <cell r="N13">
            <v>409131.38000000012</v>
          </cell>
          <cell r="O13">
            <v>419359.66000000003</v>
          </cell>
          <cell r="P13">
            <v>858922.65</v>
          </cell>
        </row>
        <row r="15">
          <cell r="E15">
            <v>0</v>
          </cell>
          <cell r="G15">
            <v>-6673233.3600000003</v>
          </cell>
          <cell r="H15">
            <v>-6906796.5300000003</v>
          </cell>
          <cell r="I15">
            <v>-7148534.4100000001</v>
          </cell>
          <cell r="J15">
            <v>-7398733.1100000003</v>
          </cell>
          <cell r="K15">
            <v>-7657688.7699999996</v>
          </cell>
          <cell r="L15">
            <v>-7925707.8799999999</v>
          </cell>
          <cell r="M15">
            <v>-8203107.6600000001</v>
          </cell>
          <cell r="N15">
            <v>-8490216.4299999997</v>
          </cell>
          <cell r="O15">
            <v>-8787374.0099999998</v>
          </cell>
          <cell r="P15">
            <v>-9094932.0999999996</v>
          </cell>
        </row>
        <row r="16">
          <cell r="E16">
            <v>0</v>
          </cell>
          <cell r="G16">
            <v>-1491005.0499999998</v>
          </cell>
          <cell r="H16">
            <v>-1525589.17</v>
          </cell>
          <cell r="I16">
            <v>-1611003.3099999998</v>
          </cell>
          <cell r="J16">
            <v>-1647267.38</v>
          </cell>
          <cell r="K16">
            <v>-1684401.7899999998</v>
          </cell>
          <cell r="L16">
            <v>-1772427.43</v>
          </cell>
          <cell r="M16">
            <v>-1811365.69</v>
          </cell>
          <cell r="N16">
            <v>-1851238.4599999997</v>
          </cell>
          <cell r="O16">
            <v>-1742068.18</v>
          </cell>
          <cell r="P16">
            <v>-1783877.83</v>
          </cell>
        </row>
        <row r="17">
          <cell r="E17">
            <v>0</v>
          </cell>
          <cell r="G17">
            <v>-2450000.0000000005</v>
          </cell>
          <cell r="H17">
            <v>-2450000.0000000005</v>
          </cell>
          <cell r="I17">
            <v>-2450000.0000000005</v>
          </cell>
          <cell r="J17">
            <v>-2450000.0000000005</v>
          </cell>
          <cell r="K17">
            <v>-1323251.0234473217</v>
          </cell>
          <cell r="L17">
            <v>-1225117.4732460093</v>
          </cell>
          <cell r="M17">
            <v>-1130250.8415050921</v>
          </cell>
          <cell r="N17">
            <v>-1031745.251001043</v>
          </cell>
          <cell r="O17">
            <v>-929458.7562009074</v>
          </cell>
          <cell r="P17">
            <v>-823243.77613267524</v>
          </cell>
        </row>
        <row r="18">
          <cell r="E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E19">
            <v>0</v>
          </cell>
          <cell r="G19">
            <v>-392547.43000000005</v>
          </cell>
          <cell r="H19">
            <v>-401968.57</v>
          </cell>
          <cell r="I19">
            <v>-411615.81</v>
          </cell>
          <cell r="J19">
            <v>-421494.58999999997</v>
          </cell>
          <cell r="K19">
            <v>-431610.45999999996</v>
          </cell>
          <cell r="L19">
            <v>-441969.11</v>
          </cell>
          <cell r="M19">
            <v>-452576.36</v>
          </cell>
          <cell r="N19">
            <v>-463438.19999999995</v>
          </cell>
          <cell r="O19">
            <v>-474560.72</v>
          </cell>
          <cell r="P19">
            <v>-485950.18</v>
          </cell>
        </row>
        <row r="25">
          <cell r="E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4000000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6">
          <cell r="E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-1800000</v>
          </cell>
          <cell r="M36">
            <v>-4000000</v>
          </cell>
          <cell r="N36">
            <v>-5000000</v>
          </cell>
          <cell r="O36">
            <v>0</v>
          </cell>
          <cell r="P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>
            <v>-74889417</v>
          </cell>
          <cell r="G38">
            <v>-50000</v>
          </cell>
          <cell r="H38">
            <v>-50000</v>
          </cell>
          <cell r="I38">
            <v>-50000</v>
          </cell>
          <cell r="J38">
            <v>-50000</v>
          </cell>
          <cell r="K38">
            <v>-65000</v>
          </cell>
          <cell r="L38">
            <v>-65000</v>
          </cell>
          <cell r="M38">
            <v>-65000</v>
          </cell>
          <cell r="N38">
            <v>-65000</v>
          </cell>
          <cell r="O38">
            <v>-65000</v>
          </cell>
          <cell r="P38">
            <v>-65000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50">
          <cell r="E50">
            <v>70000000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20000000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4">
          <cell r="E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-60312678.141473271</v>
          </cell>
          <cell r="L54">
            <v>-2511554.5881761657</v>
          </cell>
          <cell r="M54">
            <v>-2606421.2199170832</v>
          </cell>
          <cell r="N54">
            <v>-2704926.810421132</v>
          </cell>
          <cell r="O54">
            <v>-2807213.3052212675</v>
          </cell>
          <cell r="P54">
            <v>-2913428.2852895008</v>
          </cell>
        </row>
        <row r="55">
          <cell r="E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98">
          <cell r="E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</row>
        <row r="99">
          <cell r="E99">
            <v>10000000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</row>
        <row r="100">
          <cell r="E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</row>
        <row r="101">
          <cell r="E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1864813.7315809941</v>
          </cell>
          <cell r="M101">
            <v>1930082.2121863288</v>
          </cell>
          <cell r="N101">
            <v>1997635.0896128505</v>
          </cell>
          <cell r="O101">
            <v>2067552.3177493</v>
          </cell>
          <cell r="P101">
            <v>2139916.6488705268</v>
          </cell>
        </row>
      </sheetData>
      <sheetData sheetId="25">
        <row r="3">
          <cell r="A3" t="str">
            <v>CASH FLOW STATEMENT - OTHER 2 FUND</v>
          </cell>
        </row>
        <row r="8"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</row>
        <row r="10">
          <cell r="E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5">
          <cell r="E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6">
          <cell r="E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50">
          <cell r="E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4">
          <cell r="E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E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98">
          <cell r="E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</row>
        <row r="99">
          <cell r="E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</row>
        <row r="100">
          <cell r="E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</row>
        <row r="101">
          <cell r="E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</row>
      </sheetData>
      <sheetData sheetId="26">
        <row r="3">
          <cell r="A3" t="str">
            <v>CASH FLOW STATEMENT - OTHER 3 FUND</v>
          </cell>
        </row>
        <row r="8"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</row>
        <row r="10">
          <cell r="E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5">
          <cell r="E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6">
          <cell r="E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50">
          <cell r="E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4">
          <cell r="E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E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98">
          <cell r="E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</row>
        <row r="99">
          <cell r="E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</row>
        <row r="100">
          <cell r="E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</row>
        <row r="101">
          <cell r="E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</row>
      </sheetData>
      <sheetData sheetId="27">
        <row r="3">
          <cell r="A3" t="str">
            <v>EQUITY STATEMENT - CONSOLIDATED</v>
          </cell>
        </row>
      </sheetData>
      <sheetData sheetId="28">
        <row r="3">
          <cell r="A3" t="str">
            <v>EQUITY STATEMENT - GENERAL FUND</v>
          </cell>
        </row>
      </sheetData>
      <sheetData sheetId="29">
        <row r="3">
          <cell r="A3" t="str">
            <v>EQUITY STATEMENT - WATER FUND</v>
          </cell>
        </row>
      </sheetData>
      <sheetData sheetId="30">
        <row r="3">
          <cell r="A3" t="str">
            <v>EQUITY STATEMENT - SEWER FUND</v>
          </cell>
        </row>
      </sheetData>
      <sheetData sheetId="31">
        <row r="3">
          <cell r="A3" t="str">
            <v>EQUITY STATEMENT - NEW AGED CARE FACILITY</v>
          </cell>
        </row>
      </sheetData>
      <sheetData sheetId="32">
        <row r="3">
          <cell r="A3" t="str">
            <v>EQUITY STATEMENT - OTHER 2 FUND</v>
          </cell>
        </row>
      </sheetData>
      <sheetData sheetId="33">
        <row r="3">
          <cell r="A3" t="str">
            <v>EQUITY STATEMENT - OTHER 3 FUND</v>
          </cell>
        </row>
      </sheetData>
      <sheetData sheetId="34">
        <row r="3">
          <cell r="A3" t="str">
            <v>PRIMARY STATEMENTS COMPARISON TO LAST YEAR'S LTFP - CONSOLIDATED</v>
          </cell>
        </row>
      </sheetData>
      <sheetData sheetId="35">
        <row r="3">
          <cell r="A3" t="str">
            <v>HISTORICAL INFORMATION - CONSOLIDATED</v>
          </cell>
        </row>
        <row r="726">
          <cell r="C726">
            <v>395429</v>
          </cell>
        </row>
        <row r="763">
          <cell r="C763">
            <v>20818</v>
          </cell>
        </row>
        <row r="764">
          <cell r="C764">
            <v>20054</v>
          </cell>
        </row>
        <row r="765">
          <cell r="C765">
            <v>1040</v>
          </cell>
        </row>
        <row r="766">
          <cell r="C766">
            <v>15758</v>
          </cell>
        </row>
        <row r="767">
          <cell r="C767">
            <v>0</v>
          </cell>
        </row>
        <row r="768">
          <cell r="C768">
            <v>3821</v>
          </cell>
        </row>
        <row r="771">
          <cell r="C771">
            <v>-26054</v>
          </cell>
        </row>
        <row r="772">
          <cell r="C772">
            <v>-16693</v>
          </cell>
        </row>
        <row r="773">
          <cell r="C773">
            <v>-156</v>
          </cell>
        </row>
        <row r="774">
          <cell r="C774">
            <v>-82</v>
          </cell>
        </row>
        <row r="775">
          <cell r="C775">
            <v>-711</v>
          </cell>
        </row>
        <row r="784">
          <cell r="C784">
            <v>37278</v>
          </cell>
        </row>
        <row r="785">
          <cell r="C785">
            <v>0</v>
          </cell>
        </row>
        <row r="786">
          <cell r="C786">
            <v>0</v>
          </cell>
        </row>
        <row r="787">
          <cell r="C787">
            <v>1615</v>
          </cell>
        </row>
        <row r="788">
          <cell r="C788">
            <v>0</v>
          </cell>
        </row>
        <row r="789">
          <cell r="C789">
            <v>0</v>
          </cell>
        </row>
        <row r="790">
          <cell r="C790">
            <v>0</v>
          </cell>
        </row>
        <row r="791">
          <cell r="C791">
            <v>0</v>
          </cell>
        </row>
        <row r="792">
          <cell r="C792">
            <v>0</v>
          </cell>
        </row>
        <row r="793">
          <cell r="C793">
            <v>0</v>
          </cell>
        </row>
        <row r="796">
          <cell r="C796">
            <v>-25975</v>
          </cell>
        </row>
        <row r="797">
          <cell r="C797">
            <v>0</v>
          </cell>
        </row>
        <row r="798">
          <cell r="C798">
            <v>-28384</v>
          </cell>
        </row>
        <row r="799">
          <cell r="C799">
            <v>0</v>
          </cell>
        </row>
        <row r="800">
          <cell r="C800">
            <v>0</v>
          </cell>
        </row>
        <row r="801">
          <cell r="C801">
            <v>0</v>
          </cell>
        </row>
        <row r="802">
          <cell r="C802">
            <v>0</v>
          </cell>
        </row>
        <row r="803">
          <cell r="C803">
            <v>0</v>
          </cell>
        </row>
        <row r="804">
          <cell r="C804">
            <v>2950</v>
          </cell>
        </row>
        <row r="811">
          <cell r="C811">
            <v>0</v>
          </cell>
        </row>
        <row r="812">
          <cell r="C812">
            <v>0</v>
          </cell>
        </row>
        <row r="813">
          <cell r="C813">
            <v>0</v>
          </cell>
        </row>
        <row r="816">
          <cell r="C816">
            <v>-440</v>
          </cell>
        </row>
        <row r="817">
          <cell r="C817">
            <v>0</v>
          </cell>
        </row>
        <row r="818">
          <cell r="C818">
            <v>0</v>
          </cell>
        </row>
        <row r="819">
          <cell r="C819">
            <v>0</v>
          </cell>
        </row>
        <row r="827">
          <cell r="C827">
            <v>2104</v>
          </cell>
        </row>
      </sheetData>
      <sheetData sheetId="36">
        <row r="3">
          <cell r="A3" t="str">
            <v>HISTORICAL INFORMATION - GENERAL FUND</v>
          </cell>
        </row>
      </sheetData>
      <sheetData sheetId="37">
        <row r="3">
          <cell r="A3" t="str">
            <v>HISTORICAL INFORMATION - WATER FUND</v>
          </cell>
        </row>
      </sheetData>
      <sheetData sheetId="38">
        <row r="3">
          <cell r="A3" t="str">
            <v>HISTORICAL INFORMATION - SEWER FUND</v>
          </cell>
        </row>
      </sheetData>
      <sheetData sheetId="39">
        <row r="3">
          <cell r="A3" t="str">
            <v>HISTORICAL INFORMATION - NEW AGED CARE FACILITY</v>
          </cell>
        </row>
      </sheetData>
      <sheetData sheetId="40">
        <row r="3">
          <cell r="A3" t="str">
            <v>HISTORICAL INFORMATION - OTHER 2 FUND</v>
          </cell>
        </row>
      </sheetData>
      <sheetData sheetId="41">
        <row r="3">
          <cell r="A3" t="str">
            <v>HISTORICAL INFORMATION - OTHER 3 FUND</v>
          </cell>
        </row>
      </sheetData>
      <sheetData sheetId="42">
        <row r="3">
          <cell r="A3" t="str">
            <v>Cash &amp; Investment Balance prediction and</v>
          </cell>
        </row>
      </sheetData>
      <sheetData sheetId="43"/>
      <sheetData sheetId="44">
        <row r="29">
          <cell r="C29">
            <v>2015</v>
          </cell>
          <cell r="D29">
            <v>2016</v>
          </cell>
          <cell r="E29">
            <v>2017</v>
          </cell>
          <cell r="F29">
            <v>2018</v>
          </cell>
          <cell r="G29">
            <v>2019</v>
          </cell>
          <cell r="H29">
            <v>2020</v>
          </cell>
          <cell r="I29">
            <v>2021</v>
          </cell>
          <cell r="J29">
            <v>2022</v>
          </cell>
          <cell r="K29">
            <v>2023</v>
          </cell>
          <cell r="L29">
            <v>2024</v>
          </cell>
          <cell r="M29">
            <v>2025</v>
          </cell>
          <cell r="N29">
            <v>2026</v>
          </cell>
          <cell r="O29">
            <v>2027</v>
          </cell>
          <cell r="P29">
            <v>2028</v>
          </cell>
          <cell r="Q29">
            <v>2029</v>
          </cell>
          <cell r="R29">
            <v>2030</v>
          </cell>
          <cell r="S29">
            <v>2031</v>
          </cell>
          <cell r="T29">
            <v>2032</v>
          </cell>
          <cell r="U29">
            <v>2033</v>
          </cell>
          <cell r="V29">
            <v>2034</v>
          </cell>
          <cell r="W29">
            <v>2035</v>
          </cell>
          <cell r="X29">
            <v>2036</v>
          </cell>
          <cell r="Y29">
            <v>2037</v>
          </cell>
          <cell r="Z29">
            <v>2038</v>
          </cell>
          <cell r="AA29">
            <v>2039</v>
          </cell>
        </row>
        <row r="30">
          <cell r="G30">
            <v>54120218.319999993</v>
          </cell>
          <cell r="H30">
            <v>62581265.052159123</v>
          </cell>
          <cell r="I30">
            <v>65591234.0255289</v>
          </cell>
          <cell r="J30">
            <v>67532062.38301602</v>
          </cell>
          <cell r="K30">
            <v>69317383.136719257</v>
          </cell>
          <cell r="L30">
            <v>70112086.936842844</v>
          </cell>
          <cell r="M30">
            <v>71972255.112923637</v>
          </cell>
          <cell r="N30">
            <v>73942695.28550674</v>
          </cell>
          <cell r="O30">
            <v>75932217.174783796</v>
          </cell>
          <cell r="P30">
            <v>77791515.61145705</v>
          </cell>
          <cell r="Q30">
            <v>79860065.173830763</v>
          </cell>
        </row>
        <row r="36">
          <cell r="C36">
            <v>51924000</v>
          </cell>
          <cell r="D36">
            <v>53177000</v>
          </cell>
          <cell r="E36">
            <v>53221000</v>
          </cell>
          <cell r="F36">
            <v>55480000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54120218.319999993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62581265.052159123</v>
          </cell>
          <cell r="I40">
            <v>65591234.0255289</v>
          </cell>
          <cell r="J40">
            <v>67532062.38301602</v>
          </cell>
          <cell r="K40">
            <v>69317383.136719257</v>
          </cell>
          <cell r="L40">
            <v>70112086.936842844</v>
          </cell>
          <cell r="M40">
            <v>71972255.112923637</v>
          </cell>
          <cell r="N40">
            <v>73942695.28550674</v>
          </cell>
          <cell r="O40">
            <v>75932217.174783796</v>
          </cell>
          <cell r="P40">
            <v>77791515.61145705</v>
          </cell>
          <cell r="Q40">
            <v>79860065.173830763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82761508.404904157</v>
          </cell>
          <cell r="S43">
            <v>84907320.438861385</v>
          </cell>
          <cell r="T43">
            <v>87053132.472818628</v>
          </cell>
          <cell r="U43">
            <v>89198944.506775856</v>
          </cell>
          <cell r="V43">
            <v>91344756.540733099</v>
          </cell>
          <cell r="W43">
            <v>93490568.574690342</v>
          </cell>
          <cell r="X43">
            <v>95636380.60864757</v>
          </cell>
          <cell r="Y43">
            <v>97782192.642604813</v>
          </cell>
          <cell r="Z43">
            <v>99928004.676562041</v>
          </cell>
          <cell r="AA43">
            <v>102073816.71051928</v>
          </cell>
        </row>
      </sheetData>
      <sheetData sheetId="45"/>
      <sheetData sheetId="46">
        <row r="4">
          <cell r="B4" t="str">
            <v>KEY PERFORMANCE INDICATORS - CONSOLIDATED</v>
          </cell>
        </row>
      </sheetData>
      <sheetData sheetId="47">
        <row r="3">
          <cell r="A3" t="str">
            <v>KPI Benchmark Targets - CONSOLIDATED</v>
          </cell>
        </row>
      </sheetData>
      <sheetData sheetId="48">
        <row r="3">
          <cell r="A3" t="str">
            <v>FINANCIAL PERFORMANCE INDICATORS</v>
          </cell>
        </row>
      </sheetData>
      <sheetData sheetId="49">
        <row r="3">
          <cell r="A3" t="str">
            <v>CAPITAL EXPENDITURE SUMMARY - CONSOLIDATED</v>
          </cell>
        </row>
      </sheetData>
      <sheetData sheetId="50">
        <row r="3">
          <cell r="A3" t="str">
            <v>EXPENDITURE TYPE SUMMARY - CONSOLIDATED</v>
          </cell>
        </row>
      </sheetData>
      <sheetData sheetId="51">
        <row r="4">
          <cell r="D4" t="str">
            <v>SUMMARY OF ALL CENTRES/UNITS - ALL FUNDS (CONSOLIDATED)</v>
          </cell>
        </row>
        <row r="9">
          <cell r="D9" t="str">
            <v>Rates - Ordinary</v>
          </cell>
        </row>
        <row r="10">
          <cell r="D10" t="str">
            <v>Rates - Special</v>
          </cell>
        </row>
        <row r="11">
          <cell r="D11" t="str">
            <v>Rates - Special Variation</v>
          </cell>
        </row>
        <row r="12">
          <cell r="D12" t="str">
            <v>Annual Charges</v>
          </cell>
        </row>
        <row r="13">
          <cell r="D13" t="str">
            <v>User Charges - Specific</v>
          </cell>
        </row>
        <row r="14">
          <cell r="D14" t="str">
            <v>Fees &amp; Charges - Statutory &amp; Regulatory</v>
          </cell>
        </row>
        <row r="15">
          <cell r="D15" t="str">
            <v>Fees &amp; Charges - Other</v>
          </cell>
        </row>
        <row r="16">
          <cell r="D16" t="str">
            <v>Interest &amp; Investment Revenues - o/s Rates &amp; Annual Charges</v>
          </cell>
        </row>
        <row r="17">
          <cell r="D17" t="str">
            <v>Interest &amp; Investment Revenues - Investments</v>
          </cell>
        </row>
        <row r="18">
          <cell r="D18" t="str">
            <v>Interest &amp; Investment Revenues - Other</v>
          </cell>
        </row>
        <row r="19">
          <cell r="D19" t="str">
            <v>Other Revenues - Fair Value Increments on Investment Property</v>
          </cell>
        </row>
        <row r="20">
          <cell r="D20" t="str">
            <v>Other Revenues - Other</v>
          </cell>
        </row>
        <row r="21">
          <cell r="D21" t="str">
            <v>Operating Grants - General Purpose (Untied)</v>
          </cell>
        </row>
        <row r="22">
          <cell r="D22" t="str">
            <v>Operating Grants - Specific Purpose</v>
          </cell>
        </row>
        <row r="23">
          <cell r="D23" t="str">
            <v>Operating Contributions - General Purpose (Untied)</v>
          </cell>
        </row>
        <row r="24">
          <cell r="D24" t="str">
            <v>Operating Contributions - Specific - Developer Contributions</v>
          </cell>
        </row>
        <row r="25">
          <cell r="D25" t="str">
            <v>Operating Contributions - Specific - Other Contributions</v>
          </cell>
        </row>
        <row r="26">
          <cell r="D26" t="str">
            <v>Net Gains from Disposal of I,PP&amp;E</v>
          </cell>
        </row>
        <row r="27">
          <cell r="D27" t="str">
            <v>Net Gains from Disposal of Investment Property</v>
          </cell>
        </row>
        <row r="28">
          <cell r="D28" t="str">
            <v>Net Gains from Disposal of Real Estate</v>
          </cell>
        </row>
        <row r="29">
          <cell r="D29" t="str">
            <v>Net Gains from Disposal of Assets "held for sale"</v>
          </cell>
        </row>
        <row r="30">
          <cell r="D30" t="str">
            <v>Net Gains from Disposal of Intangible Assets</v>
          </cell>
        </row>
        <row r="31">
          <cell r="D31" t="str">
            <v>Net Gains from Disposal of Investments</v>
          </cell>
        </row>
        <row r="32">
          <cell r="D32" t="str">
            <v>Gain on Share of Interest in JV's &amp; Associated Entities</v>
          </cell>
        </row>
        <row r="33">
          <cell r="D33" t="str">
            <v>Net Gain on Discontinued Operations</v>
          </cell>
        </row>
        <row r="37">
          <cell r="D37" t="str">
            <v>Employee Costs - Salaries</v>
          </cell>
        </row>
        <row r="38">
          <cell r="D38" t="str">
            <v>Employee Costs - Casual Wages</v>
          </cell>
        </row>
        <row r="39">
          <cell r="D39" t="str">
            <v>Employee Costs - Superannuation</v>
          </cell>
        </row>
        <row r="40">
          <cell r="D40" t="str">
            <v>Employee Costs - Workers Comp</v>
          </cell>
        </row>
        <row r="41">
          <cell r="D41" t="str">
            <v>Employee Costs - Other</v>
          </cell>
        </row>
        <row r="42">
          <cell r="D42" t="str">
            <v>Employee Costs - Capitalised (contra credit)</v>
          </cell>
        </row>
        <row r="43">
          <cell r="D43" t="str">
            <v>Borrowing Costs - Interest on Loans (External)</v>
          </cell>
        </row>
        <row r="44">
          <cell r="D44" t="str">
            <v>Borrowing Costs - Interest on Finance Leases</v>
          </cell>
        </row>
        <row r="45">
          <cell r="D45" t="str">
            <v>Borrowing Costs - Other</v>
          </cell>
        </row>
        <row r="46">
          <cell r="D46" t="str">
            <v>Borrowing Costs - Capitalised (contra credit)</v>
          </cell>
        </row>
        <row r="47">
          <cell r="D47" t="str">
            <v>Materials &amp; Contracts - Raw Materials &amp; Consumables</v>
          </cell>
        </row>
        <row r="48">
          <cell r="D48" t="str">
            <v>Materials &amp; Contracts - Contracts</v>
          </cell>
        </row>
        <row r="49">
          <cell r="D49" t="str">
            <v>Materials &amp; Contracts - Legal Expenses</v>
          </cell>
        </row>
        <row r="50">
          <cell r="D50" t="str">
            <v>Materials &amp; Contracts - Other</v>
          </cell>
        </row>
        <row r="51">
          <cell r="D51" t="str">
            <v>Materials &amp; Contracts - Capitalised (contra credit)</v>
          </cell>
        </row>
        <row r="52">
          <cell r="D52" t="str">
            <v>Depreciation - IPP&amp;E</v>
          </cell>
        </row>
        <row r="53">
          <cell r="D53" t="str">
            <v>Amortisation - Intangible Assets</v>
          </cell>
        </row>
        <row r="54">
          <cell r="D54" t="str">
            <v>Depreciation &amp; Amortisation - Capitalised (contra credit)</v>
          </cell>
        </row>
        <row r="55">
          <cell r="D55" t="str">
            <v>Impairment - IPP&amp;E</v>
          </cell>
        </row>
        <row r="56">
          <cell r="D56" t="str">
            <v>Impairment - Investment Property</v>
          </cell>
        </row>
        <row r="57">
          <cell r="D57" t="str">
            <v>Impairment - Real Estate</v>
          </cell>
        </row>
        <row r="58">
          <cell r="D58" t="str">
            <v>Impairment - Investments</v>
          </cell>
        </row>
        <row r="59">
          <cell r="D59" t="str">
            <v>Impairment - Intangible Assets</v>
          </cell>
        </row>
        <row r="60">
          <cell r="D60" t="str">
            <v>Other Expenses - Insurance</v>
          </cell>
        </row>
        <row r="61">
          <cell r="D61" t="str">
            <v>Other Expenses - Utilities</v>
          </cell>
        </row>
        <row r="62">
          <cell r="D62" t="str">
            <v>Other Expenses - Statutory &amp; Regulatory</v>
          </cell>
        </row>
        <row r="63">
          <cell r="D63" t="str">
            <v>Other Expenses - Fair Value Decrements on Investment Property</v>
          </cell>
        </row>
        <row r="64">
          <cell r="D64" t="str">
            <v>Other Expenses - Other</v>
          </cell>
        </row>
        <row r="65">
          <cell r="D65" t="str">
            <v>Other Expenses - Capitalised (contra credit)</v>
          </cell>
        </row>
        <row r="66">
          <cell r="D66" t="str">
            <v>Net Losses from Disposal of I,PP&amp;E</v>
          </cell>
        </row>
        <row r="67">
          <cell r="D67" t="str">
            <v>Net Losses from Disposal of Investment Property</v>
          </cell>
        </row>
        <row r="68">
          <cell r="D68" t="str">
            <v>Net Losses from Disposal of Real Estate</v>
          </cell>
        </row>
        <row r="69">
          <cell r="D69" t="str">
            <v>Net Losses from Disposal of Assets "held for sale"</v>
          </cell>
        </row>
        <row r="70">
          <cell r="D70" t="str">
            <v>Net Losses from Disposal of Intangible Assets</v>
          </cell>
        </row>
        <row r="71">
          <cell r="D71" t="str">
            <v>Net Losses from Disposal of Investments</v>
          </cell>
        </row>
        <row r="72">
          <cell r="D72" t="str">
            <v>Loss on Share of Interest in JV's &amp; Associated Entities</v>
          </cell>
        </row>
        <row r="73">
          <cell r="D73" t="str">
            <v>Net Loss on Discontinued Operations</v>
          </cell>
        </row>
        <row r="80">
          <cell r="D80" t="str">
            <v>Capital Grants - Recurrent</v>
          </cell>
        </row>
        <row r="81">
          <cell r="D81" t="str">
            <v>Capital Grants - Non-recurrent</v>
          </cell>
        </row>
        <row r="82">
          <cell r="D82" t="str">
            <v>Capital Contributions - Recurrent - Developer Contributions</v>
          </cell>
        </row>
        <row r="83">
          <cell r="D83" t="str">
            <v>Capital Contributions - Non-recurrent - Developer Contributions</v>
          </cell>
        </row>
        <row r="84">
          <cell r="D84" t="str">
            <v>Capital Contributions - Recurrent - Other Contributions</v>
          </cell>
        </row>
        <row r="85">
          <cell r="D85" t="str">
            <v>Capital Contributions - Non-recurrent - Other Contributions</v>
          </cell>
        </row>
        <row r="86">
          <cell r="D86" t="str">
            <v>New Loans raised - External</v>
          </cell>
        </row>
        <row r="87">
          <cell r="D87" t="str">
            <v>New Finance Lease</v>
          </cell>
        </row>
        <row r="88">
          <cell r="D88" t="str">
            <v>Proceeds from Sale of I,PP&amp;E</v>
          </cell>
        </row>
        <row r="89">
          <cell r="D89" t="str">
            <v>Proceeds from Sale of Investment Property</v>
          </cell>
        </row>
        <row r="90">
          <cell r="D90" t="str">
            <v>Proceeds from Sale of Real Estate</v>
          </cell>
        </row>
        <row r="91">
          <cell r="D91" t="str">
            <v>Proceeds from Sale of assets "held for sale"</v>
          </cell>
        </row>
        <row r="92">
          <cell r="D92" t="str">
            <v>Proceeds from Sale of intangible assets</v>
          </cell>
        </row>
        <row r="93">
          <cell r="D93" t="str">
            <v>Proceeds from Sale of Investments</v>
          </cell>
        </row>
        <row r="94">
          <cell r="D94" t="str">
            <v>Deferred Debtor Receipt</v>
          </cell>
        </row>
        <row r="95">
          <cell r="D95" t="str">
            <v>Bonds &amp; Deposits Receipt</v>
          </cell>
        </row>
        <row r="96">
          <cell r="D96" t="str">
            <v>ELE Provision Receipt (from other Councils)</v>
          </cell>
        </row>
        <row r="97">
          <cell r="D97" t="str">
            <v>Other Borrowings - New raised</v>
          </cell>
        </row>
        <row r="98">
          <cell r="D98" t="str">
            <v>Other Provisions - Receipt</v>
          </cell>
        </row>
        <row r="99">
          <cell r="D99" t="str">
            <v>Distributions from JV's &amp; Associated Entities</v>
          </cell>
        </row>
        <row r="106">
          <cell r="D106" t="str">
            <v>Loan Principal Repayments (External)</v>
          </cell>
        </row>
        <row r="107">
          <cell r="D107" t="str">
            <v>Finance Lease Repayments</v>
          </cell>
        </row>
        <row r="108">
          <cell r="D108" t="str">
            <v>Purchase of I,PP&amp;E - External Acquisitions</v>
          </cell>
        </row>
        <row r="109">
          <cell r="D109" t="str">
            <v>Purchase of I,PP&amp;E - Employee Costs capitalised</v>
          </cell>
        </row>
        <row r="110">
          <cell r="D110" t="str">
            <v>Purchase of I,PP&amp;E - Borrowing Costs capitalised</v>
          </cell>
        </row>
        <row r="111">
          <cell r="D111" t="str">
            <v>Purchase of I,PP&amp;E - Materials &amp; Contracts capitalised</v>
          </cell>
        </row>
        <row r="112">
          <cell r="D112" t="str">
            <v>Purchase of I,PP&amp;E - Depreciation Costs capitalised</v>
          </cell>
        </row>
        <row r="113">
          <cell r="D113" t="str">
            <v>Purchase of I,PP&amp;E - Other Expenses capitalised</v>
          </cell>
        </row>
        <row r="114">
          <cell r="D114" t="str">
            <v>Purchase of I,PP&amp;E - Internal Expenses capitalised</v>
          </cell>
        </row>
        <row r="115">
          <cell r="D115" t="str">
            <v>Purchase of Investment Property</v>
          </cell>
        </row>
        <row r="116">
          <cell r="D116" t="str">
            <v>Purchase of Real Estate</v>
          </cell>
        </row>
        <row r="117">
          <cell r="D117" t="str">
            <v>Purchase of intangible assets</v>
          </cell>
        </row>
        <row r="118">
          <cell r="D118" t="str">
            <v>Deferred Debtors &amp; Advances Made</v>
          </cell>
        </row>
        <row r="119">
          <cell r="D119" t="str">
            <v>Bonds &amp; Deposits paid out</v>
          </cell>
        </row>
        <row r="120">
          <cell r="D120" t="str">
            <v>ELE Provisions utilised (paid out)</v>
          </cell>
        </row>
        <row r="121">
          <cell r="D121" t="str">
            <v>Reinstatement Provisions utilised (paid out)</v>
          </cell>
        </row>
        <row r="122">
          <cell r="D122" t="str">
            <v>Other Borrowings - Repayment</v>
          </cell>
        </row>
        <row r="123">
          <cell r="D123" t="str">
            <v>Other Provisions - Utilised (Paid out)</v>
          </cell>
        </row>
        <row r="124">
          <cell r="D124" t="str">
            <v>Purchase of Interests in JV's &amp; Associated Entities</v>
          </cell>
        </row>
        <row r="125">
          <cell r="D125" t="str">
            <v>Contributions Paid to JV's &amp; Associated Entities</v>
          </cell>
        </row>
        <row r="126">
          <cell r="D126" t="str">
            <v>Distributions to Minority Interests</v>
          </cell>
        </row>
        <row r="149">
          <cell r="J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</row>
        <row r="150">
          <cell r="J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</row>
        <row r="151">
          <cell r="J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</row>
        <row r="152">
          <cell r="J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</row>
        <row r="153">
          <cell r="J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</row>
        <row r="154">
          <cell r="J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</row>
        <row r="164">
          <cell r="J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</row>
        <row r="165">
          <cell r="J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</row>
        <row r="167">
          <cell r="J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</row>
        <row r="168">
          <cell r="J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</row>
        <row r="169">
          <cell r="J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</row>
      </sheetData>
      <sheetData sheetId="52">
        <row r="3">
          <cell r="A3" t="str">
            <v>BUDGET SUMMARY - CONSOLIDATED</v>
          </cell>
        </row>
      </sheetData>
      <sheetData sheetId="53">
        <row r="3">
          <cell r="A3" t="str">
            <v>BUDGET RECONCILIATION - CONSOLIDATED</v>
          </cell>
        </row>
      </sheetData>
      <sheetData sheetId="54">
        <row r="3">
          <cell r="A3" t="str">
            <v>AVAILABLE WORKING CAPITAL - CONSOLIDATED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3">
          <cell r="A3" t="str">
            <v>REAL ESTATE DEVELOPMENT - SUMMARY - CONSOLIDATED</v>
          </cell>
        </row>
      </sheetData>
      <sheetData sheetId="69"/>
      <sheetData sheetId="70">
        <row r="3">
          <cell r="A3" t="str">
            <v>CONSOLIDATED</v>
          </cell>
        </row>
        <row r="5">
          <cell r="A5" t="str">
            <v>Capital WIP</v>
          </cell>
        </row>
        <row r="6">
          <cell r="A6" t="str">
            <v>Plant &amp; Equipment</v>
          </cell>
        </row>
        <row r="7">
          <cell r="A7" t="str">
            <v>Office Equipment</v>
          </cell>
        </row>
        <row r="8">
          <cell r="A8" t="str">
            <v>Furniture &amp; Fittings</v>
          </cell>
        </row>
        <row r="9">
          <cell r="A9" t="str">
            <v>Plant &amp; Equipment (under Finance Lease)</v>
          </cell>
        </row>
        <row r="10">
          <cell r="A10" t="str">
            <v>Operational Land</v>
          </cell>
        </row>
        <row r="11">
          <cell r="A11" t="str">
            <v>Community Land</v>
          </cell>
        </row>
        <row r="12">
          <cell r="A12" t="str">
            <v>Land under Roads</v>
          </cell>
        </row>
        <row r="13">
          <cell r="A13" t="str">
            <v>Land Improvements - non-depreciable</v>
          </cell>
        </row>
        <row r="14">
          <cell r="A14" t="str">
            <v>Land Improvements - depreciable</v>
          </cell>
        </row>
        <row r="15">
          <cell r="A15" t="str">
            <v>Buildings - non-specialised</v>
          </cell>
        </row>
        <row r="16">
          <cell r="A16" t="str">
            <v>Buildings - specialised</v>
          </cell>
        </row>
        <row r="17">
          <cell r="A17" t="str">
            <v>Other Structures</v>
          </cell>
        </row>
        <row r="18">
          <cell r="A18" t="str">
            <v>Roads</v>
          </cell>
        </row>
        <row r="19">
          <cell r="A19" t="str">
            <v>Bridges</v>
          </cell>
        </row>
        <row r="20">
          <cell r="A20" t="str">
            <v>Footpaths</v>
          </cell>
        </row>
        <row r="21">
          <cell r="A21" t="str">
            <v>Bulk Earthworks (non-depreciable)</v>
          </cell>
        </row>
        <row r="22">
          <cell r="A22" t="str">
            <v>Stormwater Drainage</v>
          </cell>
        </row>
        <row r="23">
          <cell r="A23" t="str">
            <v>Water Supply Network</v>
          </cell>
        </row>
        <row r="24">
          <cell r="A24" t="str">
            <v>Sewerage Network</v>
          </cell>
        </row>
        <row r="25">
          <cell r="A25" t="str">
            <v>Swimming Pools</v>
          </cell>
        </row>
        <row r="26">
          <cell r="A26" t="str">
            <v>Other Open Space/Recreational Assets</v>
          </cell>
        </row>
        <row r="27">
          <cell r="A27" t="str">
            <v>Other Infrastructure</v>
          </cell>
        </row>
        <row r="28">
          <cell r="A28" t="str">
            <v>Heritage Collections</v>
          </cell>
        </row>
        <row r="29">
          <cell r="A29" t="str">
            <v>Library Books</v>
          </cell>
        </row>
        <row r="30">
          <cell r="A30" t="str">
            <v>Other Assets</v>
          </cell>
        </row>
        <row r="31">
          <cell r="A31" t="str">
            <v>Remediation Assets</v>
          </cell>
        </row>
        <row r="32">
          <cell r="A32" t="str">
            <v>Holiday Parks</v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</sheetData>
      <sheetData sheetId="71">
        <row r="3">
          <cell r="A3" t="str">
            <v>LOANS (EXTERNAL) - ALL FUNDS (CONSOLIDATED)</v>
          </cell>
        </row>
      </sheetData>
      <sheetData sheetId="72">
        <row r="3">
          <cell r="A3" t="str">
            <v>LOANS PAYABLE (INTERNAL) - ALL FUNDS (CONSOLIDATED)</v>
          </cell>
        </row>
      </sheetData>
      <sheetData sheetId="73">
        <row r="3">
          <cell r="A3" t="str">
            <v>LOANS RECEIVABLE (INTERNAL) - ALL FUNDS (CONSOLIDATED)</v>
          </cell>
        </row>
      </sheetData>
      <sheetData sheetId="74">
        <row r="3">
          <cell r="A3" t="str">
            <v>FINANCE LEASES - ALL FUNDS (CONSOLIDATED)</v>
          </cell>
        </row>
      </sheetData>
      <sheetData sheetId="75">
        <row r="3">
          <cell r="B3" t="str">
            <v>10 Year Financial Plan for the Years ending 
30 June 2029</v>
          </cell>
        </row>
        <row r="5">
          <cell r="B5" t="str">
            <v>INTERNAL RESERVES - CONSOLIDATED</v>
          </cell>
        </row>
      </sheetData>
      <sheetData sheetId="76">
        <row r="3">
          <cell r="B3" t="str">
            <v>10 Year Financial Plan for the Years ending 
30 June 2029</v>
          </cell>
        </row>
        <row r="5">
          <cell r="B5" t="str">
            <v>EXTERNAL RESERVES - CONSOLIDATED</v>
          </cell>
        </row>
      </sheetData>
      <sheetData sheetId="77"/>
      <sheetData sheetId="78">
        <row r="2">
          <cell r="P2" t="b">
            <v>1</v>
          </cell>
          <cell r="Q2" t="b">
            <v>0</v>
          </cell>
        </row>
      </sheetData>
      <sheetData sheetId="79"/>
      <sheetData sheetId="80"/>
      <sheetData sheetId="81">
        <row r="3">
          <cell r="A3" t="str">
            <v>Global income and expenditure changes</v>
          </cell>
        </row>
      </sheetData>
      <sheetData sheetId="82">
        <row r="3">
          <cell r="A3" t="str">
            <v xml:space="preserve">Population changes and impact on income and expenditure </v>
          </cell>
        </row>
      </sheetData>
      <sheetData sheetId="83">
        <row r="2">
          <cell r="A2" t="str">
            <v>Income Statement - Consolidated</v>
          </cell>
        </row>
        <row r="3">
          <cell r="A3" t="str">
            <v xml:space="preserve">   Income Statement - General Fund</v>
          </cell>
        </row>
        <row r="4">
          <cell r="A4" t="str">
            <v/>
          </cell>
        </row>
        <row r="5">
          <cell r="A5" t="str">
            <v/>
          </cell>
        </row>
        <row r="6">
          <cell r="A6" t="str">
            <v xml:space="preserve">   Income Statement - New Aged Care Facility</v>
          </cell>
        </row>
        <row r="7">
          <cell r="A7" t="str">
            <v/>
          </cell>
        </row>
        <row r="8">
          <cell r="A8" t="str">
            <v/>
          </cell>
        </row>
        <row r="9">
          <cell r="A9" t="str">
            <v>------------------------------------------------</v>
          </cell>
        </row>
        <row r="10">
          <cell r="A10" t="str">
            <v>Balance Sheet - Consolidated</v>
          </cell>
        </row>
        <row r="11">
          <cell r="A11" t="str">
            <v xml:space="preserve">   Balance Sheet - General Fund</v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 xml:space="preserve">   Balance Sheet - New Aged Care Facility</v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>------------------------------------------------</v>
          </cell>
        </row>
        <row r="18">
          <cell r="A18" t="str">
            <v>Cash Flow Statement - Consolidated</v>
          </cell>
        </row>
        <row r="19">
          <cell r="A19" t="str">
            <v xml:space="preserve">   Cash Flow Statement - General Fund</v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 xml:space="preserve">   Cash Flow Statement - New Aged Care Facility</v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>------------------------------------------------</v>
          </cell>
        </row>
        <row r="26">
          <cell r="A26" t="str">
            <v>Equity Statement - Consolidated</v>
          </cell>
        </row>
        <row r="27">
          <cell r="A27" t="str">
            <v xml:space="preserve">   Equity Statement - General Fund</v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 xml:space="preserve">   Equity Statement - New Aged Care Facility</v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>------------------------------------------------</v>
          </cell>
        </row>
        <row r="34">
          <cell r="A34" t="str">
            <v>This Year - Last Year LTFP Comparison</v>
          </cell>
        </row>
        <row r="35">
          <cell r="A35" t="str">
            <v>------------------------------------------------</v>
          </cell>
        </row>
        <row r="36">
          <cell r="A36" t="str">
            <v>Budget Summary - Detailed Income/Expense Type</v>
          </cell>
        </row>
        <row r="37">
          <cell r="A37" t="str">
            <v>Budget Summary - High level</v>
          </cell>
        </row>
        <row r="38">
          <cell r="A38" t="str">
            <v>Budget Reconciliation</v>
          </cell>
        </row>
        <row r="44">
          <cell r="A44" t="str">
            <v>Interest Calculation - Consolidated</v>
          </cell>
        </row>
        <row r="45">
          <cell r="A45" t="str">
            <v>Capital Expenditure Summary</v>
          </cell>
        </row>
        <row r="46">
          <cell r="A46" t="str">
            <v>Expenditure Type Summary</v>
          </cell>
        </row>
        <row r="48">
          <cell r="A48" t="str">
            <v>Working Capital</v>
          </cell>
        </row>
      </sheetData>
      <sheetData sheetId="8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rimary_IS_consol">
    <tabColor theme="1"/>
  </sheetPr>
  <dimension ref="A1:AC58"/>
  <sheetViews>
    <sheetView tabSelected="1" zoomScale="90" zoomScaleNormal="90" zoomScaleSheetLayoutView="100" workbookViewId="0">
      <pane xSplit="2" ySplit="5" topLeftCell="C6" activePane="bottomRight" state="frozen"/>
      <selection activeCell="F2" sqref="F2"/>
      <selection pane="topRight" activeCell="F2" sqref="F2"/>
      <selection pane="bottomLeft" activeCell="F2" sqref="F2"/>
      <selection pane="bottomRight" activeCell="F2" sqref="F2"/>
    </sheetView>
  </sheetViews>
  <sheetFormatPr defaultColWidth="9.140625" defaultRowHeight="12.75" x14ac:dyDescent="0.2"/>
  <cols>
    <col min="1" max="1" width="23.7109375" style="1" hidden="1" customWidth="1"/>
    <col min="2" max="2" width="58.7109375" style="1" customWidth="1"/>
    <col min="3" max="3" width="2.7109375" style="1" customWidth="1"/>
    <col min="4" max="4" width="13.7109375" style="1" customWidth="1"/>
    <col min="5" max="5" width="2.7109375" style="1" customWidth="1"/>
    <col min="6" max="6" width="13.7109375" style="1" customWidth="1"/>
    <col min="7" max="7" width="2.7109375" style="1" customWidth="1"/>
    <col min="8" max="17" width="13.7109375" style="1" customWidth="1"/>
    <col min="18" max="26" width="9.140625" style="1" hidden="1" customWidth="1"/>
    <col min="27" max="29" width="20.7109375" style="1" customWidth="1"/>
    <col min="30" max="30" width="9.140625" style="1"/>
    <col min="31" max="31" width="10.28515625" style="1" bestFit="1" customWidth="1"/>
    <col min="32" max="16384" width="9.140625" style="1"/>
  </cols>
  <sheetData>
    <row r="1" spans="1:29" ht="15" customHeight="1" x14ac:dyDescent="0.25">
      <c r="B1" s="2" t="str">
        <f>'[1]Cover Page'!$A$3</f>
        <v>Kiama Municipal Council</v>
      </c>
      <c r="C1" s="3"/>
      <c r="E1" s="3"/>
      <c r="G1" s="3"/>
      <c r="AA1" s="4" t="s">
        <v>0</v>
      </c>
      <c r="AB1" s="4" t="s">
        <v>0</v>
      </c>
      <c r="AC1" s="4" t="s">
        <v>0</v>
      </c>
    </row>
    <row r="2" spans="1:29" ht="15" customHeight="1" x14ac:dyDescent="0.25">
      <c r="B2" s="2" t="str">
        <f>'[1]Cover Page'!$A$5</f>
        <v>10 Year Financial Plan for the Years ending 30 June 2029</v>
      </c>
      <c r="C2" s="3"/>
      <c r="E2" s="3"/>
      <c r="G2" s="3"/>
      <c r="AA2" s="4" t="s">
        <v>0</v>
      </c>
      <c r="AB2" s="4" t="s">
        <v>0</v>
      </c>
      <c r="AC2" s="4" t="s">
        <v>0</v>
      </c>
    </row>
    <row r="3" spans="1:29" ht="15" customHeight="1" x14ac:dyDescent="0.25">
      <c r="B3" s="5" t="s">
        <v>1</v>
      </c>
      <c r="C3" s="3"/>
      <c r="D3" s="6" t="s">
        <v>2</v>
      </c>
      <c r="E3" s="7"/>
      <c r="F3" s="8" t="s">
        <v>3</v>
      </c>
      <c r="G3" s="9"/>
      <c r="H3" s="10" t="s">
        <v>4</v>
      </c>
      <c r="I3" s="10"/>
      <c r="J3" s="10"/>
      <c r="K3" s="10"/>
      <c r="L3" s="10"/>
      <c r="M3" s="10"/>
      <c r="N3" s="10"/>
      <c r="O3" s="10"/>
      <c r="P3" s="10"/>
      <c r="Q3" s="10"/>
      <c r="AA3" s="4" t="s">
        <v>0</v>
      </c>
      <c r="AB3" s="4" t="s">
        <v>0</v>
      </c>
      <c r="AC3" s="4" t="s">
        <v>0</v>
      </c>
    </row>
    <row r="4" spans="1:29" ht="15" customHeight="1" x14ac:dyDescent="0.25">
      <c r="B4" s="2" t="str">
        <f>"Scenario: "&amp;consol_scenario_name</f>
        <v>Scenario: Special Rate Variation</v>
      </c>
      <c r="C4" s="11"/>
      <c r="D4" s="12" t="str">
        <f>Starting_year-2&amp;"/"&amp;RIGHT(Starting_year-1,2)</f>
        <v>2017/18</v>
      </c>
      <c r="E4" s="13"/>
      <c r="F4" s="12" t="str">
        <f>Starting_year-1&amp;"/"&amp;RIGHT(Starting_year,2)</f>
        <v>2018/19</v>
      </c>
      <c r="G4" s="11"/>
      <c r="H4" s="12" t="str">
        <f>Starting_year&amp;"/"&amp;RIGHT(Starting_year+1,2)</f>
        <v>2019/20</v>
      </c>
      <c r="I4" s="14" t="str">
        <f>Starting_year+1&amp;"/"&amp;RIGHT(Starting_year+2,2)</f>
        <v>2020/21</v>
      </c>
      <c r="J4" s="14" t="str">
        <f>Starting_year+2&amp;"/"&amp;RIGHT(Starting_year+3,2)</f>
        <v>2021/22</v>
      </c>
      <c r="K4" s="14" t="str">
        <f>Starting_year+3&amp;"/"&amp;RIGHT(Starting_year+4,2)</f>
        <v>2022/23</v>
      </c>
      <c r="L4" s="14" t="str">
        <f>Starting_year+4&amp;"/"&amp;RIGHT(Starting_year+5,2)</f>
        <v>2023/24</v>
      </c>
      <c r="M4" s="14" t="str">
        <f>Starting_year+5&amp;"/"&amp;RIGHT(Starting_year+6,2)</f>
        <v>2024/25</v>
      </c>
      <c r="N4" s="14" t="str">
        <f>Starting_year+6&amp;"/"&amp;RIGHT(Starting_year+7,2)</f>
        <v>2025/26</v>
      </c>
      <c r="O4" s="14" t="str">
        <f>Starting_year+7&amp;"/"&amp;RIGHT(Starting_year+8,2)</f>
        <v>2026/27</v>
      </c>
      <c r="P4" s="14" t="str">
        <f>Starting_year+8&amp;"/"&amp;RIGHT(Starting_year+9,2)</f>
        <v>2027/28</v>
      </c>
      <c r="Q4" s="14" t="str">
        <f>Starting_year+9&amp;"/"&amp;RIGHT(Starting_year+10,2)</f>
        <v>2028/29</v>
      </c>
      <c r="AA4" s="4" t="s">
        <v>0</v>
      </c>
      <c r="AB4" s="4" t="s">
        <v>0</v>
      </c>
      <c r="AC4" s="4" t="s">
        <v>0</v>
      </c>
    </row>
    <row r="5" spans="1:29" ht="15" customHeight="1" thickBot="1" x14ac:dyDescent="0.25">
      <c r="B5" s="15"/>
      <c r="C5" s="16"/>
      <c r="D5" s="17" t="str">
        <f>IF('[1]Cover Page'!$K$75=TRUE,"$","$'000")</f>
        <v>$</v>
      </c>
      <c r="E5" s="16"/>
      <c r="F5" s="17" t="str">
        <f>IF('[1]Cover Page'!$K$75=TRUE,"$","$'000")</f>
        <v>$</v>
      </c>
      <c r="G5" s="16"/>
      <c r="H5" s="17" t="str">
        <f>IF('[1]Cover Page'!$K$75=TRUE,"$","$'000")</f>
        <v>$</v>
      </c>
      <c r="I5" s="17" t="str">
        <f>IF('[1]Cover Page'!$K$75=TRUE,"$","$'000")</f>
        <v>$</v>
      </c>
      <c r="J5" s="17" t="str">
        <f>IF('[1]Cover Page'!$K$75=TRUE,"$","$'000")</f>
        <v>$</v>
      </c>
      <c r="K5" s="17" t="str">
        <f>IF('[1]Cover Page'!$K$75=TRUE,"$","$'000")</f>
        <v>$</v>
      </c>
      <c r="L5" s="17" t="str">
        <f>IF('[1]Cover Page'!$K$75=TRUE,"$","$'000")</f>
        <v>$</v>
      </c>
      <c r="M5" s="17" t="str">
        <f>IF('[1]Cover Page'!$K$75=TRUE,"$","$'000")</f>
        <v>$</v>
      </c>
      <c r="N5" s="17" t="str">
        <f>IF('[1]Cover Page'!$K$75=TRUE,"$","$'000")</f>
        <v>$</v>
      </c>
      <c r="O5" s="17" t="str">
        <f>IF('[1]Cover Page'!$K$75=TRUE,"$","$'000")</f>
        <v>$</v>
      </c>
      <c r="P5" s="17" t="str">
        <f>IF('[1]Cover Page'!$K$75=TRUE,"$","$'000")</f>
        <v>$</v>
      </c>
      <c r="Q5" s="17" t="str">
        <f>IF('[1]Cover Page'!$K$75=TRUE,"$","$'000")</f>
        <v>$</v>
      </c>
      <c r="AA5" s="4" t="s">
        <v>0</v>
      </c>
      <c r="AB5" s="4" t="s">
        <v>0</v>
      </c>
      <c r="AC5" s="4" t="s">
        <v>0</v>
      </c>
    </row>
    <row r="6" spans="1:29" s="18" customFormat="1" ht="15" x14ac:dyDescent="0.25">
      <c r="B6" s="19" t="s">
        <v>5</v>
      </c>
      <c r="C6" s="20"/>
      <c r="E6" s="20"/>
      <c r="G6" s="20"/>
      <c r="AA6" s="21" t="s">
        <v>0</v>
      </c>
      <c r="AB6" s="21" t="s">
        <v>0</v>
      </c>
      <c r="AC6" s="21" t="s">
        <v>0</v>
      </c>
    </row>
    <row r="7" spans="1:29" s="18" customFormat="1" x14ac:dyDescent="0.2">
      <c r="A7" s="22" t="s">
        <v>6</v>
      </c>
      <c r="B7" s="23" t="s">
        <v>7</v>
      </c>
      <c r="C7" s="20"/>
      <c r="E7" s="20"/>
      <c r="G7" s="20"/>
      <c r="AA7" s="21" t="s">
        <v>0</v>
      </c>
      <c r="AB7" s="21" t="s">
        <v>0</v>
      </c>
      <c r="AC7" s="21" t="s">
        <v>0</v>
      </c>
    </row>
    <row r="8" spans="1:29" s="18" customFormat="1" x14ac:dyDescent="0.2">
      <c r="A8" s="18" t="str">
        <f>B8</f>
        <v>Rates &amp; Annual Charges</v>
      </c>
      <c r="B8" s="18" t="s">
        <v>8</v>
      </c>
      <c r="C8" s="20"/>
      <c r="D8" s="18">
        <f>'[1]Income Statement - General'!D8+'[1]Income Statement - Water'!D8+'[1]Income Statement - Sewer'!D8+'[1]Income Statement - Other 1'!D8+'[1]Income Statement - Other 2'!D8+'[1]Income Statement - Other 3'!D8</f>
        <v>20883000</v>
      </c>
      <c r="E8" s="20"/>
      <c r="F8" s="18">
        <f>'[1]Income Statement - General'!F8+'[1]Income Statement - Water'!F8+'[1]Income Statement - Sewer'!F8+'[1]Income Statement - Other 1'!F8+'[1]Income Statement - Other 2'!F8+'[1]Income Statement - Other 3'!F8-'[1]Budget Summary 1'!J149</f>
        <v>22452501.210000001</v>
      </c>
      <c r="G8" s="20"/>
      <c r="H8" s="18">
        <f>'[1]Income Statement - General'!H8+'[1]Income Statement - Water'!H8+'[1]Income Statement - Sewer'!H8+'[1]Income Statement - Other 1'!H8+'[1]Income Statement - Other 2'!H8+'[1]Income Statement - Other 3'!H8-'[1]Budget Summary 1'!L149</f>
        <v>23716892.420000002</v>
      </c>
      <c r="I8" s="18">
        <f>'[1]Income Statement - General'!I8+'[1]Income Statement - Water'!I8+'[1]Income Statement - Sewer'!I8+'[1]Income Statement - Other 1'!I8+'[1]Income Statement - Other 2'!I8+'[1]Income Statement - Other 3'!I8-'[1]Budget Summary 1'!M149</f>
        <v>24925077.239999998</v>
      </c>
      <c r="J8" s="18">
        <f>'[1]Income Statement - General'!J8+'[1]Income Statement - Water'!J8+'[1]Income Statement - Sewer'!J8+'[1]Income Statement - Other 1'!J8+'[1]Income Statement - Other 2'!J8+'[1]Income Statement - Other 3'!J8-'[1]Budget Summary 1'!N149</f>
        <v>25542855.669999998</v>
      </c>
      <c r="K8" s="18">
        <f>'[1]Income Statement - General'!K8+'[1]Income Statement - Water'!K8+'[1]Income Statement - Sewer'!K8+'[1]Income Statement - Other 1'!K8+'[1]Income Statement - Other 2'!K8+'[1]Income Statement - Other 3'!K8-'[1]Budget Summary 1'!O149</f>
        <v>26176078.57</v>
      </c>
      <c r="L8" s="18">
        <f>'[1]Income Statement - General'!L8+'[1]Income Statement - Water'!L8+'[1]Income Statement - Sewer'!L8+'[1]Income Statement - Other 1'!L8+'[1]Income Statement - Other 2'!L8+'[1]Income Statement - Other 3'!L8-'[1]Budget Summary 1'!P149</f>
        <v>26825132.039999999</v>
      </c>
      <c r="M8" s="18">
        <f>'[1]Income Statement - General'!M8+'[1]Income Statement - Water'!M8+'[1]Income Statement - Sewer'!M8+'[1]Income Statement - Other 1'!M8+'[1]Income Statement - Other 2'!M8+'[1]Income Statement - Other 3'!M8-'[1]Budget Summary 1'!Q149</f>
        <v>27490411.84</v>
      </c>
      <c r="N8" s="18">
        <f>'[1]Income Statement - General'!N8+'[1]Income Statement - Water'!N8+'[1]Income Statement - Sewer'!N8+'[1]Income Statement - Other 1'!N8+'[1]Income Statement - Other 2'!N8+'[1]Income Statement - Other 3'!N8-'[1]Budget Summary 1'!R149</f>
        <v>28172323.640000001</v>
      </c>
      <c r="O8" s="18">
        <f>'[1]Income Statement - General'!O8+'[1]Income Statement - Water'!O8+'[1]Income Statement - Sewer'!O8+'[1]Income Statement - Other 1'!O8+'[1]Income Statement - Other 2'!O8+'[1]Income Statement - Other 3'!O8-'[1]Budget Summary 1'!S149</f>
        <v>28871283.23</v>
      </c>
      <c r="P8" s="18">
        <f>'[1]Income Statement - General'!P8+'[1]Income Statement - Water'!P8+'[1]Income Statement - Sewer'!P8+'[1]Income Statement - Other 1'!P8+'[1]Income Statement - Other 2'!P8+'[1]Income Statement - Other 3'!P8-'[1]Budget Summary 1'!T149</f>
        <v>29587716.82</v>
      </c>
      <c r="Q8" s="18">
        <f>'[1]Income Statement - General'!Q8+'[1]Income Statement - Water'!Q8+'[1]Income Statement - Sewer'!Q8+'[1]Income Statement - Other 1'!Q8+'[1]Income Statement - Other 2'!Q8+'[1]Income Statement - Other 3'!Q8-'[1]Budget Summary 1'!U149</f>
        <v>30322061.229999997</v>
      </c>
      <c r="S8" s="24"/>
      <c r="AA8" s="21" t="s">
        <v>0</v>
      </c>
      <c r="AB8" s="21" t="s">
        <v>0</v>
      </c>
      <c r="AC8" s="21" t="s">
        <v>0</v>
      </c>
    </row>
    <row r="9" spans="1:29" s="18" customFormat="1" x14ac:dyDescent="0.2">
      <c r="A9" s="18" t="str">
        <f>B9</f>
        <v>User Charges &amp; Fees</v>
      </c>
      <c r="B9" s="18" t="s">
        <v>9</v>
      </c>
      <c r="C9" s="20"/>
      <c r="D9" s="18">
        <f>'[1]Income Statement - General'!D9+'[1]Income Statement - Water'!D9+'[1]Income Statement - Sewer'!D9+'[1]Income Statement - Other 1'!D9+'[1]Income Statement - Other 2'!D9+'[1]Income Statement - Other 3'!D9</f>
        <v>19440000</v>
      </c>
      <c r="E9" s="20"/>
      <c r="F9" s="18">
        <f>'[1]Income Statement - General'!F9+'[1]Income Statement - Water'!F9+'[1]Income Statement - Sewer'!F9+'[1]Income Statement - Other 1'!F9+'[1]Income Statement - Other 2'!F9+'[1]Income Statement - Other 3'!F9-'[1]Budget Summary 1'!J150</f>
        <v>18440828.849999998</v>
      </c>
      <c r="G9" s="20"/>
      <c r="H9" s="18">
        <f>'[1]Income Statement - General'!H9+'[1]Income Statement - Water'!H9+'[1]Income Statement - Sewer'!H9+'[1]Income Statement - Other 1'!H9+'[1]Income Statement - Other 2'!H9+'[1]Income Statement - Other 3'!H9-'[1]Budget Summary 1'!L150</f>
        <v>19282883.729999997</v>
      </c>
      <c r="I9" s="18">
        <f>'[1]Income Statement - General'!I9+'[1]Income Statement - Water'!I9+'[1]Income Statement - Sewer'!I9+'[1]Income Statement - Other 1'!I9+'[1]Income Statement - Other 2'!I9+'[1]Income Statement - Other 3'!I9-'[1]Budget Summary 1'!M150</f>
        <v>21315296.860000007</v>
      </c>
      <c r="J9" s="18">
        <f>'[1]Income Statement - General'!J9+'[1]Income Statement - Water'!J9+'[1]Income Statement - Sewer'!J9+'[1]Income Statement - Other 1'!J9+'[1]Income Statement - Other 2'!J9+'[1]Income Statement - Other 3'!J9-'[1]Budget Summary 1'!N150</f>
        <v>22112664.380000006</v>
      </c>
      <c r="K9" s="18">
        <f>'[1]Income Statement - General'!K9+'[1]Income Statement - Water'!K9+'[1]Income Statement - Sewer'!K9+'[1]Income Statement - Other 1'!K9+'[1]Income Statement - Other 2'!K9+'[1]Income Statement - Other 3'!K9-'[1]Budget Summary 1'!O150</f>
        <v>22758110.539999999</v>
      </c>
      <c r="L9" s="18">
        <f>'[1]Income Statement - General'!L9+'[1]Income Statement - Water'!L9+'[1]Income Statement - Sewer'!L9+'[1]Income Statement - Other 1'!L9+'[1]Income Statement - Other 2'!L9+'[1]Income Statement - Other 3'!L9-'[1]Budget Summary 1'!P150</f>
        <v>23435200.91</v>
      </c>
      <c r="M9" s="18">
        <f>'[1]Income Statement - General'!M9+'[1]Income Statement - Water'!M9+'[1]Income Statement - Sewer'!M9+'[1]Income Statement - Other 1'!M9+'[1]Income Statement - Other 2'!M9+'[1]Income Statement - Other 3'!M9-'[1]Budget Summary 1'!Q150</f>
        <v>24118922.349999994</v>
      </c>
      <c r="N9" s="18">
        <f>'[1]Income Statement - General'!N9+'[1]Income Statement - Water'!N9+'[1]Income Statement - Sewer'!N9+'[1]Income Statement - Other 1'!N9+'[1]Income Statement - Other 2'!N9+'[1]Income Statement - Other 3'!N9-'[1]Budget Summary 1'!R150</f>
        <v>24792302.399999995</v>
      </c>
      <c r="O9" s="18">
        <f>'[1]Income Statement - General'!O9+'[1]Income Statement - Water'!O9+'[1]Income Statement - Sewer'!O9+'[1]Income Statement - Other 1'!O9+'[1]Income Statement - Other 2'!O9+'[1]Income Statement - Other 3'!O9-'[1]Budget Summary 1'!S150</f>
        <v>25496871.369999997</v>
      </c>
      <c r="P9" s="18">
        <f>'[1]Income Statement - General'!P9+'[1]Income Statement - Water'!P9+'[1]Income Statement - Sewer'!P9+'[1]Income Statement - Other 1'!P9+'[1]Income Statement - Other 2'!P9+'[1]Income Statement - Other 3'!P9-'[1]Budget Summary 1'!T150</f>
        <v>25928992.54999999</v>
      </c>
      <c r="Q9" s="18">
        <f>'[1]Income Statement - General'!Q9+'[1]Income Statement - Water'!Q9+'[1]Income Statement - Sewer'!Q9+'[1]Income Statement - Other 1'!Q9+'[1]Income Statement - Other 2'!Q9+'[1]Income Statement - Other 3'!Q9-'[1]Budget Summary 1'!U150</f>
        <v>26972487.080000013</v>
      </c>
      <c r="S9" s="24"/>
      <c r="AA9" s="21" t="s">
        <v>0</v>
      </c>
      <c r="AB9" s="21" t="s">
        <v>0</v>
      </c>
      <c r="AC9" s="21" t="s">
        <v>0</v>
      </c>
    </row>
    <row r="10" spans="1:29" s="18" customFormat="1" x14ac:dyDescent="0.2">
      <c r="A10" s="22" t="str">
        <f>IF(R10="","Interest &amp; Investment Revenues - Other","Interest &amp; Investment Revenue")</f>
        <v>Interest &amp; Investment Revenue</v>
      </c>
      <c r="B10" s="18" t="s">
        <v>10</v>
      </c>
      <c r="C10" s="20"/>
      <c r="D10" s="18">
        <f>'[1]Income Statement - General'!D10+'[1]Income Statement - Water'!D10+'[1]Income Statement - Sewer'!D10+'[1]Income Statement - Other 1'!D10+'[1]Income Statement - Other 2'!D10+'[1]Income Statement - Other 3'!D10</f>
        <v>1015000</v>
      </c>
      <c r="E10" s="20"/>
      <c r="F10" s="18">
        <f>'[1]Income Statement - General'!F10+'[1]Income Statement - Water'!F10+'[1]Income Statement - Sewer'!F10+'[1]Income Statement - Other 1'!F10+'[1]Income Statement - Other 2'!F10+'[1]Income Statement - Other 3'!F10-F47+IF(F49&gt;0,F49,0)-'[1]Budget Summary 1'!J151</f>
        <v>822604.91999999993</v>
      </c>
      <c r="G10" s="20"/>
      <c r="H10" s="18">
        <f>'[1]Income Statement - General'!H10+'[1]Income Statement - Water'!H10+'[1]Income Statement - Sewer'!H10+'[1]Income Statement - Other 1'!H10+'[1]Income Statement - Other 2'!H10+'[1]Income Statement - Other 3'!H10-H47+IF(H49&gt;0,H49,0)-'[1]Budget Summary 1'!L151</f>
        <v>1179005.08</v>
      </c>
      <c r="I10" s="18">
        <f>'[1]Income Statement - General'!I10+'[1]Income Statement - Water'!I10+'[1]Income Statement - Sewer'!I10+'[1]Income Statement - Other 1'!I10+'[1]Income Statement - Other 2'!I10+'[1]Income Statement - Other 3'!I10-I47+IF(I49&gt;0,I49,0)-'[1]Budget Summary 1'!M151</f>
        <v>2083360.33</v>
      </c>
      <c r="J10" s="18">
        <f>'[1]Income Statement - General'!J10+'[1]Income Statement - Water'!J10+'[1]Income Statement - Sewer'!J10+'[1]Income Statement - Other 1'!J10+'[1]Income Statement - Other 2'!J10+'[1]Income Statement - Other 3'!J10-J47+IF(J49&gt;0,J49,0)-'[1]Budget Summary 1'!N151</f>
        <v>2685423.6199999996</v>
      </c>
      <c r="K10" s="18">
        <f>'[1]Income Statement - General'!K10+'[1]Income Statement - Water'!K10+'[1]Income Statement - Sewer'!K10+'[1]Income Statement - Other 1'!K10+'[1]Income Statement - Other 2'!K10+'[1]Income Statement - Other 3'!K10-K47+IF(K49&gt;0,K49,0)-'[1]Budget Summary 1'!O151</f>
        <v>2432003.8600000003</v>
      </c>
      <c r="L10" s="18">
        <f>'[1]Income Statement - General'!L10+'[1]Income Statement - Water'!L10+'[1]Income Statement - Sewer'!L10+'[1]Income Statement - Other 1'!L10+'[1]Income Statement - Other 2'!L10+'[1]Income Statement - Other 3'!L10-L47+IF(L49&gt;0,L49,0)-'[1]Budget Summary 1'!P151</f>
        <v>2095237.4900000002</v>
      </c>
      <c r="M10" s="18">
        <f>'[1]Income Statement - General'!M10+'[1]Income Statement - Water'!M10+'[1]Income Statement - Sewer'!M10+'[1]Income Statement - Other 1'!M10+'[1]Income Statement - Other 2'!M10+'[1]Income Statement - Other 3'!M10-M47+IF(M49&gt;0,M49,0)-'[1]Budget Summary 1'!Q151</f>
        <v>1984616.63</v>
      </c>
      <c r="N10" s="18">
        <f>'[1]Income Statement - General'!N10+'[1]Income Statement - Water'!N10+'[1]Income Statement - Sewer'!N10+'[1]Income Statement - Other 1'!N10+'[1]Income Statement - Other 2'!N10+'[1]Income Statement - Other 3'!N10-N47+IF(N49&gt;0,N49,0)-'[1]Budget Summary 1'!R151</f>
        <v>2162322.6399999997</v>
      </c>
      <c r="O10" s="18">
        <f>'[1]Income Statement - General'!O10+'[1]Income Statement - Water'!O10+'[1]Income Statement - Sewer'!O10+'[1]Income Statement - Other 1'!O10+'[1]Income Statement - Other 2'!O10+'[1]Income Statement - Other 3'!O10-O47+IF(O49&gt;0,O49,0)-'[1]Budget Summary 1'!S151</f>
        <v>2369136.8199999998</v>
      </c>
      <c r="P10" s="18">
        <f>'[1]Income Statement - General'!P10+'[1]Income Statement - Water'!P10+'[1]Income Statement - Sewer'!P10+'[1]Income Statement - Other 1'!P10+'[1]Income Statement - Other 2'!P10+'[1]Income Statement - Other 3'!P10-P47+IF(P49&gt;0,P49,0)-'[1]Budget Summary 1'!T151</f>
        <v>2441444.6099999994</v>
      </c>
      <c r="Q10" s="18">
        <f>'[1]Income Statement - General'!Q10+'[1]Income Statement - Water'!Q10+'[1]Income Statement - Sewer'!Q10+'[1]Income Statement - Other 1'!Q10+'[1]Income Statement - Other 2'!Q10+'[1]Income Statement - Other 3'!Q10-Q47+IF(Q49&gt;0,Q49,0)-'[1]Budget Summary 1'!U151</f>
        <v>2649762.7800000003</v>
      </c>
      <c r="R10" s="25" t="s">
        <v>11</v>
      </c>
      <c r="S10" s="24"/>
      <c r="AA10" s="21" t="s">
        <v>0</v>
      </c>
      <c r="AB10" s="21" t="s">
        <v>0</v>
      </c>
      <c r="AC10" s="21" t="s">
        <v>0</v>
      </c>
    </row>
    <row r="11" spans="1:29" s="18" customFormat="1" x14ac:dyDescent="0.2">
      <c r="A11" s="18" t="str">
        <f>B11</f>
        <v>Other Revenues</v>
      </c>
      <c r="B11" s="18" t="s">
        <v>12</v>
      </c>
      <c r="C11" s="20"/>
      <c r="D11" s="18">
        <f>'[1]Income Statement - General'!D11+'[1]Income Statement - Water'!D11+'[1]Income Statement - Sewer'!D11+'[1]Income Statement - Other 1'!D11+'[1]Income Statement - Other 2'!D11+'[1]Income Statement - Other 3'!D11</f>
        <v>4354000</v>
      </c>
      <c r="E11" s="20"/>
      <c r="F11" s="18">
        <f>'[1]Income Statement - General'!F11+'[1]Income Statement - Water'!F11+'[1]Income Statement - Sewer'!F11+'[1]Income Statement - Other 1'!F11+'[1]Income Statement - Other 2'!F11+'[1]Income Statement - Other 3'!F11-'[1]Budget Summary 1'!J152</f>
        <v>3766304.34</v>
      </c>
      <c r="G11" s="20"/>
      <c r="H11" s="18">
        <f>'[1]Income Statement - General'!H11+'[1]Income Statement - Water'!H11+'[1]Income Statement - Sewer'!H11+'[1]Income Statement - Other 1'!H11+'[1]Income Statement - Other 2'!H11+'[1]Income Statement - Other 3'!H11-'[1]Budget Summary 1'!L152</f>
        <v>5340355.49</v>
      </c>
      <c r="I11" s="18">
        <f>'[1]Income Statement - General'!I11+'[1]Income Statement - Water'!I11+'[1]Income Statement - Sewer'!I11+'[1]Income Statement - Other 1'!I11+'[1]Income Statement - Other 2'!I11+'[1]Income Statement - Other 3'!I11-'[1]Budget Summary 1'!M152</f>
        <v>6632537.9000000004</v>
      </c>
      <c r="J11" s="18">
        <f>'[1]Income Statement - General'!J11+'[1]Income Statement - Water'!J11+'[1]Income Statement - Sewer'!J11+'[1]Income Statement - Other 1'!J11+'[1]Income Statement - Other 2'!J11+'[1]Income Statement - Other 3'!J11-'[1]Budget Summary 1'!N152</f>
        <v>6685414.7899999991</v>
      </c>
      <c r="K11" s="18">
        <f>'[1]Income Statement - General'!K11+'[1]Income Statement - Water'!K11+'[1]Income Statement - Sewer'!K11+'[1]Income Statement - Other 1'!K11+'[1]Income Statement - Other 2'!K11+'[1]Income Statement - Other 3'!K11-'[1]Budget Summary 1'!O152</f>
        <v>6739613.6100000013</v>
      </c>
      <c r="L11" s="18">
        <f>'[1]Income Statement - General'!L11+'[1]Income Statement - Water'!L11+'[1]Income Statement - Sewer'!L11+'[1]Income Statement - Other 1'!L11+'[1]Income Statement - Other 2'!L11+'[1]Income Statement - Other 3'!L11-'[1]Budget Summary 1'!P152</f>
        <v>6795167.4299999997</v>
      </c>
      <c r="M11" s="18">
        <f>'[1]Income Statement - General'!M11+'[1]Income Statement - Water'!M11+'[1]Income Statement - Sewer'!M11+'[1]Income Statement - Other 1'!M11+'[1]Income Statement - Other 2'!M11+'[1]Income Statement - Other 3'!M11-'[1]Budget Summary 1'!Q152</f>
        <v>5721611.1000000015</v>
      </c>
      <c r="N11" s="18">
        <f>'[1]Income Statement - General'!N11+'[1]Income Statement - Water'!N11+'[1]Income Statement - Sewer'!N11+'[1]Income Statement - Other 1'!N11+'[1]Income Statement - Other 2'!N11+'[1]Income Statement - Other 3'!N11-'[1]Budget Summary 1'!R152</f>
        <v>4650839.330000001</v>
      </c>
      <c r="O11" s="18">
        <f>'[1]Income Statement - General'!O11+'[1]Income Statement - Water'!O11+'[1]Income Statement - Sewer'!O11+'[1]Income Statement - Other 1'!O11+'[1]Income Statement - Other 2'!O11+'[1]Income Statement - Other 3'!O11-'[1]Budget Summary 1'!S152</f>
        <v>4804138.6400000006</v>
      </c>
      <c r="P11" s="18">
        <f>'[1]Income Statement - General'!P11+'[1]Income Statement - Water'!P11+'[1]Income Statement - Sewer'!P11+'[1]Income Statement - Other 1'!P11+'[1]Income Statement - Other 2'!P11+'[1]Income Statement - Other 3'!P11-'[1]Budget Summary 1'!T152</f>
        <v>5007774.5900000008</v>
      </c>
      <c r="Q11" s="18">
        <f>'[1]Income Statement - General'!Q11+'[1]Income Statement - Water'!Q11+'[1]Income Statement - Sewer'!Q11+'[1]Income Statement - Other 1'!Q11+'[1]Income Statement - Other 2'!Q11+'[1]Income Statement - Other 3'!Q11-'[1]Budget Summary 1'!U152</f>
        <v>5081093.5999999996</v>
      </c>
      <c r="S11" s="24"/>
      <c r="AA11" s="21" t="s">
        <v>0</v>
      </c>
      <c r="AB11" s="21" t="s">
        <v>0</v>
      </c>
      <c r="AC11" s="21" t="s">
        <v>0</v>
      </c>
    </row>
    <row r="12" spans="1:29" s="18" customFormat="1" x14ac:dyDescent="0.2">
      <c r="A12" s="18" t="str">
        <f>B12</f>
        <v>Grants &amp; Contributions provided for Operating Purposes</v>
      </c>
      <c r="B12" s="18" t="s">
        <v>13</v>
      </c>
      <c r="C12" s="20"/>
      <c r="D12" s="18">
        <f>'[1]Income Statement - General'!D12+'[1]Income Statement - Water'!D12+'[1]Income Statement - Sewer'!D12+'[1]Income Statement - Other 1'!D12+'[1]Income Statement - Other 2'!D12+'[1]Income Statement - Other 3'!D12</f>
        <v>9524000</v>
      </c>
      <c r="E12" s="20"/>
      <c r="F12" s="18">
        <f>'[1]Income Statement - General'!F12+'[1]Income Statement - Water'!F12+'[1]Income Statement - Sewer'!F12+'[1]Income Statement - Other 1'!F12+'[1]Income Statement - Other 2'!F12+'[1]Income Statement - Other 3'!F12-'[1]Budget Summary 1'!J153</f>
        <v>9526417.9299999997</v>
      </c>
      <c r="G12" s="20"/>
      <c r="H12" s="18">
        <f>'[1]Income Statement - General'!H12+'[1]Income Statement - Water'!H12+'[1]Income Statement - Sewer'!H12+'[1]Income Statement - Other 1'!H12+'[1]Income Statement - Other 2'!H12+'[1]Income Statement - Other 3'!H12-'[1]Budget Summary 1'!L153</f>
        <v>12933768.890000001</v>
      </c>
      <c r="I12" s="18">
        <f>'[1]Income Statement - General'!I12+'[1]Income Statement - Water'!I12+'[1]Income Statement - Sewer'!I12+'[1]Income Statement - Other 1'!I12+'[1]Income Statement - Other 2'!I12+'[1]Income Statement - Other 3'!I12-'[1]Budget Summary 1'!M153</f>
        <v>14500490.5</v>
      </c>
      <c r="J12" s="18">
        <f>'[1]Income Statement - General'!J12+'[1]Income Statement - Water'!J12+'[1]Income Statement - Sewer'!J12+'[1]Income Statement - Other 1'!J12+'[1]Income Statement - Other 2'!J12+'[1]Income Statement - Other 3'!J12-'[1]Budget Summary 1'!N153</f>
        <v>14739509.729999999</v>
      </c>
      <c r="K12" s="18">
        <f>'[1]Income Statement - General'!K12+'[1]Income Statement - Water'!K12+'[1]Income Statement - Sewer'!K12+'[1]Income Statement - Other 1'!K12+'[1]Income Statement - Other 2'!K12+'[1]Income Statement - Other 3'!K12-'[1]Budget Summary 1'!O153</f>
        <v>15014693.67</v>
      </c>
      <c r="L12" s="18">
        <f>'[1]Income Statement - General'!L12+'[1]Income Statement - Water'!L12+'[1]Income Statement - Sewer'!L12+'[1]Income Statement - Other 1'!L12+'[1]Income Statement - Other 2'!L12+'[1]Income Statement - Other 3'!L12-'[1]Budget Summary 1'!P153</f>
        <v>15284463.91</v>
      </c>
      <c r="M12" s="18">
        <f>'[1]Income Statement - General'!M12+'[1]Income Statement - Water'!M12+'[1]Income Statement - Sewer'!M12+'[1]Income Statement - Other 1'!M12+'[1]Income Statement - Other 2'!M12+'[1]Income Statement - Other 3'!M12-'[1]Budget Summary 1'!Q153</f>
        <v>15546938.189999999</v>
      </c>
      <c r="N12" s="18">
        <f>'[1]Income Statement - General'!N12+'[1]Income Statement - Water'!N12+'[1]Income Statement - Sewer'!N12+'[1]Income Statement - Other 1'!N12+'[1]Income Statement - Other 2'!N12+'[1]Income Statement - Other 3'!N12-'[1]Budget Summary 1'!R153</f>
        <v>15834813.220000001</v>
      </c>
      <c r="O12" s="18">
        <f>'[1]Income Statement - General'!O12+'[1]Income Statement - Water'!O12+'[1]Income Statement - Sewer'!O12+'[1]Income Statement - Other 1'!O12+'[1]Income Statement - Other 2'!O12+'[1]Income Statement - Other 3'!O12-'[1]Budget Summary 1'!S153</f>
        <v>16168122.959999999</v>
      </c>
      <c r="P12" s="18">
        <f>'[1]Income Statement - General'!P12+'[1]Income Statement - Water'!P12+'[1]Income Statement - Sewer'!P12+'[1]Income Statement - Other 1'!P12+'[1]Income Statement - Other 2'!P12+'[1]Income Statement - Other 3'!P12-'[1]Budget Summary 1'!T153</f>
        <v>16698483.870000001</v>
      </c>
      <c r="Q12" s="18">
        <f>'[1]Income Statement - General'!Q12+'[1]Income Statement - Water'!Q12+'[1]Income Statement - Sewer'!Q12+'[1]Income Statement - Other 1'!Q12+'[1]Income Statement - Other 2'!Q12+'[1]Income Statement - Other 3'!Q12-'[1]Budget Summary 1'!U153</f>
        <v>17066154.859999999</v>
      </c>
      <c r="S12" s="24"/>
      <c r="AA12" s="21" t="s">
        <v>0</v>
      </c>
      <c r="AB12" s="21" t="s">
        <v>0</v>
      </c>
      <c r="AC12" s="21" t="s">
        <v>0</v>
      </c>
    </row>
    <row r="13" spans="1:29" s="18" customFormat="1" x14ac:dyDescent="0.2">
      <c r="A13" s="18" t="str">
        <f>B13</f>
        <v>Grants &amp; Contributions provided for Capital Purposes</v>
      </c>
      <c r="B13" s="18" t="s">
        <v>14</v>
      </c>
      <c r="C13" s="20"/>
      <c r="D13" s="18">
        <f>'[1]Income Statement - General'!D13+'[1]Income Statement - Water'!D13+'[1]Income Statement - Sewer'!D13+'[1]Income Statement - Other 1'!D13+'[1]Income Statement - Other 2'!D13+'[1]Income Statement - Other 3'!D13</f>
        <v>6268000</v>
      </c>
      <c r="E13" s="20"/>
      <c r="F13" s="18">
        <f>'[1]Income Statement - General'!F13+'[1]Income Statement - Water'!F13+'[1]Income Statement - Sewer'!F13+'[1]Income Statement - Other 1'!F13+'[1]Income Statement - Other 2'!F13+'[1]Income Statement - Other 3'!F13-'[1]Budget Summary 1'!J154</f>
        <v>20553500.039999999</v>
      </c>
      <c r="G13" s="20"/>
      <c r="H13" s="18">
        <f>'[1]Income Statement - General'!H13+'[1]Income Statement - Water'!H13+'[1]Income Statement - Sewer'!H13+'[1]Income Statement - Other 1'!H13+'[1]Income Statement - Other 2'!H13+'[1]Income Statement - Other 3'!H13-'[1]Budget Summary 1'!L154</f>
        <v>4236500.04</v>
      </c>
      <c r="I13" s="18">
        <f>'[1]Income Statement - General'!I13+'[1]Income Statement - Water'!I13+'[1]Income Statement - Sewer'!I13+'[1]Income Statement - Other 1'!I13+'[1]Income Statement - Other 2'!I13+'[1]Income Statement - Other 3'!I13-'[1]Budget Summary 1'!M154</f>
        <v>1236500.04</v>
      </c>
      <c r="J13" s="18">
        <f>'[1]Income Statement - General'!J13+'[1]Income Statement - Water'!J13+'[1]Income Statement - Sewer'!J13+'[1]Income Statement - Other 1'!J13+'[1]Income Statement - Other 2'!J13+'[1]Income Statement - Other 3'!J13-'[1]Budget Summary 1'!N154</f>
        <v>1236500.04</v>
      </c>
      <c r="K13" s="18">
        <f>'[1]Income Statement - General'!K13+'[1]Income Statement - Water'!K13+'[1]Income Statement - Sewer'!K13+'[1]Income Statement - Other 1'!K13+'[1]Income Statement - Other 2'!K13+'[1]Income Statement - Other 3'!K13-'[1]Budget Summary 1'!O154</f>
        <v>1236500.04</v>
      </c>
      <c r="L13" s="18">
        <f>'[1]Income Statement - General'!L13+'[1]Income Statement - Water'!L13+'[1]Income Statement - Sewer'!L13+'[1]Income Statement - Other 1'!L13+'[1]Income Statement - Other 2'!L13+'[1]Income Statement - Other 3'!L13-'[1]Budget Summary 1'!P154</f>
        <v>1236500.04</v>
      </c>
      <c r="M13" s="18">
        <f>'[1]Income Statement - General'!M13+'[1]Income Statement - Water'!M13+'[1]Income Statement - Sewer'!M13+'[1]Income Statement - Other 1'!M13+'[1]Income Statement - Other 2'!M13+'[1]Income Statement - Other 3'!M13-'[1]Budget Summary 1'!Q154</f>
        <v>1236500.04</v>
      </c>
      <c r="N13" s="18">
        <f>'[1]Income Statement - General'!N13+'[1]Income Statement - Water'!N13+'[1]Income Statement - Sewer'!N13+'[1]Income Statement - Other 1'!N13+'[1]Income Statement - Other 2'!N13+'[1]Income Statement - Other 3'!N13-'[1]Budget Summary 1'!R154</f>
        <v>1236500.04</v>
      </c>
      <c r="O13" s="18">
        <f>'[1]Income Statement - General'!O13+'[1]Income Statement - Water'!O13+'[1]Income Statement - Sewer'!O13+'[1]Income Statement - Other 1'!O13+'[1]Income Statement - Other 2'!O13+'[1]Income Statement - Other 3'!O13-'[1]Budget Summary 1'!S154</f>
        <v>1236500.04</v>
      </c>
      <c r="P13" s="18">
        <f>'[1]Income Statement - General'!P13+'[1]Income Statement - Water'!P13+'[1]Income Statement - Sewer'!P13+'[1]Income Statement - Other 1'!P13+'[1]Income Statement - Other 2'!P13+'[1]Income Statement - Other 3'!P13-'[1]Budget Summary 1'!T154</f>
        <v>1236500.04</v>
      </c>
      <c r="Q13" s="18">
        <f>'[1]Income Statement - General'!Q13+'[1]Income Statement - Water'!Q13+'[1]Income Statement - Sewer'!Q13+'[1]Income Statement - Other 1'!Q13+'[1]Income Statement - Other 2'!Q13+'[1]Income Statement - Other 3'!Q13-'[1]Budget Summary 1'!U154</f>
        <v>1236500.04</v>
      </c>
      <c r="S13" s="24"/>
      <c r="AA13" s="21" t="s">
        <v>0</v>
      </c>
      <c r="AB13" s="21" t="s">
        <v>0</v>
      </c>
      <c r="AC13" s="21" t="s">
        <v>0</v>
      </c>
    </row>
    <row r="14" spans="1:29" s="18" customFormat="1" x14ac:dyDescent="0.2">
      <c r="B14" s="23" t="s">
        <v>15</v>
      </c>
      <c r="C14" s="20"/>
      <c r="E14" s="20"/>
      <c r="G14" s="20"/>
      <c r="S14" s="24"/>
      <c r="AA14" s="21" t="s">
        <v>0</v>
      </c>
      <c r="AB14" s="21" t="s">
        <v>0</v>
      </c>
      <c r="AC14" s="21" t="s">
        <v>0</v>
      </c>
    </row>
    <row r="15" spans="1:29" s="18" customFormat="1" x14ac:dyDescent="0.2">
      <c r="A15" s="18" t="str">
        <f>B15</f>
        <v>Net gains from the disposal of assets</v>
      </c>
      <c r="B15" s="18" t="s">
        <v>16</v>
      </c>
      <c r="C15" s="20"/>
      <c r="D15" s="18">
        <f>'[1]Income Statement - General'!D15+'[1]Income Statement - Water'!D15+'[1]Income Statement - Sewer'!D15+'[1]Income Statement - Other 1'!D15+'[1]Income Statement - Other 2'!D15+'[1]Income Statement - Other 3'!D15</f>
        <v>299000</v>
      </c>
      <c r="E15" s="20"/>
      <c r="F15" s="18">
        <f>'[1]Income Statement - General'!F15+'[1]Income Statement - Water'!F15+'[1]Income Statement - Sewer'!F15+'[1]Income Statement - Other 1'!F15+'[1]Income Statement - Other 2'!F15+'[1]Income Statement - Other 3'!F15</f>
        <v>370500</v>
      </c>
      <c r="G15" s="20"/>
      <c r="H15" s="18">
        <f>'[1]Income Statement - General'!H15+'[1]Income Statement - Water'!H15+'[1]Income Statement - Sewer'!H15+'[1]Income Statement - Other 1'!H15+'[1]Income Statement - Other 2'!H15+'[1]Income Statement - Other 3'!H15</f>
        <v>8190500</v>
      </c>
      <c r="I15" s="18">
        <f>'[1]Income Statement - General'!I15+'[1]Income Statement - Water'!I15+'[1]Income Statement - Sewer'!I15+'[1]Income Statement - Other 1'!I15+'[1]Income Statement - Other 2'!I15+'[1]Income Statement - Other 3'!I15</f>
        <v>6696480</v>
      </c>
      <c r="J15" s="18">
        <f>'[1]Income Statement - General'!J15+'[1]Income Statement - Water'!J15+'[1]Income Statement - Sewer'!J15+'[1]Income Statement - Other 1'!J15+'[1]Income Statement - Other 2'!J15+'[1]Income Statement - Other 3'!J15</f>
        <v>877500</v>
      </c>
      <c r="K15" s="18">
        <f>'[1]Income Statement - General'!K15+'[1]Income Statement - Water'!K15+'[1]Income Statement - Sewer'!K15+'[1]Income Statement - Other 1'!K15+'[1]Income Statement - Other 2'!K15+'[1]Income Statement - Other 3'!K15</f>
        <v>144000</v>
      </c>
      <c r="L15" s="18">
        <f>'[1]Income Statement - General'!L15+'[1]Income Statement - Water'!L15+'[1]Income Statement - Sewer'!L15+'[1]Income Statement - Other 1'!L15+'[1]Income Statement - Other 2'!L15+'[1]Income Statement - Other 3'!L15</f>
        <v>335000</v>
      </c>
      <c r="M15" s="18">
        <f>'[1]Income Statement - General'!M15+'[1]Income Statement - Water'!M15+'[1]Income Statement - Sewer'!M15+'[1]Income Statement - Other 1'!M15+'[1]Income Statement - Other 2'!M15+'[1]Income Statement - Other 3'!M15</f>
        <v>335000</v>
      </c>
      <c r="N15" s="18">
        <f>'[1]Income Statement - General'!N15+'[1]Income Statement - Water'!N15+'[1]Income Statement - Sewer'!N15+'[1]Income Statement - Other 1'!N15+'[1]Income Statement - Other 2'!N15+'[1]Income Statement - Other 3'!N15</f>
        <v>335000</v>
      </c>
      <c r="O15" s="18">
        <f>'[1]Income Statement - General'!O15+'[1]Income Statement - Water'!O15+'[1]Income Statement - Sewer'!O15+'[1]Income Statement - Other 1'!O15+'[1]Income Statement - Other 2'!O15+'[1]Income Statement - Other 3'!O15</f>
        <v>335000</v>
      </c>
      <c r="P15" s="18">
        <f>'[1]Income Statement - General'!P15+'[1]Income Statement - Water'!P15+'[1]Income Statement - Sewer'!P15+'[1]Income Statement - Other 1'!P15+'[1]Income Statement - Other 2'!P15+'[1]Income Statement - Other 3'!P15</f>
        <v>335000</v>
      </c>
      <c r="Q15" s="18">
        <f>'[1]Income Statement - General'!Q15+'[1]Income Statement - Water'!Q15+'[1]Income Statement - Sewer'!Q15+'[1]Income Statement - Other 1'!Q15+'[1]Income Statement - Other 2'!Q15+'[1]Income Statement - Other 3'!Q15</f>
        <v>0</v>
      </c>
      <c r="S15" s="24"/>
      <c r="AA15" s="21" t="s">
        <v>0</v>
      </c>
      <c r="AB15" s="21" t="s">
        <v>0</v>
      </c>
      <c r="AC15" s="21" t="s">
        <v>0</v>
      </c>
    </row>
    <row r="16" spans="1:29" s="18" customFormat="1" x14ac:dyDescent="0.2">
      <c r="A16" s="18" t="str">
        <f>B16&amp;" - Gain"</f>
        <v>Joint Ventures &amp; Associated Entities - Gain</v>
      </c>
      <c r="B16" s="18" t="s">
        <v>17</v>
      </c>
      <c r="C16" s="20"/>
      <c r="D16" s="18">
        <f>'[1]Income Statement - General'!D16+'[1]Income Statement - Water'!D16+'[1]Income Statement - Sewer'!D16+'[1]Income Statement - Other 1'!D16+'[1]Income Statement - Other 2'!D16+'[1]Income Statement - Other 3'!D16</f>
        <v>68000</v>
      </c>
      <c r="E16" s="20"/>
      <c r="F16" s="18">
        <f>'[1]Income Statement - General'!F16+'[1]Income Statement - Water'!F16+'[1]Income Statement - Sewer'!F16+'[1]Income Statement - Other 1'!F16+'[1]Income Statement - Other 2'!F16+'[1]Income Statement - Other 3'!F16</f>
        <v>0</v>
      </c>
      <c r="G16" s="20"/>
      <c r="H16" s="18">
        <f>'[1]Income Statement - General'!H16+'[1]Income Statement - Water'!H16+'[1]Income Statement - Sewer'!H16+'[1]Income Statement - Other 1'!H16+'[1]Income Statement - Other 2'!H16+'[1]Income Statement - Other 3'!H16</f>
        <v>0</v>
      </c>
      <c r="I16" s="18">
        <f>'[1]Income Statement - General'!I16+'[1]Income Statement - Water'!I16+'[1]Income Statement - Sewer'!I16+'[1]Income Statement - Other 1'!I16+'[1]Income Statement - Other 2'!I16+'[1]Income Statement - Other 3'!I16</f>
        <v>0</v>
      </c>
      <c r="J16" s="18">
        <f>'[1]Income Statement - General'!J16+'[1]Income Statement - Water'!J16+'[1]Income Statement - Sewer'!J16+'[1]Income Statement - Other 1'!J16+'[1]Income Statement - Other 2'!J16+'[1]Income Statement - Other 3'!J16</f>
        <v>0</v>
      </c>
      <c r="K16" s="18">
        <f>'[1]Income Statement - General'!K16+'[1]Income Statement - Water'!K16+'[1]Income Statement - Sewer'!K16+'[1]Income Statement - Other 1'!K16+'[1]Income Statement - Other 2'!K16+'[1]Income Statement - Other 3'!K16</f>
        <v>0</v>
      </c>
      <c r="L16" s="18">
        <f>'[1]Income Statement - General'!L16+'[1]Income Statement - Water'!L16+'[1]Income Statement - Sewer'!L16+'[1]Income Statement - Other 1'!L16+'[1]Income Statement - Other 2'!L16+'[1]Income Statement - Other 3'!L16</f>
        <v>0</v>
      </c>
      <c r="M16" s="18">
        <f>'[1]Income Statement - General'!M16+'[1]Income Statement - Water'!M16+'[1]Income Statement - Sewer'!M16+'[1]Income Statement - Other 1'!M16+'[1]Income Statement - Other 2'!M16+'[1]Income Statement - Other 3'!M16</f>
        <v>0</v>
      </c>
      <c r="N16" s="18">
        <f>'[1]Income Statement - General'!N16+'[1]Income Statement - Water'!N16+'[1]Income Statement - Sewer'!N16+'[1]Income Statement - Other 1'!N16+'[1]Income Statement - Other 2'!N16+'[1]Income Statement - Other 3'!N16</f>
        <v>0</v>
      </c>
      <c r="O16" s="18">
        <f>'[1]Income Statement - General'!O16+'[1]Income Statement - Water'!O16+'[1]Income Statement - Sewer'!O16+'[1]Income Statement - Other 1'!O16+'[1]Income Statement - Other 2'!O16+'[1]Income Statement - Other 3'!O16</f>
        <v>0</v>
      </c>
      <c r="P16" s="18">
        <f>'[1]Income Statement - General'!P16+'[1]Income Statement - Water'!P16+'[1]Income Statement - Sewer'!P16+'[1]Income Statement - Other 1'!P16+'[1]Income Statement - Other 2'!P16+'[1]Income Statement - Other 3'!P16</f>
        <v>0</v>
      </c>
      <c r="Q16" s="18">
        <f>'[1]Income Statement - General'!Q16+'[1]Income Statement - Water'!Q16+'[1]Income Statement - Sewer'!Q16+'[1]Income Statement - Other 1'!Q16+'[1]Income Statement - Other 2'!Q16+'[1]Income Statement - Other 3'!Q16</f>
        <v>0</v>
      </c>
      <c r="S16" s="24"/>
      <c r="AA16" s="21" t="s">
        <v>0</v>
      </c>
      <c r="AB16" s="21" t="s">
        <v>0</v>
      </c>
      <c r="AC16" s="21" t="s">
        <v>0</v>
      </c>
    </row>
    <row r="17" spans="1:29" s="18" customFormat="1" x14ac:dyDescent="0.2">
      <c r="B17" s="23" t="s">
        <v>18</v>
      </c>
      <c r="C17" s="26"/>
      <c r="D17" s="27">
        <f t="shared" ref="D17" si="0">SUM(D7:D16)</f>
        <v>61851000</v>
      </c>
      <c r="E17" s="26"/>
      <c r="F17" s="27">
        <f t="shared" ref="F17:Q17" si="1">SUM(F7:F16)</f>
        <v>75932657.290000007</v>
      </c>
      <c r="G17" s="26"/>
      <c r="H17" s="27">
        <f t="shared" si="1"/>
        <v>74879905.650000006</v>
      </c>
      <c r="I17" s="27">
        <f t="shared" si="1"/>
        <v>77389742.87000002</v>
      </c>
      <c r="J17" s="27">
        <f t="shared" si="1"/>
        <v>73879868.230000004</v>
      </c>
      <c r="K17" s="27">
        <f t="shared" si="1"/>
        <v>74501000.290000007</v>
      </c>
      <c r="L17" s="27">
        <f t="shared" si="1"/>
        <v>76006701.820000008</v>
      </c>
      <c r="M17" s="27">
        <f t="shared" si="1"/>
        <v>76434000.150000006</v>
      </c>
      <c r="N17" s="27">
        <f t="shared" si="1"/>
        <v>77184101.269999996</v>
      </c>
      <c r="O17" s="27">
        <f t="shared" si="1"/>
        <v>79281053.060000002</v>
      </c>
      <c r="P17" s="27">
        <f t="shared" si="1"/>
        <v>81235912.480000004</v>
      </c>
      <c r="Q17" s="27">
        <f t="shared" si="1"/>
        <v>83328059.590000018</v>
      </c>
      <c r="S17" s="24"/>
      <c r="AA17" s="21" t="s">
        <v>0</v>
      </c>
      <c r="AB17" s="21" t="s">
        <v>0</v>
      </c>
      <c r="AC17" s="21" t="s">
        <v>0</v>
      </c>
    </row>
    <row r="18" spans="1:29" s="18" customFormat="1" x14ac:dyDescent="0.2">
      <c r="C18" s="20"/>
      <c r="E18" s="20"/>
      <c r="G18" s="20"/>
      <c r="S18" s="24"/>
      <c r="AA18" s="21" t="s">
        <v>0</v>
      </c>
      <c r="AB18" s="21" t="s">
        <v>0</v>
      </c>
      <c r="AC18" s="21" t="s">
        <v>0</v>
      </c>
    </row>
    <row r="19" spans="1:29" s="18" customFormat="1" ht="15" x14ac:dyDescent="0.25">
      <c r="B19" s="19" t="s">
        <v>19</v>
      </c>
      <c r="C19" s="20"/>
      <c r="E19" s="20"/>
      <c r="G19" s="20"/>
      <c r="S19" s="24"/>
      <c r="AA19" s="21" t="s">
        <v>0</v>
      </c>
      <c r="AB19" s="21" t="s">
        <v>0</v>
      </c>
      <c r="AC19" s="21" t="s">
        <v>0</v>
      </c>
    </row>
    <row r="20" spans="1:29" s="18" customFormat="1" x14ac:dyDescent="0.2">
      <c r="A20" s="18" t="str">
        <f t="shared" ref="A20:A27" si="2">B20</f>
        <v>Employee Benefits &amp; On-Costs</v>
      </c>
      <c r="B20" s="18" t="s">
        <v>20</v>
      </c>
      <c r="C20" s="20"/>
      <c r="D20" s="18">
        <f>'[1]Income Statement - General'!D20+'[1]Income Statement - Water'!D20+'[1]Income Statement - Sewer'!D20+'[1]Income Statement - Other 1'!D20+'[1]Income Statement - Other 2'!D20+'[1]Income Statement - Other 3'!D20</f>
        <v>26331000</v>
      </c>
      <c r="E20" s="20"/>
      <c r="F20" s="18">
        <f>'[1]Income Statement - General'!F20+'[1]Income Statement - Water'!F20+'[1]Income Statement - Sewer'!F20+'[1]Income Statement - Other 1'!F20+'[1]Income Statement - Other 2'!F20+'[1]Income Statement - Other 3'!F20-'[1]Budget Summary 1'!J164</f>
        <v>24966549.77</v>
      </c>
      <c r="G20" s="20"/>
      <c r="H20" s="18">
        <f>'[1]Income Statement - General'!H20+'[1]Income Statement - Water'!H20+'[1]Income Statement - Sewer'!H20+'[1]Income Statement - Other 1'!H20+'[1]Income Statement - Other 2'!H20+'[1]Income Statement - Other 3'!H20-'[1]Budget Summary 1'!L164</f>
        <v>28948889.589999985</v>
      </c>
      <c r="I20" s="18">
        <f>'[1]Income Statement - General'!I20+'[1]Income Statement - Water'!I20+'[1]Income Statement - Sewer'!I20+'[1]Income Statement - Other 1'!I20+'[1]Income Statement - Other 2'!I20+'[1]Income Statement - Other 3'!I20-'[1]Budget Summary 1'!M164</f>
        <v>31449100.790000033</v>
      </c>
      <c r="J20" s="18">
        <f>'[1]Income Statement - General'!J20+'[1]Income Statement - Water'!J20+'[1]Income Statement - Sewer'!J20+'[1]Income Statement - Other 1'!J20+'[1]Income Statement - Other 2'!J20+'[1]Income Statement - Other 3'!J20-'[1]Budget Summary 1'!N164</f>
        <v>32553381.960000001</v>
      </c>
      <c r="K20" s="18">
        <f>'[1]Income Statement - General'!K20+'[1]Income Statement - Water'!K20+'[1]Income Statement - Sewer'!K20+'[1]Income Statement - Other 1'!K20+'[1]Income Statement - Other 2'!K20+'[1]Income Statement - Other 3'!K20-'[1]Budget Summary 1'!O164</f>
        <v>33696829.489999972</v>
      </c>
      <c r="L20" s="18">
        <f>'[1]Income Statement - General'!L20+'[1]Income Statement - Water'!L20+'[1]Income Statement - Sewer'!L20+'[1]Income Statement - Other 1'!L20+'[1]Income Statement - Other 2'!L20+'[1]Income Statement - Other 3'!L20-'[1]Budget Summary 1'!P164</f>
        <v>34880841.730000004</v>
      </c>
      <c r="M20" s="18">
        <f>'[1]Income Statement - General'!M20+'[1]Income Statement - Water'!M20+'[1]Income Statement - Sewer'!M20+'[1]Income Statement - Other 1'!M20+'[1]Income Statement - Other 2'!M20+'[1]Income Statement - Other 3'!M20-'[1]Budget Summary 1'!Q164</f>
        <v>36106868.329999983</v>
      </c>
      <c r="N20" s="18">
        <f>'[1]Income Statement - General'!N20+'[1]Income Statement - Water'!N20+'[1]Income Statement - Sewer'!N20+'[1]Income Statement - Other 1'!N20+'[1]Income Statement - Other 2'!N20+'[1]Income Statement - Other 3'!N20-'[1]Budget Summary 1'!R164</f>
        <v>37376410.580000006</v>
      </c>
      <c r="O20" s="18">
        <f>'[1]Income Statement - General'!O20+'[1]Income Statement - Water'!O20+'[1]Income Statement - Sewer'!O20+'[1]Income Statement - Other 1'!O20+'[1]Income Statement - Other 2'!O20+'[1]Income Statement - Other 3'!O20-'[1]Budget Summary 1'!S164</f>
        <v>38691022.140000015</v>
      </c>
      <c r="P20" s="18">
        <f>'[1]Income Statement - General'!P20+'[1]Income Statement - Water'!P20+'[1]Income Statement - Sewer'!P20+'[1]Income Statement - Other 1'!P20+'[1]Income Statement - Other 2'!P20+'[1]Income Statement - Other 3'!P20-'[1]Budget Summary 1'!T164</f>
        <v>40024169.479999997</v>
      </c>
      <c r="Q20" s="18">
        <f>'[1]Income Statement - General'!Q20+'[1]Income Statement - Water'!Q20+'[1]Income Statement - Sewer'!Q20+'[1]Income Statement - Other 1'!Q20+'[1]Income Statement - Other 2'!Q20+'[1]Income Statement - Other 3'!Q20-'[1]Budget Summary 1'!U164</f>
        <v>41403556.050000012</v>
      </c>
      <c r="S20" s="24"/>
      <c r="AA20" s="21" t="s">
        <v>0</v>
      </c>
      <c r="AB20" s="21" t="s">
        <v>0</v>
      </c>
      <c r="AC20" s="21" t="s">
        <v>0</v>
      </c>
    </row>
    <row r="21" spans="1:29" s="18" customFormat="1" x14ac:dyDescent="0.2">
      <c r="A21" s="18" t="str">
        <f>B21</f>
        <v>Borrowing Costs</v>
      </c>
      <c r="B21" s="18" t="s">
        <v>21</v>
      </c>
      <c r="C21" s="20"/>
      <c r="D21" s="18">
        <f>'[1]Income Statement - General'!D21+'[1]Income Statement - Water'!D21+'[1]Income Statement - Sewer'!D21+'[1]Income Statement - Other 1'!D21+'[1]Income Statement - Other 2'!D21+'[1]Income Statement - Other 3'!D21</f>
        <v>156000</v>
      </c>
      <c r="E21" s="20"/>
      <c r="F21" s="18">
        <f>'[1]Income Statement - General'!F21+'[1]Income Statement - Water'!F21+'[1]Income Statement - Sewer'!F21+'[1]Income Statement - Other 1'!F21+'[1]Income Statement - Other 2'!F21+'[1]Income Statement - Other 3'!F21-F48+IF(F49&lt;0,-F49,0)-'[1]Budget Summary 1'!J165</f>
        <v>160206.01999999999</v>
      </c>
      <c r="G21" s="20"/>
      <c r="H21" s="18">
        <f>'[1]Income Statement - General'!H21+'[1]Income Statement - Water'!H21+'[1]Income Statement - Sewer'!H21+'[1]Income Statement - Other 1'!H21+'[1]Income Statement - Other 2'!H21+'[1]Income Statement - Other 3'!H21-H48+IF(H49&lt;0,-H49,0)-'[1]Budget Summary 1'!L165</f>
        <v>2414176.362159133</v>
      </c>
      <c r="I21" s="18">
        <f>'[1]Income Statement - General'!I21+'[1]Income Statement - Water'!I21+'[1]Income Statement - Sewer'!I21+'[1]Income Statement - Other 1'!I21+'[1]Income Statement - Other 2'!I21+'[1]Income Statement - Other 3'!I21-I48+IF(I49&lt;0,-I49,0)-'[1]Budget Summary 1'!M165</f>
        <v>2387783.8755288851</v>
      </c>
      <c r="J21" s="18">
        <f>'[1]Income Statement - General'!J21+'[1]Income Statement - Water'!J21+'[1]Income Statement - Sewer'!J21+'[1]Income Statement - Other 1'!J21+'[1]Income Statement - Other 2'!J21+'[1]Income Statement - Other 3'!J21-J48+IF(J49&lt;0,-J49,0)-'[1]Budget Summary 1'!N165</f>
        <v>2387138.8330160254</v>
      </c>
      <c r="K21" s="18">
        <f>'[1]Income Statement - General'!K21+'[1]Income Statement - Water'!K21+'[1]Income Statement - Sewer'!K21+'[1]Income Statement - Other 1'!K21+'[1]Income Statement - Other 2'!K21+'[1]Income Statement - Other 3'!K21-K48+IF(K49&lt;0,-K49,0)-'[1]Budget Summary 1'!O165</f>
        <v>2351659.346719271</v>
      </c>
      <c r="L21" s="18">
        <f>'[1]Income Statement - General'!L21+'[1]Income Statement - Water'!L21+'[1]Income Statement - Sewer'!L21+'[1]Income Statement - Other 1'!L21+'[1]Income Statement - Other 2'!L21+'[1]Income Statement - Other 3'!L21-L48+IF(L49&lt;0,-L49,0)-'[1]Budget Summary 1'!P165</f>
        <v>1209954.0268428808</v>
      </c>
      <c r="M21" s="18">
        <f>'[1]Income Statement - General'!M21+'[1]Income Statement - Water'!M21+'[1]Income Statement - Sewer'!M21+'[1]Income Statement - Other 1'!M21+'[1]Income Statement - Other 2'!M21+'[1]Income Statement - Other 3'!M21-M48+IF(M49&lt;0,-M49,0)-'[1]Budget Summary 1'!Q165</f>
        <v>1085879.6129236412</v>
      </c>
      <c r="N21" s="18">
        <f>'[1]Income Statement - General'!N21+'[1]Income Statement - Water'!N21+'[1]Income Statement - Sewer'!N21+'[1]Income Statement - Other 1'!N21+'[1]Income Statement - Other 2'!N21+'[1]Income Statement - Other 3'!N21-N48+IF(N49&lt;0,-N49,0)-'[1]Budget Summary 1'!R165</f>
        <v>1022044.4055067454</v>
      </c>
      <c r="O21" s="18">
        <f>'[1]Income Statement - General'!O21+'[1]Income Statement - Water'!O21+'[1]Income Statement - Sewer'!O21+'[1]Income Statement - Other 1'!O21+'[1]Income Statement - Other 2'!O21+'[1]Income Statement - Other 3'!O21-O48+IF(O49&lt;0,-O49,0)-'[1]Budget Summary 1'!S165</f>
        <v>955636.70478374767</v>
      </c>
      <c r="P21" s="18">
        <f>'[1]Income Statement - General'!P21+'[1]Income Statement - Water'!P21+'[1]Income Statement - Sewer'!P21+'[1]Income Statement - Other 1'!P21+'[1]Income Statement - Other 2'!P21+'[1]Income Statement - Other 3'!P21-P48+IF(P49&lt;0,-P49,0)-'[1]Budget Summary 1'!T165</f>
        <v>886550.52145705954</v>
      </c>
      <c r="Q21" s="18">
        <f>'[1]Income Statement - General'!Q21+'[1]Income Statement - Water'!Q21+'[1]Income Statement - Sewer'!Q21+'[1]Income Statement - Other 1'!Q21+'[1]Income Statement - Other 2'!Q21+'[1]Income Statement - Other 3'!Q21-Q48+IF(Q49&lt;0,-Q49,0)-'[1]Budget Summary 1'!U165</f>
        <v>814675.41383073921</v>
      </c>
      <c r="R21" s="28"/>
      <c r="S21" s="24"/>
      <c r="AA21" s="21" t="s">
        <v>0</v>
      </c>
      <c r="AB21" s="21" t="s">
        <v>0</v>
      </c>
      <c r="AC21" s="21" t="s">
        <v>0</v>
      </c>
    </row>
    <row r="22" spans="1:29" s="18" customFormat="1" x14ac:dyDescent="0.2">
      <c r="A22" s="18" t="str">
        <f t="shared" si="2"/>
        <v>Materials &amp; Contracts</v>
      </c>
      <c r="B22" s="18" t="s">
        <v>22</v>
      </c>
      <c r="C22" s="20"/>
      <c r="D22" s="18">
        <f>'[1]Income Statement - General'!D22+'[1]Income Statement - Water'!D22+'[1]Income Statement - Sewer'!D22+'[1]Income Statement - Other 1'!D22+'[1]Income Statement - Other 2'!D22+'[1]Income Statement - Other 3'!D22</f>
        <v>18762000</v>
      </c>
      <c r="E22" s="20"/>
      <c r="F22" s="18">
        <f>'[1]Income Statement - General'!F22+'[1]Income Statement - Water'!F22+'[1]Income Statement - Sewer'!F22+'[1]Income Statement - Other 1'!F22+'[1]Income Statement - Other 2'!F22+'[1]Income Statement - Other 3'!F22-'[1]Budget Summary 1'!J149-'[1]Budget Summary 1'!J150-'[1]Budget Summary 1'!J151-'[1]Budget Summary 1'!J152-'[1]Budget Summary 1'!J153-'[1]Budget Summary 1'!J154+'[1]Budget Summary 1'!J164+'[1]Budget Summary 1'!J165+'[1]Budget Summary 1'!J167+'[1]Budget Summary 1'!J168+'[1]Budget Summary 1'!J169</f>
        <v>18628495.949999999</v>
      </c>
      <c r="G22" s="20"/>
      <c r="H22" s="18">
        <f>'[1]Income Statement - General'!H22+'[1]Income Statement - Water'!H22+'[1]Income Statement - Sewer'!H22+'[1]Income Statement - Other 1'!H22+'[1]Income Statement - Other 2'!H22+'[1]Income Statement - Other 3'!H22-'[1]Budget Summary 1'!L149-'[1]Budget Summary 1'!L150-'[1]Budget Summary 1'!L151-'[1]Budget Summary 1'!L152-'[1]Budget Summary 1'!L153-'[1]Budget Summary 1'!L154+'[1]Budget Summary 1'!L164+'[1]Budget Summary 1'!L165+'[1]Budget Summary 1'!L167+'[1]Budget Summary 1'!L168+'[1]Budget Summary 1'!L169</f>
        <v>19944662.54000001</v>
      </c>
      <c r="I22" s="18">
        <f>'[1]Income Statement - General'!I22+'[1]Income Statement - Water'!I22+'[1]Income Statement - Sewer'!I22+'[1]Income Statement - Other 1'!I22+'[1]Income Statement - Other 2'!I22+'[1]Income Statement - Other 3'!I22-'[1]Budget Summary 1'!M149-'[1]Budget Summary 1'!M150-'[1]Budget Summary 1'!M151-'[1]Budget Summary 1'!M152-'[1]Budget Summary 1'!M153-'[1]Budget Summary 1'!M154+'[1]Budget Summary 1'!M164+'[1]Budget Summary 1'!M165+'[1]Budget Summary 1'!M167+'[1]Budget Summary 1'!M168+'[1]Budget Summary 1'!M169</f>
        <v>20196690.709999979</v>
      </c>
      <c r="J22" s="18">
        <f>'[1]Income Statement - General'!J22+'[1]Income Statement - Water'!J22+'[1]Income Statement - Sewer'!J22+'[1]Income Statement - Other 1'!J22+'[1]Income Statement - Other 2'!J22+'[1]Income Statement - Other 3'!J22-'[1]Budget Summary 1'!N149-'[1]Budget Summary 1'!N150-'[1]Budget Summary 1'!N151-'[1]Budget Summary 1'!N152-'[1]Budget Summary 1'!N153-'[1]Budget Summary 1'!N154+'[1]Budget Summary 1'!N164+'[1]Budget Summary 1'!N165+'[1]Budget Summary 1'!N167+'[1]Budget Summary 1'!N168+'[1]Budget Summary 1'!N169</f>
        <v>20743493.680000003</v>
      </c>
      <c r="K22" s="18">
        <f>'[1]Income Statement - General'!K22+'[1]Income Statement - Water'!K22+'[1]Income Statement - Sewer'!K22+'[1]Income Statement - Other 1'!K22+'[1]Income Statement - Other 2'!K22+'[1]Income Statement - Other 3'!K22-'[1]Budget Summary 1'!O149-'[1]Budget Summary 1'!O150-'[1]Budget Summary 1'!O151-'[1]Budget Summary 1'!O152-'[1]Budget Summary 1'!O153-'[1]Budget Summary 1'!O154+'[1]Budget Summary 1'!O164+'[1]Budget Summary 1'!O165+'[1]Budget Summary 1'!O167+'[1]Budget Summary 1'!O168+'[1]Budget Summary 1'!O169</f>
        <v>21251542.470000006</v>
      </c>
      <c r="L22" s="18">
        <f>'[1]Income Statement - General'!L22+'[1]Income Statement - Water'!L22+'[1]Income Statement - Sewer'!L22+'[1]Income Statement - Other 1'!L22+'[1]Income Statement - Other 2'!L22+'[1]Income Statement - Other 3'!L22-'[1]Budget Summary 1'!P149-'[1]Budget Summary 1'!P150-'[1]Budget Summary 1'!P151-'[1]Budget Summary 1'!P152-'[1]Budget Summary 1'!P153-'[1]Budget Summary 1'!P154+'[1]Budget Summary 1'!P164+'[1]Budget Summary 1'!P165+'[1]Budget Summary 1'!P167+'[1]Budget Summary 1'!P168+'[1]Budget Summary 1'!P169</f>
        <v>21746114.599999968</v>
      </c>
      <c r="M22" s="18">
        <f>'[1]Income Statement - General'!M22+'[1]Income Statement - Water'!M22+'[1]Income Statement - Sewer'!M22+'[1]Income Statement - Other 1'!M22+'[1]Income Statement - Other 2'!M22+'[1]Income Statement - Other 3'!M22-'[1]Budget Summary 1'!Q149-'[1]Budget Summary 1'!Q150-'[1]Budget Summary 1'!Q151-'[1]Budget Summary 1'!Q152-'[1]Budget Summary 1'!Q153-'[1]Budget Summary 1'!Q154+'[1]Budget Summary 1'!Q164+'[1]Budget Summary 1'!Q165+'[1]Budget Summary 1'!Q167+'[1]Budget Summary 1'!Q168+'[1]Budget Summary 1'!Q169</f>
        <v>22327424.510000005</v>
      </c>
      <c r="N22" s="18">
        <f>'[1]Income Statement - General'!N22+'[1]Income Statement - Water'!N22+'[1]Income Statement - Sewer'!N22+'[1]Income Statement - Other 1'!N22+'[1]Income Statement - Other 2'!N22+'[1]Income Statement - Other 3'!N22-'[1]Budget Summary 1'!R149-'[1]Budget Summary 1'!R150-'[1]Budget Summary 1'!R151-'[1]Budget Summary 1'!R152-'[1]Budget Summary 1'!R153-'[1]Budget Summary 1'!R154+'[1]Budget Summary 1'!R164+'[1]Budget Summary 1'!R165+'[1]Budget Summary 1'!R167+'[1]Budget Summary 1'!R168+'[1]Budget Summary 1'!R169</f>
        <v>22870761.439999986</v>
      </c>
      <c r="O22" s="18">
        <f>'[1]Income Statement - General'!O22+'[1]Income Statement - Water'!O22+'[1]Income Statement - Sewer'!O22+'[1]Income Statement - Other 1'!O22+'[1]Income Statement - Other 2'!O22+'[1]Income Statement - Other 3'!O22-'[1]Budget Summary 1'!S149-'[1]Budget Summary 1'!S150-'[1]Budget Summary 1'!S151-'[1]Budget Summary 1'!S152-'[1]Budget Summary 1'!S153-'[1]Budget Summary 1'!S154+'[1]Budget Summary 1'!S164+'[1]Budget Summary 1'!S165+'[1]Budget Summary 1'!S167+'[1]Budget Summary 1'!S168+'[1]Budget Summary 1'!S169</f>
        <v>23426397.720000029</v>
      </c>
      <c r="P22" s="18">
        <f>'[1]Income Statement - General'!P22+'[1]Income Statement - Water'!P22+'[1]Income Statement - Sewer'!P22+'[1]Income Statement - Other 1'!P22+'[1]Income Statement - Other 2'!P22+'[1]Income Statement - Other 3'!P22-'[1]Budget Summary 1'!T149-'[1]Budget Summary 1'!T150-'[1]Budget Summary 1'!T151-'[1]Budget Summary 1'!T152-'[1]Budget Summary 1'!T153-'[1]Budget Summary 1'!T154+'[1]Budget Summary 1'!T164+'[1]Budget Summary 1'!T165+'[1]Budget Summary 1'!T167+'[1]Budget Summary 1'!T168+'[1]Budget Summary 1'!T169</f>
        <v>23844612.059999984</v>
      </c>
      <c r="Q22" s="18">
        <f>'[1]Income Statement - General'!Q22+'[1]Income Statement - Water'!Q22+'[1]Income Statement - Sewer'!Q22+'[1]Income Statement - Other 1'!Q22+'[1]Income Statement - Other 2'!Q22+'[1]Income Statement - Other 3'!Q22-'[1]Budget Summary 1'!U149-'[1]Budget Summary 1'!U150-'[1]Budget Summary 1'!U151-'[1]Budget Summary 1'!U152-'[1]Budget Summary 1'!U153-'[1]Budget Summary 1'!U154+'[1]Budget Summary 1'!U164+'[1]Budget Summary 1'!U165+'[1]Budget Summary 1'!U167+'[1]Budget Summary 1'!U168+'[1]Budget Summary 1'!U169</f>
        <v>24425689.040000007</v>
      </c>
      <c r="S22" s="24"/>
      <c r="AA22" s="21" t="s">
        <v>0</v>
      </c>
      <c r="AB22" s="21" t="s">
        <v>0</v>
      </c>
      <c r="AC22" s="21" t="s">
        <v>0</v>
      </c>
    </row>
    <row r="23" spans="1:29" s="18" customFormat="1" x14ac:dyDescent="0.2">
      <c r="A23" s="18" t="str">
        <f t="shared" si="2"/>
        <v>Depreciation &amp; Amortisation</v>
      </c>
      <c r="B23" s="18" t="s">
        <v>23</v>
      </c>
      <c r="C23" s="20"/>
      <c r="D23" s="18">
        <f>'[1]Income Statement - General'!D23+'[1]Income Statement - Water'!D23+'[1]Income Statement - Sewer'!D23+'[1]Income Statement - Other 1'!D23+'[1]Income Statement - Other 2'!D23+'[1]Income Statement - Other 3'!D23</f>
        <v>7121000</v>
      </c>
      <c r="E23" s="20"/>
      <c r="F23" s="18">
        <f>'[1]Income Statement - General'!F23+'[1]Income Statement - Water'!F23+'[1]Income Statement - Sewer'!F23+'[1]Income Statement - Other 1'!F23+'[1]Income Statement - Other 2'!F23+'[1]Income Statement - Other 3'!F23-'[1]Budget Summary 1'!J167</f>
        <v>6991556.080000001</v>
      </c>
      <c r="G23" s="20"/>
      <c r="H23" s="18">
        <f>'[1]Income Statement - General'!H23+'[1]Income Statement - Water'!H23+'[1]Income Statement - Sewer'!H23+'[1]Income Statement - Other 1'!H23+'[1]Income Statement - Other 2'!H23+'[1]Income Statement - Other 3'!H23-'[1]Budget Summary 1'!L167</f>
        <v>7538143.8399999989</v>
      </c>
      <c r="I23" s="18">
        <f>'[1]Income Statement - General'!I23+'[1]Income Statement - Water'!I23+'[1]Income Statement - Sewer'!I23+'[1]Income Statement - Other 1'!I23+'[1]Income Statement - Other 2'!I23+'[1]Income Statement - Other 3'!I23-'[1]Budget Summary 1'!M167</f>
        <v>7658395.240000003</v>
      </c>
      <c r="J23" s="18">
        <f>'[1]Income Statement - General'!J23+'[1]Income Statement - Water'!J23+'[1]Income Statement - Sewer'!J23+'[1]Income Statement - Other 1'!J23+'[1]Income Statement - Other 2'!J23+'[1]Income Statement - Other 3'!J23-'[1]Budget Summary 1'!N167</f>
        <v>7863651.1799999988</v>
      </c>
      <c r="K23" s="18">
        <f>'[1]Income Statement - General'!K23+'[1]Income Statement - Water'!K23+'[1]Income Statement - Sewer'!K23+'[1]Income Statement - Other 1'!K23+'[1]Income Statement - Other 2'!K23+'[1]Income Statement - Other 3'!K23-'[1]Budget Summary 1'!O167</f>
        <v>7945947.6799999988</v>
      </c>
      <c r="L23" s="18">
        <f>'[1]Income Statement - General'!L23+'[1]Income Statement - Water'!L23+'[1]Income Statement - Sewer'!L23+'[1]Income Statement - Other 1'!L23+'[1]Income Statement - Other 2'!L23+'[1]Income Statement - Other 3'!L23-'[1]Budget Summary 1'!P167</f>
        <v>8114849.1499999985</v>
      </c>
      <c r="M23" s="18">
        <f>'[1]Income Statement - General'!M23+'[1]Income Statement - Water'!M23+'[1]Income Statement - Sewer'!M23+'[1]Income Statement - Other 1'!M23+'[1]Income Statement - Other 2'!M23+'[1]Income Statement - Other 3'!M23-'[1]Budget Summary 1'!Q167</f>
        <v>8200873.6000000015</v>
      </c>
      <c r="N23" s="18">
        <f>'[1]Income Statement - General'!N23+'[1]Income Statement - Water'!N23+'[1]Income Statement - Sewer'!N23+'[1]Income Statement - Other 1'!N23+'[1]Income Statement - Other 2'!N23+'[1]Income Statement - Other 3'!N23-'[1]Budget Summary 1'!R167</f>
        <v>8329386.3100000033</v>
      </c>
      <c r="O23" s="18">
        <f>'[1]Income Statement - General'!O23+'[1]Income Statement - Water'!O23+'[1]Income Statement - Sewer'!O23+'[1]Income Statement - Other 1'!O23+'[1]Income Statement - Other 2'!O23+'[1]Income Statement - Other 3'!O23-'[1]Budget Summary 1'!S167</f>
        <v>8420138.2200000025</v>
      </c>
      <c r="P23" s="18">
        <f>'[1]Income Statement - General'!P23+'[1]Income Statement - Water'!P23+'[1]Income Statement - Sewer'!P23+'[1]Income Statement - Other 1'!P23+'[1]Income Statement - Other 2'!P23+'[1]Income Statement - Other 3'!P23-'[1]Budget Summary 1'!T167</f>
        <v>8500139.620000001</v>
      </c>
      <c r="Q23" s="18">
        <f>'[1]Income Statement - General'!Q23+'[1]Income Statement - Water'!Q23+'[1]Income Statement - Sewer'!Q23+'[1]Income Statement - Other 1'!Q23+'[1]Income Statement - Other 2'!Q23+'[1]Income Statement - Other 3'!Q23-'[1]Budget Summary 1'!U167</f>
        <v>8580940.9999999981</v>
      </c>
      <c r="S23" s="24"/>
      <c r="AA23" s="21" t="s">
        <v>0</v>
      </c>
      <c r="AB23" s="21" t="s">
        <v>0</v>
      </c>
      <c r="AC23" s="21" t="s">
        <v>0</v>
      </c>
    </row>
    <row r="24" spans="1:29" s="18" customFormat="1" x14ac:dyDescent="0.2">
      <c r="A24" s="18" t="str">
        <f t="shared" si="2"/>
        <v>Impairment</v>
      </c>
      <c r="B24" s="18" t="s">
        <v>24</v>
      </c>
      <c r="C24" s="20"/>
      <c r="D24" s="18">
        <f>'[1]Income Statement - General'!D24+'[1]Income Statement - Water'!D24+'[1]Income Statement - Sewer'!D24+'[1]Income Statement - Other 1'!D24+'[1]Income Statement - Other 2'!D24+'[1]Income Statement - Other 3'!D24</f>
        <v>0</v>
      </c>
      <c r="E24" s="20"/>
      <c r="F24" s="18">
        <f>'[1]Income Statement - General'!F24+'[1]Income Statement - Water'!F24+'[1]Income Statement - Sewer'!F24+'[1]Income Statement - Other 1'!F24+'[1]Income Statement - Other 2'!F24+'[1]Income Statement - Other 3'!F24-'[1]Budget Summary 1'!J168</f>
        <v>0</v>
      </c>
      <c r="G24" s="20"/>
      <c r="H24" s="18">
        <f>'[1]Income Statement - General'!H24+'[1]Income Statement - Water'!H24+'[1]Income Statement - Sewer'!H24+'[1]Income Statement - Other 1'!H24+'[1]Income Statement - Other 2'!H24+'[1]Income Statement - Other 3'!H24-'[1]Budget Summary 1'!L168</f>
        <v>0</v>
      </c>
      <c r="I24" s="18">
        <f>'[1]Income Statement - General'!I24+'[1]Income Statement - Water'!I24+'[1]Income Statement - Sewer'!I24+'[1]Income Statement - Other 1'!I24+'[1]Income Statement - Other 2'!I24+'[1]Income Statement - Other 3'!I24-'[1]Budget Summary 1'!M168</f>
        <v>0</v>
      </c>
      <c r="J24" s="18">
        <f>'[1]Income Statement - General'!J24+'[1]Income Statement - Water'!J24+'[1]Income Statement - Sewer'!J24+'[1]Income Statement - Other 1'!J24+'[1]Income Statement - Other 2'!J24+'[1]Income Statement - Other 3'!J24-'[1]Budget Summary 1'!N168</f>
        <v>0</v>
      </c>
      <c r="K24" s="18">
        <f>'[1]Income Statement - General'!K24+'[1]Income Statement - Water'!K24+'[1]Income Statement - Sewer'!K24+'[1]Income Statement - Other 1'!K24+'[1]Income Statement - Other 2'!K24+'[1]Income Statement - Other 3'!K24-'[1]Budget Summary 1'!O168</f>
        <v>0</v>
      </c>
      <c r="L24" s="18">
        <f>'[1]Income Statement - General'!L24+'[1]Income Statement - Water'!L24+'[1]Income Statement - Sewer'!L24+'[1]Income Statement - Other 1'!L24+'[1]Income Statement - Other 2'!L24+'[1]Income Statement - Other 3'!L24-'[1]Budget Summary 1'!P168</f>
        <v>0</v>
      </c>
      <c r="M24" s="18">
        <f>'[1]Income Statement - General'!M24+'[1]Income Statement - Water'!M24+'[1]Income Statement - Sewer'!M24+'[1]Income Statement - Other 1'!M24+'[1]Income Statement - Other 2'!M24+'[1]Income Statement - Other 3'!M24-'[1]Budget Summary 1'!Q168</f>
        <v>0</v>
      </c>
      <c r="N24" s="18">
        <f>'[1]Income Statement - General'!N24+'[1]Income Statement - Water'!N24+'[1]Income Statement - Sewer'!N24+'[1]Income Statement - Other 1'!N24+'[1]Income Statement - Other 2'!N24+'[1]Income Statement - Other 3'!N24-'[1]Budget Summary 1'!R168</f>
        <v>0</v>
      </c>
      <c r="O24" s="18">
        <f>'[1]Income Statement - General'!O24+'[1]Income Statement - Water'!O24+'[1]Income Statement - Sewer'!O24+'[1]Income Statement - Other 1'!O24+'[1]Income Statement - Other 2'!O24+'[1]Income Statement - Other 3'!O24-'[1]Budget Summary 1'!S168</f>
        <v>0</v>
      </c>
      <c r="P24" s="18">
        <f>'[1]Income Statement - General'!P24+'[1]Income Statement - Water'!P24+'[1]Income Statement - Sewer'!P24+'[1]Income Statement - Other 1'!P24+'[1]Income Statement - Other 2'!P24+'[1]Income Statement - Other 3'!P24-'[1]Budget Summary 1'!T168</f>
        <v>0</v>
      </c>
      <c r="Q24" s="18">
        <f>'[1]Income Statement - General'!Q24+'[1]Income Statement - Water'!Q24+'[1]Income Statement - Sewer'!Q24+'[1]Income Statement - Other 1'!Q24+'[1]Income Statement - Other 2'!Q24+'[1]Income Statement - Other 3'!Q24-'[1]Budget Summary 1'!U168</f>
        <v>0</v>
      </c>
      <c r="S24" s="24"/>
      <c r="AA24" s="21" t="s">
        <v>0</v>
      </c>
      <c r="AB24" s="21" t="s">
        <v>0</v>
      </c>
      <c r="AC24" s="21" t="s">
        <v>0</v>
      </c>
    </row>
    <row r="25" spans="1:29" s="18" customFormat="1" x14ac:dyDescent="0.2">
      <c r="A25" s="18" t="str">
        <f t="shared" si="2"/>
        <v>Other Expenses</v>
      </c>
      <c r="B25" s="18" t="s">
        <v>25</v>
      </c>
      <c r="C25" s="20"/>
      <c r="D25" s="18">
        <f>'[1]Income Statement - General'!D25+'[1]Income Statement - Water'!D25+'[1]Income Statement - Sewer'!D25+'[1]Income Statement - Other 1'!D25+'[1]Income Statement - Other 2'!D25+'[1]Income Statement - Other 3'!D25</f>
        <v>3110000</v>
      </c>
      <c r="E25" s="20"/>
      <c r="F25" s="18">
        <f>'[1]Income Statement - General'!F25+'[1]Income Statement - Water'!F25+'[1]Income Statement - Sewer'!F25+'[1]Income Statement - Other 1'!F25+'[1]Income Statement - Other 2'!F25+'[1]Income Statement - Other 3'!F25-'[1]Budget Summary 1'!J169</f>
        <v>3373410.5</v>
      </c>
      <c r="G25" s="20"/>
      <c r="H25" s="18">
        <f>'[1]Income Statement - General'!H25+'[1]Income Statement - Water'!H25+'[1]Income Statement - Sewer'!H25+'[1]Income Statement - Other 1'!H25+'[1]Income Statement - Other 2'!H25+'[1]Income Statement - Other 3'!H25-'[1]Budget Summary 1'!L169</f>
        <v>3735392.7199999997</v>
      </c>
      <c r="I25" s="18">
        <f>'[1]Income Statement - General'!I25+'[1]Income Statement - Water'!I25+'[1]Income Statement - Sewer'!I25+'[1]Income Statement - Other 1'!I25+'[1]Income Statement - Other 2'!I25+'[1]Income Statement - Other 3'!I25-'[1]Budget Summary 1'!M169</f>
        <v>3899263.4100000006</v>
      </c>
      <c r="J25" s="18">
        <f>'[1]Income Statement - General'!J25+'[1]Income Statement - Water'!J25+'[1]Income Statement - Sewer'!J25+'[1]Income Statement - Other 1'!J25+'[1]Income Statement - Other 2'!J25+'[1]Income Statement - Other 3'!J25-'[1]Budget Summary 1'!N169</f>
        <v>3984396.73</v>
      </c>
      <c r="K25" s="18">
        <f>'[1]Income Statement - General'!K25+'[1]Income Statement - Water'!K25+'[1]Income Statement - Sewer'!K25+'[1]Income Statement - Other 1'!K25+'[1]Income Statement - Other 2'!K25+'[1]Income Statement - Other 3'!K25-'[1]Budget Summary 1'!O169</f>
        <v>4071404.15</v>
      </c>
      <c r="L25" s="18">
        <f>'[1]Income Statement - General'!L25+'[1]Income Statement - Water'!L25+'[1]Income Statement - Sewer'!L25+'[1]Income Statement - Other 1'!L25+'[1]Income Statement - Other 2'!L25+'[1]Income Statement - Other 3'!L25-'[1]Budget Summary 1'!P169</f>
        <v>4160327.43</v>
      </c>
      <c r="M25" s="18">
        <f>'[1]Income Statement - General'!M25+'[1]Income Statement - Water'!M25+'[1]Income Statement - Sewer'!M25+'[1]Income Statement - Other 1'!M25+'[1]Income Statement - Other 2'!M25+'[1]Income Statement - Other 3'!M25-'[1]Budget Summary 1'!Q169</f>
        <v>4251209.0599999996</v>
      </c>
      <c r="N25" s="18">
        <f>'[1]Income Statement - General'!N25+'[1]Income Statement - Water'!N25+'[1]Income Statement - Sewer'!N25+'[1]Income Statement - Other 1'!N25+'[1]Income Statement - Other 2'!N25+'[1]Income Statement - Other 3'!N25-'[1]Budget Summary 1'!R169</f>
        <v>4344092.5500000007</v>
      </c>
      <c r="O25" s="18">
        <f>'[1]Income Statement - General'!O25+'[1]Income Statement - Water'!O25+'[1]Income Statement - Sewer'!O25+'[1]Income Statement - Other 1'!O25+'[1]Income Statement - Other 2'!O25+'[1]Income Statement - Other 3'!O25-'[1]Budget Summary 1'!S169</f>
        <v>4439022.3899999997</v>
      </c>
      <c r="P25" s="18">
        <f>'[1]Income Statement - General'!P25+'[1]Income Statement - Water'!P25+'[1]Income Statement - Sewer'!P25+'[1]Income Statement - Other 1'!P25+'[1]Income Statement - Other 2'!P25+'[1]Income Statement - Other 3'!P25-'[1]Budget Summary 1'!T169</f>
        <v>4536043.93</v>
      </c>
      <c r="Q25" s="18">
        <f>'[1]Income Statement - General'!Q25+'[1]Income Statement - Water'!Q25+'[1]Income Statement - Sewer'!Q25+'[1]Income Statement - Other 1'!Q25+'[1]Income Statement - Other 2'!Q25+'[1]Income Statement - Other 3'!Q25-'[1]Budget Summary 1'!U169</f>
        <v>4635203.6699999981</v>
      </c>
      <c r="S25" s="24"/>
      <c r="AA25" s="21" t="s">
        <v>0</v>
      </c>
      <c r="AB25" s="21" t="s">
        <v>0</v>
      </c>
      <c r="AC25" s="21" t="s">
        <v>0</v>
      </c>
    </row>
    <row r="26" spans="1:29" s="18" customFormat="1" x14ac:dyDescent="0.2">
      <c r="A26" s="18" t="str">
        <f t="shared" si="2"/>
        <v>Interest &amp; Investment Losses</v>
      </c>
      <c r="B26" s="18" t="s">
        <v>26</v>
      </c>
      <c r="C26" s="20"/>
      <c r="D26" s="18">
        <f>'[1]Income Statement - General'!D26+'[1]Income Statement - Water'!D26+'[1]Income Statement - Sewer'!D26+'[1]Income Statement - Other 1'!D26+'[1]Income Statement - Other 2'!D26+'[1]Income Statement - Other 3'!D26</f>
        <v>0</v>
      </c>
      <c r="E26" s="20"/>
      <c r="F26" s="18">
        <f>'[1]Income Statement - General'!F26+'[1]Income Statement - Water'!F26+'[1]Income Statement - Sewer'!F26+'[1]Income Statement - Other 1'!F26+'[1]Income Statement - Other 2'!F26+'[1]Income Statement - Other 3'!F26</f>
        <v>0</v>
      </c>
      <c r="G26" s="20"/>
      <c r="H26" s="18">
        <f>'[1]Income Statement - General'!H26+'[1]Income Statement - Water'!H26+'[1]Income Statement - Sewer'!H26+'[1]Income Statement - Other 1'!H26+'[1]Income Statement - Other 2'!H26+'[1]Income Statement - Other 3'!H26</f>
        <v>0</v>
      </c>
      <c r="I26" s="18">
        <f>'[1]Income Statement - General'!I26+'[1]Income Statement - Water'!I26+'[1]Income Statement - Sewer'!I26+'[1]Income Statement - Other 1'!I26+'[1]Income Statement - Other 2'!I26+'[1]Income Statement - Other 3'!I26</f>
        <v>0</v>
      </c>
      <c r="J26" s="18">
        <f>'[1]Income Statement - General'!J26+'[1]Income Statement - Water'!J26+'[1]Income Statement - Sewer'!J26+'[1]Income Statement - Other 1'!J26+'[1]Income Statement - Other 2'!J26+'[1]Income Statement - Other 3'!J26</f>
        <v>0</v>
      </c>
      <c r="K26" s="18">
        <f>'[1]Income Statement - General'!K26+'[1]Income Statement - Water'!K26+'[1]Income Statement - Sewer'!K26+'[1]Income Statement - Other 1'!K26+'[1]Income Statement - Other 2'!K26+'[1]Income Statement - Other 3'!K26</f>
        <v>0</v>
      </c>
      <c r="L26" s="18">
        <f>'[1]Income Statement - General'!L26+'[1]Income Statement - Water'!L26+'[1]Income Statement - Sewer'!L26+'[1]Income Statement - Other 1'!L26+'[1]Income Statement - Other 2'!L26+'[1]Income Statement - Other 3'!L26</f>
        <v>0</v>
      </c>
      <c r="M26" s="18">
        <f>'[1]Income Statement - General'!M26+'[1]Income Statement - Water'!M26+'[1]Income Statement - Sewer'!M26+'[1]Income Statement - Other 1'!M26+'[1]Income Statement - Other 2'!M26+'[1]Income Statement - Other 3'!M26</f>
        <v>0</v>
      </c>
      <c r="N26" s="18">
        <f>'[1]Income Statement - General'!N26+'[1]Income Statement - Water'!N26+'[1]Income Statement - Sewer'!N26+'[1]Income Statement - Other 1'!N26+'[1]Income Statement - Other 2'!N26+'[1]Income Statement - Other 3'!N26</f>
        <v>0</v>
      </c>
      <c r="O26" s="18">
        <f>'[1]Income Statement - General'!O26+'[1]Income Statement - Water'!O26+'[1]Income Statement - Sewer'!O26+'[1]Income Statement - Other 1'!O26+'[1]Income Statement - Other 2'!O26+'[1]Income Statement - Other 3'!O26</f>
        <v>0</v>
      </c>
      <c r="P26" s="18">
        <f>'[1]Income Statement - General'!P26+'[1]Income Statement - Water'!P26+'[1]Income Statement - Sewer'!P26+'[1]Income Statement - Other 1'!P26+'[1]Income Statement - Other 2'!P26+'[1]Income Statement - Other 3'!P26</f>
        <v>0</v>
      </c>
      <c r="Q26" s="18">
        <f>'[1]Income Statement - General'!Q26+'[1]Income Statement - Water'!Q26+'[1]Income Statement - Sewer'!Q26+'[1]Income Statement - Other 1'!Q26+'[1]Income Statement - Other 2'!Q26+'[1]Income Statement - Other 3'!Q26</f>
        <v>0</v>
      </c>
      <c r="S26" s="24"/>
      <c r="AA26" s="21" t="s">
        <v>0</v>
      </c>
      <c r="AB26" s="21" t="s">
        <v>0</v>
      </c>
      <c r="AC26" s="21" t="s">
        <v>0</v>
      </c>
    </row>
    <row r="27" spans="1:29" s="18" customFormat="1" x14ac:dyDescent="0.2">
      <c r="A27" s="18" t="str">
        <f t="shared" si="2"/>
        <v>Net Losses from the Disposal of Assets</v>
      </c>
      <c r="B27" s="18" t="s">
        <v>27</v>
      </c>
      <c r="C27" s="20"/>
      <c r="D27" s="18">
        <f>'[1]Income Statement - General'!D27+'[1]Income Statement - Water'!D27+'[1]Income Statement - Sewer'!D27+'[1]Income Statement - Other 1'!D27+'[1]Income Statement - Other 2'!D27+'[1]Income Statement - Other 3'!D27</f>
        <v>0</v>
      </c>
      <c r="E27" s="20"/>
      <c r="F27" s="18">
        <f>'[1]Income Statement - General'!F27+'[1]Income Statement - Water'!F27+'[1]Income Statement - Sewer'!F27+'[1]Income Statement - Other 1'!F27+'[1]Income Statement - Other 2'!F27+'[1]Income Statement - Other 3'!F27</f>
        <v>0</v>
      </c>
      <c r="G27" s="20"/>
      <c r="H27" s="18">
        <f>'[1]Income Statement - General'!H27+'[1]Income Statement - Water'!H27+'[1]Income Statement - Sewer'!H27+'[1]Income Statement - Other 1'!H27+'[1]Income Statement - Other 2'!H27+'[1]Income Statement - Other 3'!H27</f>
        <v>0</v>
      </c>
      <c r="I27" s="18">
        <f>'[1]Income Statement - General'!I27+'[1]Income Statement - Water'!I27+'[1]Income Statement - Sewer'!I27+'[1]Income Statement - Other 1'!I27+'[1]Income Statement - Other 2'!I27+'[1]Income Statement - Other 3'!I27</f>
        <v>0</v>
      </c>
      <c r="J27" s="18">
        <f>'[1]Income Statement - General'!J27+'[1]Income Statement - Water'!J27+'[1]Income Statement - Sewer'!J27+'[1]Income Statement - Other 1'!J27+'[1]Income Statement - Other 2'!J27+'[1]Income Statement - Other 3'!J27</f>
        <v>0</v>
      </c>
      <c r="K27" s="18">
        <f>'[1]Income Statement - General'!K27+'[1]Income Statement - Water'!K27+'[1]Income Statement - Sewer'!K27+'[1]Income Statement - Other 1'!K27+'[1]Income Statement - Other 2'!K27+'[1]Income Statement - Other 3'!K27</f>
        <v>0</v>
      </c>
      <c r="L27" s="18">
        <f>'[1]Income Statement - General'!L27+'[1]Income Statement - Water'!L27+'[1]Income Statement - Sewer'!L27+'[1]Income Statement - Other 1'!L27+'[1]Income Statement - Other 2'!L27+'[1]Income Statement - Other 3'!L27</f>
        <v>0</v>
      </c>
      <c r="M27" s="18">
        <f>'[1]Income Statement - General'!M27+'[1]Income Statement - Water'!M27+'[1]Income Statement - Sewer'!M27+'[1]Income Statement - Other 1'!M27+'[1]Income Statement - Other 2'!M27+'[1]Income Statement - Other 3'!M27</f>
        <v>0</v>
      </c>
      <c r="N27" s="18">
        <f>'[1]Income Statement - General'!N27+'[1]Income Statement - Water'!N27+'[1]Income Statement - Sewer'!N27+'[1]Income Statement - Other 1'!N27+'[1]Income Statement - Other 2'!N27+'[1]Income Statement - Other 3'!N27</f>
        <v>0</v>
      </c>
      <c r="O27" s="18">
        <f>'[1]Income Statement - General'!O27+'[1]Income Statement - Water'!O27+'[1]Income Statement - Sewer'!O27+'[1]Income Statement - Other 1'!O27+'[1]Income Statement - Other 2'!O27+'[1]Income Statement - Other 3'!O27</f>
        <v>0</v>
      </c>
      <c r="P27" s="18">
        <f>'[1]Income Statement - General'!P27+'[1]Income Statement - Water'!P27+'[1]Income Statement - Sewer'!P27+'[1]Income Statement - Other 1'!P27+'[1]Income Statement - Other 2'!P27+'[1]Income Statement - Other 3'!P27</f>
        <v>0</v>
      </c>
      <c r="Q27" s="18">
        <f>'[1]Income Statement - General'!Q27+'[1]Income Statement - Water'!Q27+'[1]Income Statement - Sewer'!Q27+'[1]Income Statement - Other 1'!Q27+'[1]Income Statement - Other 2'!Q27+'[1]Income Statement - Other 3'!Q27</f>
        <v>0</v>
      </c>
      <c r="S27" s="24"/>
      <c r="AA27" s="21" t="s">
        <v>0</v>
      </c>
      <c r="AB27" s="21" t="s">
        <v>0</v>
      </c>
      <c r="AC27" s="21" t="s">
        <v>0</v>
      </c>
    </row>
    <row r="28" spans="1:29" s="18" customFormat="1" x14ac:dyDescent="0.2">
      <c r="A28" s="18" t="str">
        <f>B28&amp;" - Loss"</f>
        <v>Joint Ventures &amp; Associated Entities - Loss</v>
      </c>
      <c r="B28" s="18" t="s">
        <v>17</v>
      </c>
      <c r="C28" s="20"/>
      <c r="D28" s="18">
        <f>'[1]Income Statement - General'!D28+'[1]Income Statement - Water'!D28+'[1]Income Statement - Sewer'!D28+'[1]Income Statement - Other 1'!D28+'[1]Income Statement - Other 2'!D28+'[1]Income Statement - Other 3'!D28</f>
        <v>0</v>
      </c>
      <c r="E28" s="20"/>
      <c r="F28" s="18">
        <f>'[1]Income Statement - General'!F28+'[1]Income Statement - Water'!F28+'[1]Income Statement - Sewer'!F28+'[1]Income Statement - Other 1'!F28+'[1]Income Statement - Other 2'!F28+'[1]Income Statement - Other 3'!F28</f>
        <v>0</v>
      </c>
      <c r="G28" s="20"/>
      <c r="H28" s="18">
        <f>'[1]Income Statement - General'!H28+'[1]Income Statement - Water'!H28+'[1]Income Statement - Sewer'!H28+'[1]Income Statement - Other 1'!H28+'[1]Income Statement - Other 2'!H28+'[1]Income Statement - Other 3'!H28</f>
        <v>0</v>
      </c>
      <c r="I28" s="18">
        <f>'[1]Income Statement - General'!I28+'[1]Income Statement - Water'!I28+'[1]Income Statement - Sewer'!I28+'[1]Income Statement - Other 1'!I28+'[1]Income Statement - Other 2'!I28+'[1]Income Statement - Other 3'!I28</f>
        <v>0</v>
      </c>
      <c r="J28" s="18">
        <f>'[1]Income Statement - General'!J28+'[1]Income Statement - Water'!J28+'[1]Income Statement - Sewer'!J28+'[1]Income Statement - Other 1'!J28+'[1]Income Statement - Other 2'!J28+'[1]Income Statement - Other 3'!J28</f>
        <v>0</v>
      </c>
      <c r="K28" s="18">
        <f>'[1]Income Statement - General'!K28+'[1]Income Statement - Water'!K28+'[1]Income Statement - Sewer'!K28+'[1]Income Statement - Other 1'!K28+'[1]Income Statement - Other 2'!K28+'[1]Income Statement - Other 3'!K28</f>
        <v>0</v>
      </c>
      <c r="L28" s="18">
        <f>'[1]Income Statement - General'!L28+'[1]Income Statement - Water'!L28+'[1]Income Statement - Sewer'!L28+'[1]Income Statement - Other 1'!L28+'[1]Income Statement - Other 2'!L28+'[1]Income Statement - Other 3'!L28</f>
        <v>0</v>
      </c>
      <c r="M28" s="18">
        <f>'[1]Income Statement - General'!M28+'[1]Income Statement - Water'!M28+'[1]Income Statement - Sewer'!M28+'[1]Income Statement - Other 1'!M28+'[1]Income Statement - Other 2'!M28+'[1]Income Statement - Other 3'!M28</f>
        <v>0</v>
      </c>
      <c r="N28" s="18">
        <f>'[1]Income Statement - General'!N28+'[1]Income Statement - Water'!N28+'[1]Income Statement - Sewer'!N28+'[1]Income Statement - Other 1'!N28+'[1]Income Statement - Other 2'!N28+'[1]Income Statement - Other 3'!N28</f>
        <v>0</v>
      </c>
      <c r="O28" s="18">
        <f>'[1]Income Statement - General'!O28+'[1]Income Statement - Water'!O28+'[1]Income Statement - Sewer'!O28+'[1]Income Statement - Other 1'!O28+'[1]Income Statement - Other 2'!O28+'[1]Income Statement - Other 3'!O28</f>
        <v>0</v>
      </c>
      <c r="P28" s="18">
        <f>'[1]Income Statement - General'!P28+'[1]Income Statement - Water'!P28+'[1]Income Statement - Sewer'!P28+'[1]Income Statement - Other 1'!P28+'[1]Income Statement - Other 2'!P28+'[1]Income Statement - Other 3'!P28</f>
        <v>0</v>
      </c>
      <c r="Q28" s="18">
        <f>'[1]Income Statement - General'!Q28+'[1]Income Statement - Water'!Q28+'[1]Income Statement - Sewer'!Q28+'[1]Income Statement - Other 1'!Q28+'[1]Income Statement - Other 2'!Q28+'[1]Income Statement - Other 3'!Q28</f>
        <v>0</v>
      </c>
      <c r="S28" s="24"/>
      <c r="AA28" s="21" t="s">
        <v>0</v>
      </c>
      <c r="AB28" s="21" t="s">
        <v>0</v>
      </c>
      <c r="AC28" s="21" t="s">
        <v>0</v>
      </c>
    </row>
    <row r="29" spans="1:29" s="18" customFormat="1" x14ac:dyDescent="0.2">
      <c r="B29" s="23" t="s">
        <v>28</v>
      </c>
      <c r="C29" s="26"/>
      <c r="D29" s="27">
        <f>SUM(D20:D28)</f>
        <v>55480000</v>
      </c>
      <c r="E29" s="26"/>
      <c r="F29" s="27">
        <f>SUM(F20:F28)</f>
        <v>54120218.319999993</v>
      </c>
      <c r="G29" s="26"/>
      <c r="H29" s="27">
        <f>SUM(H20:H28)</f>
        <v>62581265.052159123</v>
      </c>
      <c r="I29" s="27">
        <f>SUM(I20:I28)</f>
        <v>65591234.0255289</v>
      </c>
      <c r="J29" s="27">
        <f t="shared" ref="J29:Q29" si="3">SUM(J20:J28)</f>
        <v>67532062.38301602</v>
      </c>
      <c r="K29" s="27">
        <f t="shared" si="3"/>
        <v>69317383.136719257</v>
      </c>
      <c r="L29" s="27">
        <f t="shared" si="3"/>
        <v>70112086.936842844</v>
      </c>
      <c r="M29" s="27">
        <f t="shared" si="3"/>
        <v>71972255.112923637</v>
      </c>
      <c r="N29" s="27">
        <f t="shared" si="3"/>
        <v>73942695.28550674</v>
      </c>
      <c r="O29" s="27">
        <f t="shared" si="3"/>
        <v>75932217.174783796</v>
      </c>
      <c r="P29" s="27">
        <f t="shared" si="3"/>
        <v>77791515.61145705</v>
      </c>
      <c r="Q29" s="27">
        <f t="shared" si="3"/>
        <v>79860065.173830763</v>
      </c>
      <c r="AA29" s="21" t="s">
        <v>0</v>
      </c>
      <c r="AB29" s="21" t="s">
        <v>0</v>
      </c>
      <c r="AC29" s="21" t="s">
        <v>0</v>
      </c>
    </row>
    <row r="30" spans="1:29" s="18" customFormat="1" x14ac:dyDescent="0.2">
      <c r="B30" s="23"/>
      <c r="C30" s="20"/>
      <c r="E30" s="20"/>
      <c r="G30" s="20"/>
      <c r="AA30" s="21" t="s">
        <v>0</v>
      </c>
      <c r="AB30" s="21" t="s">
        <v>0</v>
      </c>
      <c r="AC30" s="21" t="s">
        <v>0</v>
      </c>
    </row>
    <row r="31" spans="1:29" s="18" customFormat="1" ht="15" x14ac:dyDescent="0.25">
      <c r="B31" s="19" t="s">
        <v>29</v>
      </c>
      <c r="C31" s="26"/>
      <c r="D31" s="27">
        <f>D17-D29</f>
        <v>6371000</v>
      </c>
      <c r="E31" s="26"/>
      <c r="F31" s="27">
        <f>F17-F29</f>
        <v>21812438.970000014</v>
      </c>
      <c r="G31" s="26"/>
      <c r="H31" s="27">
        <f>H17-H29</f>
        <v>12298640.597840883</v>
      </c>
      <c r="I31" s="27">
        <f>I17-I29</f>
        <v>11798508.844471119</v>
      </c>
      <c r="J31" s="27">
        <f t="shared" ref="J31:Q31" si="4">J17-J29</f>
        <v>6347805.8469839841</v>
      </c>
      <c r="K31" s="27">
        <f t="shared" si="4"/>
        <v>5183617.1532807499</v>
      </c>
      <c r="L31" s="27">
        <f t="shared" si="4"/>
        <v>5894614.8831571639</v>
      </c>
      <c r="M31" s="27">
        <f t="shared" si="4"/>
        <v>4461745.0370763689</v>
      </c>
      <c r="N31" s="27">
        <f t="shared" si="4"/>
        <v>3241405.9844932556</v>
      </c>
      <c r="O31" s="27">
        <f t="shared" si="4"/>
        <v>3348835.8852162063</v>
      </c>
      <c r="P31" s="27">
        <f t="shared" si="4"/>
        <v>3444396.8685429543</v>
      </c>
      <c r="Q31" s="27">
        <f t="shared" si="4"/>
        <v>3467994.416169256</v>
      </c>
      <c r="AA31" s="21" t="s">
        <v>0</v>
      </c>
      <c r="AB31" s="21" t="s">
        <v>0</v>
      </c>
      <c r="AC31" s="21" t="s">
        <v>0</v>
      </c>
    </row>
    <row r="32" spans="1:29" s="18" customFormat="1" x14ac:dyDescent="0.2">
      <c r="C32" s="20"/>
      <c r="E32" s="20"/>
      <c r="G32" s="20"/>
      <c r="AA32" s="21" t="s">
        <v>0</v>
      </c>
      <c r="AB32" s="21" t="s">
        <v>0</v>
      </c>
      <c r="AC32" s="21" t="s">
        <v>0</v>
      </c>
    </row>
    <row r="33" spans="2:29" s="18" customFormat="1" x14ac:dyDescent="0.2">
      <c r="B33" s="18" t="s">
        <v>30</v>
      </c>
      <c r="C33" s="20"/>
      <c r="D33" s="18">
        <f>'[1]Income Statement - General'!D33+'[1]Income Statement - Water'!D33+'[1]Income Statement - Sewer'!D33+'[1]Income Statement - Other 1'!D33+'[1]Income Statement - Other 2'!D33+'[1]Income Statement - Other 3'!D33</f>
        <v>0</v>
      </c>
      <c r="E33" s="20"/>
      <c r="F33" s="18">
        <f>'[1]Income Statement - General'!F33+'[1]Income Statement - Water'!F33+'[1]Income Statement - Sewer'!F33+'[1]Income Statement - Other 1'!F33+'[1]Income Statement - Other 2'!F33+'[1]Income Statement - Other 3'!F33</f>
        <v>0</v>
      </c>
      <c r="G33" s="20"/>
      <c r="H33" s="18">
        <f>'[1]Income Statement - General'!H33+'[1]Income Statement - Water'!H33+'[1]Income Statement - Sewer'!H33+'[1]Income Statement - Other 1'!H33+'[1]Income Statement - Other 2'!H33+'[1]Income Statement - Other 3'!H33</f>
        <v>0</v>
      </c>
      <c r="I33" s="18">
        <f>'[1]Income Statement - General'!I33+'[1]Income Statement - Water'!I33+'[1]Income Statement - Sewer'!I33+'[1]Income Statement - Other 1'!I33+'[1]Income Statement - Other 2'!I33+'[1]Income Statement - Other 3'!I33</f>
        <v>0</v>
      </c>
      <c r="J33" s="18">
        <f>'[1]Income Statement - General'!J33+'[1]Income Statement - Water'!J33+'[1]Income Statement - Sewer'!J33+'[1]Income Statement - Other 1'!J33+'[1]Income Statement - Other 2'!J33+'[1]Income Statement - Other 3'!J33</f>
        <v>0</v>
      </c>
      <c r="K33" s="18">
        <f>'[1]Income Statement - General'!K33+'[1]Income Statement - Water'!K33+'[1]Income Statement - Sewer'!K33+'[1]Income Statement - Other 1'!K33+'[1]Income Statement - Other 2'!K33+'[1]Income Statement - Other 3'!K33</f>
        <v>0</v>
      </c>
      <c r="L33" s="18">
        <f>'[1]Income Statement - General'!L33+'[1]Income Statement - Water'!L33+'[1]Income Statement - Sewer'!L33+'[1]Income Statement - Other 1'!L33+'[1]Income Statement - Other 2'!L33+'[1]Income Statement - Other 3'!L33</f>
        <v>0</v>
      </c>
      <c r="M33" s="18">
        <f>'[1]Income Statement - General'!M33+'[1]Income Statement - Water'!M33+'[1]Income Statement - Sewer'!M33+'[1]Income Statement - Other 1'!M33+'[1]Income Statement - Other 2'!M33+'[1]Income Statement - Other 3'!M33</f>
        <v>0</v>
      </c>
      <c r="N33" s="18">
        <f>'[1]Income Statement - General'!N33+'[1]Income Statement - Water'!N33+'[1]Income Statement - Sewer'!N33+'[1]Income Statement - Other 1'!N33+'[1]Income Statement - Other 2'!N33+'[1]Income Statement - Other 3'!N33</f>
        <v>0</v>
      </c>
      <c r="O33" s="18">
        <f>'[1]Income Statement - General'!O33+'[1]Income Statement - Water'!O33+'[1]Income Statement - Sewer'!O33+'[1]Income Statement - Other 1'!O33+'[1]Income Statement - Other 2'!O33+'[1]Income Statement - Other 3'!O33</f>
        <v>0</v>
      </c>
      <c r="P33" s="18">
        <f>'[1]Income Statement - General'!P33+'[1]Income Statement - Water'!P33+'[1]Income Statement - Sewer'!P33+'[1]Income Statement - Other 1'!P33+'[1]Income Statement - Other 2'!P33+'[1]Income Statement - Other 3'!P33</f>
        <v>0</v>
      </c>
      <c r="Q33" s="18">
        <f>'[1]Income Statement - General'!Q33+'[1]Income Statement - Water'!Q33+'[1]Income Statement - Sewer'!Q33+'[1]Income Statement - Other 1'!Q33+'[1]Income Statement - Other 2'!Q33+'[1]Income Statement - Other 3'!Q33</f>
        <v>0</v>
      </c>
      <c r="AA33" s="21" t="s">
        <v>0</v>
      </c>
      <c r="AB33" s="21" t="s">
        <v>0</v>
      </c>
      <c r="AC33" s="21" t="s">
        <v>0</v>
      </c>
    </row>
    <row r="34" spans="2:29" s="18" customFormat="1" x14ac:dyDescent="0.2">
      <c r="B34" s="23" t="s">
        <v>31</v>
      </c>
      <c r="C34" s="26"/>
      <c r="D34" s="27">
        <f>D33</f>
        <v>0</v>
      </c>
      <c r="E34" s="26"/>
      <c r="F34" s="27">
        <f>F33</f>
        <v>0</v>
      </c>
      <c r="G34" s="26"/>
      <c r="H34" s="27">
        <f>H33</f>
        <v>0</v>
      </c>
      <c r="I34" s="27">
        <f t="shared" ref="I34:Q34" si="5">I33</f>
        <v>0</v>
      </c>
      <c r="J34" s="27">
        <f t="shared" si="5"/>
        <v>0</v>
      </c>
      <c r="K34" s="27">
        <f t="shared" si="5"/>
        <v>0</v>
      </c>
      <c r="L34" s="27">
        <f t="shared" si="5"/>
        <v>0</v>
      </c>
      <c r="M34" s="27">
        <f t="shared" si="5"/>
        <v>0</v>
      </c>
      <c r="N34" s="27">
        <f t="shared" si="5"/>
        <v>0</v>
      </c>
      <c r="O34" s="27">
        <f t="shared" si="5"/>
        <v>0</v>
      </c>
      <c r="P34" s="27">
        <f t="shared" si="5"/>
        <v>0</v>
      </c>
      <c r="Q34" s="27">
        <f t="shared" si="5"/>
        <v>0</v>
      </c>
      <c r="AA34" s="21" t="s">
        <v>0</v>
      </c>
      <c r="AB34" s="21" t="s">
        <v>0</v>
      </c>
      <c r="AC34" s="21" t="s">
        <v>0</v>
      </c>
    </row>
    <row r="35" spans="2:29" s="18" customFormat="1" x14ac:dyDescent="0.2">
      <c r="B35" s="23"/>
      <c r="C35" s="20"/>
      <c r="E35" s="20"/>
      <c r="G35" s="20"/>
      <c r="AA35" s="21" t="s">
        <v>0</v>
      </c>
      <c r="AB35" s="21" t="s">
        <v>0</v>
      </c>
      <c r="AC35" s="21" t="s">
        <v>0</v>
      </c>
    </row>
    <row r="36" spans="2:29" s="18" customFormat="1" ht="15.75" thickBot="1" x14ac:dyDescent="0.3">
      <c r="B36" s="19" t="s">
        <v>32</v>
      </c>
      <c r="C36" s="29"/>
      <c r="D36" s="30">
        <f>D34+D31</f>
        <v>6371000</v>
      </c>
      <c r="E36" s="29"/>
      <c r="F36" s="30">
        <f>F34+F31</f>
        <v>21812438.970000014</v>
      </c>
      <c r="G36" s="29"/>
      <c r="H36" s="30">
        <f t="shared" ref="H36:Q36" si="6">H34+H31</f>
        <v>12298640.597840883</v>
      </c>
      <c r="I36" s="30">
        <f t="shared" si="6"/>
        <v>11798508.844471119</v>
      </c>
      <c r="J36" s="30">
        <f t="shared" si="6"/>
        <v>6347805.8469839841</v>
      </c>
      <c r="K36" s="30">
        <f t="shared" si="6"/>
        <v>5183617.1532807499</v>
      </c>
      <c r="L36" s="30">
        <f t="shared" si="6"/>
        <v>5894614.8831571639</v>
      </c>
      <c r="M36" s="30">
        <f t="shared" si="6"/>
        <v>4461745.0370763689</v>
      </c>
      <c r="N36" s="30">
        <f t="shared" si="6"/>
        <v>3241405.9844932556</v>
      </c>
      <c r="O36" s="30">
        <f t="shared" si="6"/>
        <v>3348835.8852162063</v>
      </c>
      <c r="P36" s="30">
        <f t="shared" si="6"/>
        <v>3444396.8685429543</v>
      </c>
      <c r="Q36" s="30">
        <f t="shared" si="6"/>
        <v>3467994.416169256</v>
      </c>
      <c r="AA36" s="21" t="s">
        <v>0</v>
      </c>
      <c r="AB36" s="21" t="s">
        <v>0</v>
      </c>
      <c r="AC36" s="21" t="s">
        <v>0</v>
      </c>
    </row>
    <row r="37" spans="2:29" s="18" customFormat="1" ht="13.5" thickTop="1" x14ac:dyDescent="0.2">
      <c r="C37" s="20"/>
      <c r="E37" s="20"/>
      <c r="G37" s="20"/>
      <c r="AA37" s="21" t="s">
        <v>0</v>
      </c>
      <c r="AB37" s="21" t="s">
        <v>0</v>
      </c>
      <c r="AC37" s="21" t="s">
        <v>0</v>
      </c>
    </row>
    <row r="38" spans="2:29" s="18" customFormat="1" x14ac:dyDescent="0.2">
      <c r="B38" s="31" t="s">
        <v>33</v>
      </c>
      <c r="C38" s="20"/>
      <c r="E38" s="20"/>
      <c r="G38" s="20"/>
      <c r="AA38" s="21" t="s">
        <v>0</v>
      </c>
      <c r="AB38" s="21" t="s">
        <v>0</v>
      </c>
      <c r="AC38" s="21" t="s">
        <v>0</v>
      </c>
    </row>
    <row r="39" spans="2:29" s="18" customFormat="1" x14ac:dyDescent="0.2">
      <c r="B39" s="31" t="s">
        <v>34</v>
      </c>
      <c r="C39" s="32"/>
      <c r="D39" s="31">
        <f>D36-D13</f>
        <v>103000</v>
      </c>
      <c r="E39" s="32"/>
      <c r="F39" s="31">
        <f>F36-F13</f>
        <v>1258938.9300000146</v>
      </c>
      <c r="G39" s="32"/>
      <c r="H39" s="31">
        <f t="shared" ref="H39:Q39" si="7">H36-H13</f>
        <v>8062140.5578408828</v>
      </c>
      <c r="I39" s="31">
        <f t="shared" si="7"/>
        <v>10562008.80447112</v>
      </c>
      <c r="J39" s="31">
        <f t="shared" si="7"/>
        <v>5111305.8069839841</v>
      </c>
      <c r="K39" s="31">
        <f t="shared" si="7"/>
        <v>3947117.1132807499</v>
      </c>
      <c r="L39" s="31">
        <f t="shared" si="7"/>
        <v>4658114.8431571638</v>
      </c>
      <c r="M39" s="31">
        <f t="shared" si="7"/>
        <v>3225244.9970763689</v>
      </c>
      <c r="N39" s="31">
        <f t="shared" si="7"/>
        <v>2004905.9444932556</v>
      </c>
      <c r="O39" s="31">
        <f t="shared" si="7"/>
        <v>2112335.8452162063</v>
      </c>
      <c r="P39" s="31">
        <f t="shared" si="7"/>
        <v>2207896.8285429543</v>
      </c>
      <c r="Q39" s="31">
        <f t="shared" si="7"/>
        <v>2231494.3761692559</v>
      </c>
      <c r="AA39" s="21" t="s">
        <v>0</v>
      </c>
      <c r="AB39" s="21" t="s">
        <v>0</v>
      </c>
      <c r="AC39" s="21" t="s">
        <v>0</v>
      </c>
    </row>
    <row r="40" spans="2:29" s="18" customFormat="1" x14ac:dyDescent="0.2">
      <c r="C40" s="20"/>
      <c r="E40" s="20"/>
      <c r="G40" s="20"/>
      <c r="AA40" s="21" t="s">
        <v>0</v>
      </c>
      <c r="AB40" s="21" t="s">
        <v>0</v>
      </c>
      <c r="AC40" s="21" t="s">
        <v>0</v>
      </c>
    </row>
    <row r="41" spans="2:29" s="18" customFormat="1" hidden="1" x14ac:dyDescent="0.2">
      <c r="AA41" s="21" t="s">
        <v>0</v>
      </c>
      <c r="AB41" s="21" t="s">
        <v>0</v>
      </c>
      <c r="AC41" s="21" t="s">
        <v>0</v>
      </c>
    </row>
    <row r="42" spans="2:29" s="18" customFormat="1" hidden="1" x14ac:dyDescent="0.2">
      <c r="AA42" s="21" t="s">
        <v>0</v>
      </c>
      <c r="AB42" s="21" t="s">
        <v>0</v>
      </c>
      <c r="AC42" s="21" t="s">
        <v>0</v>
      </c>
    </row>
    <row r="43" spans="2:29" hidden="1" x14ac:dyDescent="0.2">
      <c r="G43" s="33"/>
      <c r="AA43" s="4" t="s">
        <v>0</v>
      </c>
      <c r="AB43" s="4" t="s">
        <v>0</v>
      </c>
      <c r="AC43" s="4" t="s">
        <v>0</v>
      </c>
    </row>
    <row r="44" spans="2:29" hidden="1" x14ac:dyDescent="0.2">
      <c r="B44" s="22" t="s">
        <v>35</v>
      </c>
      <c r="F44" s="18">
        <f>'[1]Income Statement - General'!F44+'[1]Income Statement - Water'!F44+'[1]Income Statement - Sewer'!F44+'[1]Income Statement - Other 1'!F44+'[1]Income Statement - Other 2'!F44+'[1]Income Statement - Other 3'!F44</f>
        <v>575683.84000000078</v>
      </c>
      <c r="G44" s="33"/>
      <c r="H44" s="18">
        <f>'[1]Income Statement - General'!H44+'[1]Income Statement - Water'!H44+'[1]Income Statement - Sewer'!H44+'[1]Income Statement - Other 1'!H44+'[1]Income Statement - Other 2'!H44+'[1]Income Statement - Other 3'!H44</f>
        <v>973940.05000000028</v>
      </c>
      <c r="I44" s="18">
        <f>'[1]Income Statement - General'!I44+'[1]Income Statement - Water'!I44+'[1]Income Statement - Sewer'!I44+'[1]Income Statement - Other 1'!I44+'[1]Income Statement - Other 2'!I44+'[1]Income Statement - Other 3'!I44</f>
        <v>720958.34000000148</v>
      </c>
      <c r="J44" s="18">
        <f>'[1]Income Statement - General'!J44+'[1]Income Statement - Water'!J44+'[1]Income Statement - Sewer'!J44+'[1]Income Statement - Other 1'!J44+'[1]Income Statement - Other 2'!J44+'[1]Income Statement - Other 3'!J44</f>
        <v>691864.00999999768</v>
      </c>
      <c r="K44" s="18">
        <f>'[1]Income Statement - General'!K44+'[1]Income Statement - Water'!K44+'[1]Income Statement - Sewer'!K44+'[1]Income Statement - Other 1'!K44+'[1]Income Statement - Other 2'!K44+'[1]Income Statement - Other 3'!K44</f>
        <v>662100.41999999783</v>
      </c>
      <c r="L44" s="18">
        <f>'[1]Income Statement - General'!L44+'[1]Income Statement - Water'!L44+'[1]Income Statement - Sewer'!L44+'[1]Income Statement - Other 1'!L44+'[1]Income Statement - Other 2'!L44+'[1]Income Statement - Other 3'!L44</f>
        <v>631652.29000000423</v>
      </c>
      <c r="M44" s="18">
        <f>'[1]Income Statement - General'!M44+'[1]Income Statement - Water'!M44+'[1]Income Statement - Sewer'!M44+'[1]Income Statement - Other 1'!M44+'[1]Income Statement - Other 2'!M44+'[1]Income Statement - Other 3'!M44</f>
        <v>600503.96999999811</v>
      </c>
      <c r="N44" s="18">
        <f>'[1]Income Statement - General'!N44+'[1]Income Statement - Water'!N44+'[1]Income Statement - Sewer'!N44+'[1]Income Statement - Other 1'!N44+'[1]Income Statement - Other 2'!N44+'[1]Income Statement - Other 3'!N44</f>
        <v>568639.1399999999</v>
      </c>
      <c r="O44" s="18">
        <f>'[1]Income Statement - General'!O44+'[1]Income Statement - Water'!O44+'[1]Income Statement - Sewer'!O44+'[1]Income Statement - Other 1'!O44+'[1]Income Statement - Other 2'!O44+'[1]Income Statement - Other 3'!O44</f>
        <v>536041.28999999491</v>
      </c>
      <c r="P44" s="18">
        <f>'[1]Income Statement - General'!P44+'[1]Income Statement - Water'!P44+'[1]Income Statement - Sewer'!P44+'[1]Income Statement - Other 1'!P44+'[1]Income Statement - Other 2'!P44+'[1]Income Statement - Other 3'!P44</f>
        <v>502693.70000000531</v>
      </c>
      <c r="Q44" s="18">
        <f>'[1]Income Statement - General'!Q44+'[1]Income Statement - Water'!Q44+'[1]Income Statement - Sewer'!Q44+'[1]Income Statement - Other 1'!Q44+'[1]Income Statement - Other 2'!Q44+'[1]Income Statement - Other 3'!Q44</f>
        <v>468579.13000000059</v>
      </c>
      <c r="AA44" s="4" t="s">
        <v>0</v>
      </c>
      <c r="AB44" s="4" t="s">
        <v>0</v>
      </c>
      <c r="AC44" s="4" t="s">
        <v>0</v>
      </c>
    </row>
    <row r="45" spans="2:29" hidden="1" x14ac:dyDescent="0.2">
      <c r="B45" s="22" t="s">
        <v>36</v>
      </c>
      <c r="F45" s="18">
        <f>'[1]Income Statement - General'!F45+'[1]Income Statement - Water'!F45+'[1]Income Statement - Sewer'!F45+'[1]Income Statement - Other 1'!F45+'[1]Income Statement - Other 2'!F45+'[1]Income Statement - Other 3'!F45</f>
        <v>0</v>
      </c>
      <c r="G45" s="33"/>
      <c r="H45" s="18">
        <f>'[1]Income Statement - General'!H45+'[1]Income Statement - Water'!H45+'[1]Income Statement - Sewer'!H45+'[1]Income Statement - Other 1'!H45+'[1]Income Statement - Other 2'!H45+'[1]Income Statement - Other 3'!H45</f>
        <v>0</v>
      </c>
      <c r="I45" s="18">
        <f>'[1]Income Statement - General'!I45+'[1]Income Statement - Water'!I45+'[1]Income Statement - Sewer'!I45+'[1]Income Statement - Other 1'!I45+'[1]Income Statement - Other 2'!I45+'[1]Income Statement - Other 3'!I45</f>
        <v>0</v>
      </c>
      <c r="J45" s="18">
        <f>'[1]Income Statement - General'!J45+'[1]Income Statement - Water'!J45+'[1]Income Statement - Sewer'!J45+'[1]Income Statement - Other 1'!J45+'[1]Income Statement - Other 2'!J45+'[1]Income Statement - Other 3'!J45</f>
        <v>0</v>
      </c>
      <c r="K45" s="18">
        <f>'[1]Income Statement - General'!K45+'[1]Income Statement - Water'!K45+'[1]Income Statement - Sewer'!K45+'[1]Income Statement - Other 1'!K45+'[1]Income Statement - Other 2'!K45+'[1]Income Statement - Other 3'!K45</f>
        <v>0</v>
      </c>
      <c r="L45" s="18">
        <f>'[1]Income Statement - General'!L45+'[1]Income Statement - Water'!L45+'[1]Income Statement - Sewer'!L45+'[1]Income Statement - Other 1'!L45+'[1]Income Statement - Other 2'!L45+'[1]Income Statement - Other 3'!L45</f>
        <v>0</v>
      </c>
      <c r="M45" s="18">
        <f>'[1]Income Statement - General'!M45+'[1]Income Statement - Water'!M45+'[1]Income Statement - Sewer'!M45+'[1]Income Statement - Other 1'!M45+'[1]Income Statement - Other 2'!M45+'[1]Income Statement - Other 3'!M45</f>
        <v>0</v>
      </c>
      <c r="N45" s="18">
        <f>'[1]Income Statement - General'!N45+'[1]Income Statement - Water'!N45+'[1]Income Statement - Sewer'!N45+'[1]Income Statement - Other 1'!N45+'[1]Income Statement - Other 2'!N45+'[1]Income Statement - Other 3'!N45</f>
        <v>0</v>
      </c>
      <c r="O45" s="18">
        <f>'[1]Income Statement - General'!O45+'[1]Income Statement - Water'!O45+'[1]Income Statement - Sewer'!O45+'[1]Income Statement - Other 1'!O45+'[1]Income Statement - Other 2'!O45+'[1]Income Statement - Other 3'!O45</f>
        <v>0</v>
      </c>
      <c r="P45" s="18">
        <f>'[1]Income Statement - General'!P45+'[1]Income Statement - Water'!P45+'[1]Income Statement - Sewer'!P45+'[1]Income Statement - Other 1'!P45+'[1]Income Statement - Other 2'!P45+'[1]Income Statement - Other 3'!P45</f>
        <v>0</v>
      </c>
      <c r="Q45" s="18">
        <f>'[1]Income Statement - General'!Q45+'[1]Income Statement - Water'!Q45+'[1]Income Statement - Sewer'!Q45+'[1]Income Statement - Other 1'!Q45+'[1]Income Statement - Other 2'!Q45+'[1]Income Statement - Other 3'!Q45</f>
        <v>0</v>
      </c>
      <c r="AA45" s="4" t="s">
        <v>0</v>
      </c>
      <c r="AB45" s="4" t="s">
        <v>0</v>
      </c>
      <c r="AC45" s="4" t="s">
        <v>0</v>
      </c>
    </row>
    <row r="46" spans="2:29" hidden="1" x14ac:dyDescent="0.2">
      <c r="B46" s="18"/>
      <c r="G46" s="33"/>
      <c r="AA46" s="4" t="s">
        <v>0</v>
      </c>
      <c r="AB46" s="4" t="s">
        <v>0</v>
      </c>
      <c r="AC46" s="4" t="s">
        <v>0</v>
      </c>
    </row>
    <row r="47" spans="2:29" hidden="1" x14ac:dyDescent="0.2">
      <c r="B47" s="18" t="s">
        <v>37</v>
      </c>
      <c r="F47" s="18">
        <f>'[1]Income Statement - General'!F47+'[1]Income Statement - Water'!F47+'[1]Income Statement - Sewer'!F47+'[1]Income Statement - Other 1'!F47+'[1]Income Statement - Other 2'!F47+'[1]Income Statement - Other 3'!F47</f>
        <v>0</v>
      </c>
      <c r="G47" s="33"/>
      <c r="H47" s="18">
        <f>'[1]Income Statement - General'!H47+'[1]Income Statement - Water'!H47+'[1]Income Statement - Sewer'!H47+'[1]Income Statement - Other 1'!H47+'[1]Income Statement - Other 2'!H47+'[1]Income Statement - Other 3'!H47</f>
        <v>350000</v>
      </c>
      <c r="I47" s="18">
        <f>'[1]Income Statement - General'!I47+'[1]Income Statement - Water'!I47+'[1]Income Statement - Sewer'!I47+'[1]Income Statement - Other 1'!I47+'[1]Income Statement - Other 2'!I47+'[1]Income Statement - Other 3'!I47</f>
        <v>350000</v>
      </c>
      <c r="J47" s="18">
        <f>'[1]Income Statement - General'!J47+'[1]Income Statement - Water'!J47+'[1]Income Statement - Sewer'!J47+'[1]Income Statement - Other 1'!J47+'[1]Income Statement - Other 2'!J47+'[1]Income Statement - Other 3'!J47</f>
        <v>350000</v>
      </c>
      <c r="K47" s="18">
        <f>'[1]Income Statement - General'!K47+'[1]Income Statement - Water'!K47+'[1]Income Statement - Sewer'!K47+'[1]Income Statement - Other 1'!K47+'[1]Income Statement - Other 2'!K47+'[1]Income Statement - Other 3'!K47</f>
        <v>350000</v>
      </c>
      <c r="L47" s="18">
        <f>'[1]Income Statement - General'!L47+'[1]Income Statement - Water'!L47+'[1]Income Statement - Sewer'!L47+'[1]Income Statement - Other 1'!L47+'[1]Income Statement - Other 2'!L47+'[1]Income Statement - Other 3'!L47</f>
        <v>350000</v>
      </c>
      <c r="M47" s="18">
        <f>'[1]Income Statement - General'!M47+'[1]Income Statement - Water'!M47+'[1]Income Statement - Sewer'!M47+'[1]Income Statement - Other 1'!M47+'[1]Income Statement - Other 2'!M47+'[1]Income Statement - Other 3'!M47</f>
        <v>350000.00000000006</v>
      </c>
      <c r="N47" s="18">
        <f>'[1]Income Statement - General'!N47+'[1]Income Statement - Water'!N47+'[1]Income Statement - Sewer'!N47+'[1]Income Statement - Other 1'!N47+'[1]Income Statement - Other 2'!N47+'[1]Income Statement - Other 3'!N47</f>
        <v>284731.51939466526</v>
      </c>
      <c r="O47" s="18">
        <f>'[1]Income Statement - General'!O47+'[1]Income Statement - Water'!O47+'[1]Income Statement - Sewer'!O47+'[1]Income Statement - Other 1'!O47+'[1]Income Statement - Other 2'!O47+'[1]Income Statement - Other 3'!O47</f>
        <v>217178.6419681437</v>
      </c>
      <c r="P47" s="18">
        <f>'[1]Income Statement - General'!P47+'[1]Income Statement - Water'!P47+'[1]Income Statement - Sewer'!P47+'[1]Income Statement - Other 1'!P47+'[1]Income Statement - Other 2'!P47+'[1]Income Statement - Other 3'!P47</f>
        <v>147261.41383169396</v>
      </c>
      <c r="Q47" s="18">
        <f>'[1]Income Statement - General'!Q47+'[1]Income Statement - Water'!Q47+'[1]Income Statement - Sewer'!Q47+'[1]Income Statement - Other 1'!Q47+'[1]Income Statement - Other 2'!Q47+'[1]Income Statement - Other 3'!Q47</f>
        <v>74897.082710468443</v>
      </c>
      <c r="AA47" s="4" t="s">
        <v>0</v>
      </c>
      <c r="AB47" s="4" t="s">
        <v>0</v>
      </c>
      <c r="AC47" s="4" t="s">
        <v>0</v>
      </c>
    </row>
    <row r="48" spans="2:29" hidden="1" x14ac:dyDescent="0.2">
      <c r="B48" s="18" t="s">
        <v>38</v>
      </c>
      <c r="F48" s="18">
        <f>'[1]Income Statement - General'!F48+'[1]Income Statement - Water'!F48+'[1]Income Statement - Sewer'!F48+'[1]Income Statement - Other 1'!F48+'[1]Income Statement - Other 2'!F48+'[1]Income Statement - Other 3'!F48</f>
        <v>0</v>
      </c>
      <c r="G48" s="33"/>
      <c r="H48" s="18">
        <f>'[1]Income Statement - General'!H48+'[1]Income Statement - Water'!H48+'[1]Income Statement - Sewer'!H48+'[1]Income Statement - Other 1'!H48+'[1]Income Statement - Other 2'!H48+'[1]Income Statement - Other 3'!H48</f>
        <v>350000.00000000006</v>
      </c>
      <c r="I48" s="18">
        <f>'[1]Income Statement - General'!I48+'[1]Income Statement - Water'!I48+'[1]Income Statement - Sewer'!I48+'[1]Income Statement - Other 1'!I48+'[1]Income Statement - Other 2'!I48+'[1]Income Statement - Other 3'!I48</f>
        <v>350000.00000000006</v>
      </c>
      <c r="J48" s="18">
        <f>'[1]Income Statement - General'!J48+'[1]Income Statement - Water'!J48+'[1]Income Statement - Sewer'!J48+'[1]Income Statement - Other 1'!J48+'[1]Income Statement - Other 2'!J48+'[1]Income Statement - Other 3'!J48</f>
        <v>350000.00000000006</v>
      </c>
      <c r="K48" s="18">
        <f>'[1]Income Statement - General'!K48+'[1]Income Statement - Water'!K48+'[1]Income Statement - Sewer'!K48+'[1]Income Statement - Other 1'!K48+'[1]Income Statement - Other 2'!K48+'[1]Income Statement - Other 3'!K48</f>
        <v>350000.00000000006</v>
      </c>
      <c r="L48" s="18">
        <f>'[1]Income Statement - General'!L48+'[1]Income Statement - Water'!L48+'[1]Income Statement - Sewer'!L48+'[1]Income Statement - Other 1'!L48+'[1]Income Statement - Other 2'!L48+'[1]Income Statement - Other 3'!L48</f>
        <v>350000.00000000006</v>
      </c>
      <c r="M48" s="18">
        <f>'[1]Income Statement - General'!M48+'[1]Income Statement - Water'!M48+'[1]Income Statement - Sewer'!M48+'[1]Income Statement - Other 1'!M48+'[1]Income Statement - Other 2'!M48+'[1]Income Statement - Other 3'!M48</f>
        <v>350000.00000000006</v>
      </c>
      <c r="N48" s="18">
        <f>'[1]Income Statement - General'!N48+'[1]Income Statement - Water'!N48+'[1]Income Statement - Sewer'!N48+'[1]Income Statement - Other 1'!N48+'[1]Income Statement - Other 2'!N48+'[1]Income Statement - Other 3'!N48</f>
        <v>284731.51939466526</v>
      </c>
      <c r="O48" s="18">
        <f>'[1]Income Statement - General'!O48+'[1]Income Statement - Water'!O48+'[1]Income Statement - Sewer'!O48+'[1]Income Statement - Other 1'!O48+'[1]Income Statement - Other 2'!O48+'[1]Income Statement - Other 3'!O48</f>
        <v>217178.6419681437</v>
      </c>
      <c r="P48" s="18">
        <f>'[1]Income Statement - General'!P48+'[1]Income Statement - Water'!P48+'[1]Income Statement - Sewer'!P48+'[1]Income Statement - Other 1'!P48+'[1]Income Statement - Other 2'!P48+'[1]Income Statement - Other 3'!P48</f>
        <v>147261.41383169396</v>
      </c>
      <c r="Q48" s="18">
        <f>'[1]Income Statement - General'!Q48+'[1]Income Statement - Water'!Q48+'[1]Income Statement - Sewer'!Q48+'[1]Income Statement - Other 1'!Q48+'[1]Income Statement - Other 2'!Q48+'[1]Income Statement - Other 3'!Q48</f>
        <v>74897.082710468443</v>
      </c>
      <c r="AA48" s="4" t="s">
        <v>0</v>
      </c>
      <c r="AB48" s="4" t="s">
        <v>0</v>
      </c>
      <c r="AC48" s="4" t="s">
        <v>0</v>
      </c>
    </row>
    <row r="49" spans="2:29" hidden="1" x14ac:dyDescent="0.2">
      <c r="F49" s="1">
        <f>F47-F48</f>
        <v>0</v>
      </c>
      <c r="G49" s="33"/>
      <c r="H49" s="1">
        <f>H47-H48</f>
        <v>0</v>
      </c>
      <c r="I49" s="1">
        <f>I47-I48</f>
        <v>0</v>
      </c>
      <c r="J49" s="1">
        <f t="shared" ref="J49:Q49" si="8">J47-J48</f>
        <v>0</v>
      </c>
      <c r="K49" s="1">
        <f t="shared" si="8"/>
        <v>0</v>
      </c>
      <c r="L49" s="1">
        <f t="shared" si="8"/>
        <v>0</v>
      </c>
      <c r="M49" s="1">
        <f t="shared" si="8"/>
        <v>0</v>
      </c>
      <c r="N49" s="1">
        <f t="shared" si="8"/>
        <v>0</v>
      </c>
      <c r="O49" s="1">
        <f t="shared" si="8"/>
        <v>0</v>
      </c>
      <c r="P49" s="1">
        <f t="shared" si="8"/>
        <v>0</v>
      </c>
      <c r="Q49" s="1">
        <f t="shared" si="8"/>
        <v>0</v>
      </c>
      <c r="AA49" s="4" t="s">
        <v>0</v>
      </c>
      <c r="AB49" s="4" t="s">
        <v>0</v>
      </c>
      <c r="AC49" s="4" t="s">
        <v>0</v>
      </c>
    </row>
    <row r="50" spans="2:29" hidden="1" x14ac:dyDescent="0.2">
      <c r="G50" s="33"/>
      <c r="AA50" s="4" t="s">
        <v>0</v>
      </c>
      <c r="AB50" s="4" t="s">
        <v>0</v>
      </c>
      <c r="AC50" s="4" t="s">
        <v>0</v>
      </c>
    </row>
    <row r="51" spans="2:29" hidden="1" x14ac:dyDescent="0.2">
      <c r="G51" s="33"/>
      <c r="AA51" s="4" t="s">
        <v>0</v>
      </c>
      <c r="AB51" s="4" t="s">
        <v>0</v>
      </c>
      <c r="AC51" s="4" t="s">
        <v>0</v>
      </c>
    </row>
    <row r="52" spans="2:29" ht="30" customHeight="1" x14ac:dyDescent="0.2">
      <c r="B52" s="4" t="s">
        <v>0</v>
      </c>
      <c r="C52" s="4" t="s">
        <v>0</v>
      </c>
      <c r="D52" s="4" t="s">
        <v>0</v>
      </c>
      <c r="E52" s="4" t="s">
        <v>0</v>
      </c>
      <c r="F52" s="4" t="s">
        <v>0</v>
      </c>
      <c r="G52" s="4" t="s">
        <v>0</v>
      </c>
      <c r="H52" s="4" t="s">
        <v>0</v>
      </c>
      <c r="I52" s="4" t="s">
        <v>0</v>
      </c>
      <c r="J52" s="4" t="s">
        <v>0</v>
      </c>
      <c r="K52" s="4" t="s">
        <v>0</v>
      </c>
      <c r="L52" s="4" t="s">
        <v>0</v>
      </c>
      <c r="M52" s="4" t="s">
        <v>0</v>
      </c>
      <c r="N52" s="4" t="s">
        <v>0</v>
      </c>
      <c r="O52" s="4" t="s">
        <v>0</v>
      </c>
      <c r="P52" s="4" t="s">
        <v>0</v>
      </c>
      <c r="Q52" s="4" t="s">
        <v>0</v>
      </c>
      <c r="R52" s="4" t="s">
        <v>0</v>
      </c>
      <c r="S52" s="4" t="s">
        <v>0</v>
      </c>
      <c r="T52" s="4" t="s">
        <v>0</v>
      </c>
      <c r="U52" s="4" t="s">
        <v>0</v>
      </c>
      <c r="V52" s="4" t="s">
        <v>0</v>
      </c>
      <c r="W52" s="4" t="s">
        <v>0</v>
      </c>
      <c r="X52" s="4" t="s">
        <v>0</v>
      </c>
      <c r="Y52" s="4" t="s">
        <v>0</v>
      </c>
      <c r="Z52" s="4" t="s">
        <v>0</v>
      </c>
      <c r="AA52" s="4" t="s">
        <v>0</v>
      </c>
      <c r="AB52" s="4" t="s">
        <v>0</v>
      </c>
      <c r="AC52" s="4" t="s">
        <v>0</v>
      </c>
    </row>
    <row r="53" spans="2:29" ht="30" customHeight="1" x14ac:dyDescent="0.2">
      <c r="B53" s="4" t="s">
        <v>0</v>
      </c>
      <c r="C53" s="4" t="s">
        <v>0</v>
      </c>
      <c r="D53" s="4" t="s">
        <v>0</v>
      </c>
      <c r="E53" s="4" t="s">
        <v>0</v>
      </c>
      <c r="F53" s="4" t="s">
        <v>0</v>
      </c>
      <c r="G53" s="4" t="s">
        <v>0</v>
      </c>
      <c r="H53" s="4" t="s">
        <v>0</v>
      </c>
      <c r="I53" s="4" t="s">
        <v>0</v>
      </c>
      <c r="J53" s="4" t="s">
        <v>0</v>
      </c>
      <c r="K53" s="4" t="s">
        <v>0</v>
      </c>
      <c r="L53" s="4" t="s">
        <v>0</v>
      </c>
      <c r="M53" s="4" t="s">
        <v>0</v>
      </c>
      <c r="N53" s="4" t="s">
        <v>0</v>
      </c>
      <c r="O53" s="4" t="s">
        <v>0</v>
      </c>
      <c r="P53" s="4" t="s">
        <v>0</v>
      </c>
      <c r="Q53" s="4" t="s">
        <v>0</v>
      </c>
      <c r="R53" s="4" t="s">
        <v>0</v>
      </c>
      <c r="S53" s="4" t="s">
        <v>0</v>
      </c>
      <c r="T53" s="4" t="s">
        <v>0</v>
      </c>
      <c r="U53" s="4" t="s">
        <v>0</v>
      </c>
      <c r="V53" s="4" t="s">
        <v>0</v>
      </c>
      <c r="W53" s="4" t="s">
        <v>0</v>
      </c>
      <c r="X53" s="4" t="s">
        <v>0</v>
      </c>
      <c r="Y53" s="4" t="s">
        <v>0</v>
      </c>
      <c r="Z53" s="4" t="s">
        <v>0</v>
      </c>
      <c r="AA53" s="4" t="s">
        <v>0</v>
      </c>
      <c r="AB53" s="4" t="s">
        <v>0</v>
      </c>
      <c r="AC53" s="4" t="s">
        <v>0</v>
      </c>
    </row>
    <row r="54" spans="2:29" ht="30" customHeight="1" x14ac:dyDescent="0.2">
      <c r="B54" s="4" t="s">
        <v>0</v>
      </c>
      <c r="C54" s="4" t="s">
        <v>0</v>
      </c>
      <c r="D54" s="4" t="s">
        <v>0</v>
      </c>
      <c r="E54" s="4" t="s">
        <v>0</v>
      </c>
      <c r="F54" s="4" t="s">
        <v>0</v>
      </c>
      <c r="G54" s="4" t="s">
        <v>0</v>
      </c>
      <c r="H54" s="4" t="s">
        <v>0</v>
      </c>
      <c r="I54" s="4" t="s">
        <v>0</v>
      </c>
      <c r="J54" s="4" t="s">
        <v>0</v>
      </c>
      <c r="K54" s="4" t="s">
        <v>0</v>
      </c>
      <c r="L54" s="4" t="s">
        <v>0</v>
      </c>
      <c r="M54" s="4" t="s">
        <v>0</v>
      </c>
      <c r="N54" s="4" t="s">
        <v>0</v>
      </c>
      <c r="O54" s="4" t="s">
        <v>0</v>
      </c>
      <c r="P54" s="4" t="s">
        <v>0</v>
      </c>
      <c r="Q54" s="4" t="s">
        <v>0</v>
      </c>
      <c r="R54" s="4" t="s">
        <v>0</v>
      </c>
      <c r="S54" s="4" t="s">
        <v>0</v>
      </c>
      <c r="T54" s="4" t="s">
        <v>0</v>
      </c>
      <c r="U54" s="4" t="s">
        <v>0</v>
      </c>
      <c r="V54" s="4" t="s">
        <v>0</v>
      </c>
      <c r="W54" s="4" t="s">
        <v>0</v>
      </c>
      <c r="X54" s="4" t="s">
        <v>0</v>
      </c>
      <c r="Y54" s="4" t="s">
        <v>0</v>
      </c>
      <c r="Z54" s="4" t="s">
        <v>0</v>
      </c>
      <c r="AA54" s="4" t="s">
        <v>0</v>
      </c>
      <c r="AB54" s="4" t="s">
        <v>0</v>
      </c>
      <c r="AC54" s="4" t="s">
        <v>0</v>
      </c>
    </row>
    <row r="55" spans="2:29" ht="30" customHeight="1" x14ac:dyDescent="0.2">
      <c r="B55" s="4" t="s">
        <v>0</v>
      </c>
      <c r="C55" s="4" t="s">
        <v>0</v>
      </c>
      <c r="D55" s="4" t="s">
        <v>0</v>
      </c>
      <c r="E55" s="4" t="s">
        <v>0</v>
      </c>
      <c r="F55" s="4" t="s">
        <v>0</v>
      </c>
      <c r="G55" s="4" t="s">
        <v>0</v>
      </c>
      <c r="H55" s="4" t="s">
        <v>0</v>
      </c>
      <c r="I55" s="4" t="s">
        <v>0</v>
      </c>
      <c r="J55" s="4" t="s">
        <v>0</v>
      </c>
      <c r="K55" s="4" t="s">
        <v>0</v>
      </c>
      <c r="L55" s="4" t="s">
        <v>0</v>
      </c>
      <c r="M55" s="4" t="s">
        <v>0</v>
      </c>
      <c r="N55" s="4" t="s">
        <v>0</v>
      </c>
      <c r="O55" s="4" t="s">
        <v>0</v>
      </c>
      <c r="P55" s="4" t="s">
        <v>0</v>
      </c>
      <c r="Q55" s="4" t="s">
        <v>0</v>
      </c>
      <c r="R55" s="4" t="s">
        <v>0</v>
      </c>
      <c r="S55" s="4" t="s">
        <v>0</v>
      </c>
      <c r="T55" s="4" t="s">
        <v>0</v>
      </c>
      <c r="U55" s="4" t="s">
        <v>0</v>
      </c>
      <c r="V55" s="4" t="s">
        <v>0</v>
      </c>
      <c r="W55" s="4" t="s">
        <v>0</v>
      </c>
      <c r="X55" s="4" t="s">
        <v>0</v>
      </c>
      <c r="Y55" s="4" t="s">
        <v>0</v>
      </c>
      <c r="Z55" s="4" t="s">
        <v>0</v>
      </c>
      <c r="AA55" s="4" t="s">
        <v>0</v>
      </c>
      <c r="AB55" s="4" t="s">
        <v>0</v>
      </c>
      <c r="AC55" s="4" t="s">
        <v>0</v>
      </c>
    </row>
    <row r="56" spans="2:29" ht="30" customHeight="1" x14ac:dyDescent="0.2">
      <c r="B56" s="4" t="s">
        <v>0</v>
      </c>
      <c r="C56" s="4" t="s">
        <v>0</v>
      </c>
      <c r="D56" s="4" t="s">
        <v>0</v>
      </c>
      <c r="E56" s="4" t="s">
        <v>0</v>
      </c>
      <c r="F56" s="4" t="s">
        <v>0</v>
      </c>
      <c r="G56" s="4" t="s">
        <v>0</v>
      </c>
      <c r="H56" s="4" t="s">
        <v>0</v>
      </c>
      <c r="I56" s="4" t="s">
        <v>0</v>
      </c>
      <c r="J56" s="4" t="s">
        <v>0</v>
      </c>
      <c r="K56" s="4" t="s">
        <v>0</v>
      </c>
      <c r="L56" s="4" t="s">
        <v>0</v>
      </c>
      <c r="M56" s="4" t="s">
        <v>0</v>
      </c>
      <c r="N56" s="4" t="s">
        <v>0</v>
      </c>
      <c r="O56" s="4" t="s">
        <v>0</v>
      </c>
      <c r="P56" s="4" t="s">
        <v>0</v>
      </c>
      <c r="Q56" s="4" t="s">
        <v>0</v>
      </c>
      <c r="R56" s="4" t="s">
        <v>0</v>
      </c>
      <c r="S56" s="4" t="s">
        <v>0</v>
      </c>
      <c r="T56" s="4" t="s">
        <v>0</v>
      </c>
      <c r="U56" s="4" t="s">
        <v>0</v>
      </c>
      <c r="V56" s="4" t="s">
        <v>0</v>
      </c>
      <c r="W56" s="4" t="s">
        <v>0</v>
      </c>
      <c r="X56" s="4" t="s">
        <v>0</v>
      </c>
      <c r="Y56" s="4" t="s">
        <v>0</v>
      </c>
      <c r="Z56" s="4" t="s">
        <v>0</v>
      </c>
      <c r="AA56" s="4" t="s">
        <v>0</v>
      </c>
      <c r="AB56" s="4" t="s">
        <v>0</v>
      </c>
      <c r="AC56" s="4" t="s">
        <v>0</v>
      </c>
    </row>
    <row r="57" spans="2:29" ht="30" customHeight="1" x14ac:dyDescent="0.2">
      <c r="B57" s="4" t="s">
        <v>0</v>
      </c>
      <c r="C57" s="4" t="s">
        <v>0</v>
      </c>
      <c r="D57" s="4" t="s">
        <v>0</v>
      </c>
      <c r="E57" s="4" t="s">
        <v>0</v>
      </c>
      <c r="F57" s="4" t="s">
        <v>0</v>
      </c>
      <c r="G57" s="4" t="s">
        <v>0</v>
      </c>
      <c r="H57" s="4" t="s">
        <v>0</v>
      </c>
      <c r="I57" s="4" t="s">
        <v>0</v>
      </c>
      <c r="J57" s="4" t="s">
        <v>0</v>
      </c>
      <c r="K57" s="4" t="s">
        <v>0</v>
      </c>
      <c r="L57" s="4" t="s">
        <v>0</v>
      </c>
      <c r="M57" s="4" t="s">
        <v>0</v>
      </c>
      <c r="N57" s="4" t="s">
        <v>0</v>
      </c>
      <c r="O57" s="4" t="s">
        <v>0</v>
      </c>
      <c r="P57" s="4" t="s">
        <v>0</v>
      </c>
      <c r="Q57" s="4" t="s">
        <v>0</v>
      </c>
      <c r="R57" s="4" t="s">
        <v>0</v>
      </c>
      <c r="S57" s="4" t="s">
        <v>0</v>
      </c>
      <c r="T57" s="4" t="s">
        <v>0</v>
      </c>
      <c r="U57" s="4" t="s">
        <v>0</v>
      </c>
      <c r="V57" s="4" t="s">
        <v>0</v>
      </c>
      <c r="W57" s="4" t="s">
        <v>0</v>
      </c>
      <c r="X57" s="4" t="s">
        <v>0</v>
      </c>
      <c r="Y57" s="4" t="s">
        <v>0</v>
      </c>
      <c r="Z57" s="4" t="s">
        <v>0</v>
      </c>
      <c r="AA57" s="4" t="s">
        <v>0</v>
      </c>
      <c r="AB57" s="4" t="s">
        <v>0</v>
      </c>
      <c r="AC57" s="4" t="s">
        <v>0</v>
      </c>
    </row>
    <row r="58" spans="2:29" ht="30" customHeight="1" x14ac:dyDescent="0.2">
      <c r="B58" s="4" t="s">
        <v>0</v>
      </c>
      <c r="C58" s="4" t="s">
        <v>0</v>
      </c>
      <c r="D58" s="4" t="s">
        <v>0</v>
      </c>
      <c r="E58" s="4" t="s">
        <v>0</v>
      </c>
      <c r="F58" s="4" t="s">
        <v>0</v>
      </c>
      <c r="G58" s="4" t="s">
        <v>0</v>
      </c>
      <c r="H58" s="4" t="s">
        <v>0</v>
      </c>
      <c r="I58" s="4" t="s">
        <v>0</v>
      </c>
      <c r="J58" s="4" t="s">
        <v>0</v>
      </c>
      <c r="K58" s="4" t="s">
        <v>0</v>
      </c>
      <c r="L58" s="4" t="s">
        <v>0</v>
      </c>
      <c r="M58" s="4" t="s">
        <v>0</v>
      </c>
      <c r="N58" s="4" t="s">
        <v>0</v>
      </c>
      <c r="O58" s="4" t="s">
        <v>0</v>
      </c>
      <c r="P58" s="4" t="s">
        <v>0</v>
      </c>
      <c r="Q58" s="4" t="s">
        <v>0</v>
      </c>
      <c r="R58" s="4" t="s">
        <v>0</v>
      </c>
      <c r="S58" s="4" t="s">
        <v>0</v>
      </c>
      <c r="T58" s="4" t="s">
        <v>0</v>
      </c>
      <c r="U58" s="4" t="s">
        <v>0</v>
      </c>
      <c r="V58" s="4" t="s">
        <v>0</v>
      </c>
      <c r="W58" s="4" t="s">
        <v>0</v>
      </c>
      <c r="X58" s="4" t="s">
        <v>0</v>
      </c>
      <c r="Y58" s="4" t="s">
        <v>0</v>
      </c>
      <c r="Z58" s="4" t="s">
        <v>0</v>
      </c>
      <c r="AA58" s="4" t="s">
        <v>0</v>
      </c>
      <c r="AB58" s="4" t="s">
        <v>0</v>
      </c>
      <c r="AC58" s="4" t="s">
        <v>0</v>
      </c>
    </row>
  </sheetData>
  <mergeCells count="1">
    <mergeCell ref="H3:Q3"/>
  </mergeCells>
  <pageMargins left="0.39370078740157483" right="0.19685039370078741" top="0.78740157480314965" bottom="0.43307086614173229" header="0.51181102362204722" footer="0.27559055118110237"/>
  <pageSetup paperSize="9" scale="61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rimary_BS_consol">
    <tabColor theme="1" tint="0.499984740745262"/>
  </sheetPr>
  <dimension ref="A1:S132"/>
  <sheetViews>
    <sheetView zoomScale="90" zoomScaleNormal="90" zoomScaleSheetLayoutView="100" workbookViewId="0">
      <pane xSplit="1" ySplit="5" topLeftCell="B6" activePane="bottomRight" state="frozen"/>
      <selection activeCell="F2" sqref="F2"/>
      <selection pane="topRight" activeCell="F2" sqref="F2"/>
      <selection pane="bottomLeft" activeCell="F2" sqref="F2"/>
      <selection pane="bottomRight" activeCell="K10" sqref="K10"/>
    </sheetView>
  </sheetViews>
  <sheetFormatPr defaultColWidth="9.140625" defaultRowHeight="12.75" x14ac:dyDescent="0.2"/>
  <cols>
    <col min="1" max="1" width="58.7109375" style="1" customWidth="1"/>
    <col min="2" max="2" width="2.7109375" style="1" customWidth="1"/>
    <col min="3" max="3" width="13.7109375" style="1" customWidth="1"/>
    <col min="4" max="4" width="2.7109375" style="1" customWidth="1"/>
    <col min="5" max="5" width="13.7109375" style="1" customWidth="1"/>
    <col min="6" max="6" width="2.7109375" style="1" customWidth="1"/>
    <col min="7" max="16" width="13.7109375" style="1" customWidth="1"/>
    <col min="17" max="19" width="20.7109375" style="1" customWidth="1"/>
    <col min="20" max="41" width="9.140625" style="1" customWidth="1"/>
    <col min="42" max="44" width="9.140625" style="1"/>
    <col min="45" max="45" width="15.5703125" style="1" customWidth="1"/>
    <col min="46" max="16384" width="9.140625" style="1"/>
  </cols>
  <sheetData>
    <row r="1" spans="1:19" ht="15" customHeight="1" x14ac:dyDescent="0.25">
      <c r="A1" s="2" t="str">
        <f>'[1]Cover Page'!$A$3</f>
        <v>Kiama Municipal Council</v>
      </c>
      <c r="B1" s="3"/>
      <c r="D1" s="3"/>
      <c r="F1" s="3"/>
      <c r="Q1" s="34" t="s">
        <v>0</v>
      </c>
      <c r="R1" s="34" t="s">
        <v>0</v>
      </c>
      <c r="S1" s="34" t="s">
        <v>0</v>
      </c>
    </row>
    <row r="2" spans="1:19" ht="15" customHeight="1" x14ac:dyDescent="0.25">
      <c r="A2" s="2" t="str">
        <f>'[1]Cover Page'!$A$5</f>
        <v>10 Year Financial Plan for the Years ending 30 June 2029</v>
      </c>
      <c r="B2" s="3"/>
      <c r="D2" s="3"/>
      <c r="F2" s="3"/>
      <c r="Q2" s="34" t="s">
        <v>0</v>
      </c>
      <c r="R2" s="34" t="s">
        <v>0</v>
      </c>
      <c r="S2" s="34" t="s">
        <v>0</v>
      </c>
    </row>
    <row r="3" spans="1:19" ht="15" customHeight="1" x14ac:dyDescent="0.25">
      <c r="A3" s="5" t="s">
        <v>39</v>
      </c>
      <c r="B3" s="3"/>
      <c r="C3" s="6" t="s">
        <v>2</v>
      </c>
      <c r="D3" s="35"/>
      <c r="E3" s="6" t="s">
        <v>3</v>
      </c>
      <c r="F3" s="9"/>
      <c r="G3" s="10" t="s">
        <v>4</v>
      </c>
      <c r="H3" s="10"/>
      <c r="I3" s="10"/>
      <c r="J3" s="10"/>
      <c r="K3" s="10"/>
      <c r="L3" s="10"/>
      <c r="M3" s="10"/>
      <c r="N3" s="10"/>
      <c r="O3" s="10"/>
      <c r="P3" s="10"/>
      <c r="Q3" s="34" t="s">
        <v>0</v>
      </c>
      <c r="R3" s="34" t="s">
        <v>0</v>
      </c>
      <c r="S3" s="34" t="s">
        <v>0</v>
      </c>
    </row>
    <row r="4" spans="1:19" ht="15" customHeight="1" x14ac:dyDescent="0.25">
      <c r="A4" s="2" t="str">
        <f>"Scenario: "&amp;consol_scenario_name</f>
        <v>Scenario: Special Rate Variation</v>
      </c>
      <c r="B4" s="11"/>
      <c r="C4" s="12" t="str">
        <f>Starting_year-2&amp;"/"&amp;RIGHT(Starting_year-1,2)</f>
        <v>2017/18</v>
      </c>
      <c r="D4" s="13"/>
      <c r="E4" s="12" t="str">
        <f>Starting_year-1&amp;"/"&amp;RIGHT(Starting_year,2)</f>
        <v>2018/19</v>
      </c>
      <c r="F4" s="11"/>
      <c r="G4" s="12" t="str">
        <f>Starting_year&amp;"/"&amp;RIGHT(Starting_year+1,2)</f>
        <v>2019/20</v>
      </c>
      <c r="H4" s="14" t="str">
        <f>Starting_year+1&amp;"/"&amp;RIGHT(Starting_year+2,2)</f>
        <v>2020/21</v>
      </c>
      <c r="I4" s="14" t="str">
        <f>Starting_year+2&amp;"/"&amp;RIGHT(Starting_year+3,2)</f>
        <v>2021/22</v>
      </c>
      <c r="J4" s="14" t="str">
        <f>Starting_year+3&amp;"/"&amp;RIGHT(Starting_year+4,2)</f>
        <v>2022/23</v>
      </c>
      <c r="K4" s="14" t="str">
        <f>Starting_year+4&amp;"/"&amp;RIGHT(Starting_year+5,2)</f>
        <v>2023/24</v>
      </c>
      <c r="L4" s="14" t="str">
        <f>Starting_year+5&amp;"/"&amp;RIGHT(Starting_year+6,2)</f>
        <v>2024/25</v>
      </c>
      <c r="M4" s="14" t="str">
        <f>Starting_year+6&amp;"/"&amp;RIGHT(Starting_year+7,2)</f>
        <v>2025/26</v>
      </c>
      <c r="N4" s="14" t="str">
        <f>Starting_year+7&amp;"/"&amp;RIGHT(Starting_year+8,2)</f>
        <v>2026/27</v>
      </c>
      <c r="O4" s="14" t="str">
        <f>Starting_year+8&amp;"/"&amp;RIGHT(Starting_year+9,2)</f>
        <v>2027/28</v>
      </c>
      <c r="P4" s="14" t="str">
        <f>Starting_year+9&amp;"/"&amp;RIGHT(Starting_year+10,2)</f>
        <v>2028/29</v>
      </c>
      <c r="Q4" s="34" t="s">
        <v>0</v>
      </c>
      <c r="R4" s="34" t="s">
        <v>0</v>
      </c>
      <c r="S4" s="34" t="s">
        <v>0</v>
      </c>
    </row>
    <row r="5" spans="1:19" ht="15" customHeight="1" thickBot="1" x14ac:dyDescent="0.25">
      <c r="A5" s="15"/>
      <c r="B5" s="16"/>
      <c r="C5" s="17" t="str">
        <f>IF('[1]Cover Page'!$K$75=TRUE,"$","$'000")</f>
        <v>$</v>
      </c>
      <c r="D5" s="16"/>
      <c r="E5" s="17" t="str">
        <f>IF('[1]Cover Page'!$K$75=TRUE,"$","$'000")</f>
        <v>$</v>
      </c>
      <c r="F5" s="16"/>
      <c r="G5" s="17" t="str">
        <f>IF('[1]Cover Page'!$K$75=TRUE,"$","$'000")</f>
        <v>$</v>
      </c>
      <c r="H5" s="17" t="str">
        <f>IF('[1]Cover Page'!$K$75=TRUE,"$","$'000")</f>
        <v>$</v>
      </c>
      <c r="I5" s="17" t="str">
        <f>IF('[1]Cover Page'!$K$75=TRUE,"$","$'000")</f>
        <v>$</v>
      </c>
      <c r="J5" s="17" t="str">
        <f>IF('[1]Cover Page'!$K$75=TRUE,"$","$'000")</f>
        <v>$</v>
      </c>
      <c r="K5" s="17" t="str">
        <f>IF('[1]Cover Page'!$K$75=TRUE,"$","$'000")</f>
        <v>$</v>
      </c>
      <c r="L5" s="17" t="str">
        <f>IF('[1]Cover Page'!$K$75=TRUE,"$","$'000")</f>
        <v>$</v>
      </c>
      <c r="M5" s="17" t="str">
        <f>IF('[1]Cover Page'!$K$75=TRUE,"$","$'000")</f>
        <v>$</v>
      </c>
      <c r="N5" s="17" t="str">
        <f>IF('[1]Cover Page'!$K$75=TRUE,"$","$'000")</f>
        <v>$</v>
      </c>
      <c r="O5" s="17" t="str">
        <f>IF('[1]Cover Page'!$K$75=TRUE,"$","$'000")</f>
        <v>$</v>
      </c>
      <c r="P5" s="17" t="str">
        <f>IF('[1]Cover Page'!$K$75=TRUE,"$","$'000")</f>
        <v>$</v>
      </c>
      <c r="Q5" s="34" t="s">
        <v>0</v>
      </c>
      <c r="R5" s="34" t="s">
        <v>0</v>
      </c>
      <c r="S5" s="34" t="s">
        <v>0</v>
      </c>
    </row>
    <row r="6" spans="1:19" s="18" customFormat="1" ht="15" x14ac:dyDescent="0.25">
      <c r="A6" s="19" t="s">
        <v>40</v>
      </c>
      <c r="B6" s="20"/>
      <c r="D6" s="20"/>
      <c r="F6" s="20"/>
      <c r="Q6" s="21" t="s">
        <v>0</v>
      </c>
      <c r="R6" s="21" t="s">
        <v>0</v>
      </c>
      <c r="S6" s="21" t="s">
        <v>0</v>
      </c>
    </row>
    <row r="7" spans="1:19" s="18" customFormat="1" x14ac:dyDescent="0.2">
      <c r="A7" s="23" t="s">
        <v>41</v>
      </c>
      <c r="B7" s="20"/>
      <c r="D7" s="20"/>
      <c r="F7" s="20"/>
      <c r="Q7" s="21" t="s">
        <v>0</v>
      </c>
      <c r="R7" s="21" t="s">
        <v>0</v>
      </c>
      <c r="S7" s="21" t="s">
        <v>0</v>
      </c>
    </row>
    <row r="8" spans="1:19" s="18" customFormat="1" x14ac:dyDescent="0.2">
      <c r="A8" s="18" t="s">
        <v>42</v>
      </c>
      <c r="B8" s="20"/>
      <c r="C8" s="18">
        <f>'[1]Balance Sheet - General'!C8+'[1]Balance Sheet - Water'!C8+'[1]Balance Sheet - Sewer'!C8+'[1]Balance Sheet - Other 1'!C8+'[1]Balance Sheet - Other 2'!C8+'[1]Balance Sheet - Other 3'!C8-C77+C80</f>
        <v>6943000</v>
      </c>
      <c r="D8" s="20"/>
      <c r="E8" s="18">
        <f>'[1]Balance Sheet - General'!E8+'[1]Balance Sheet - Water'!E8+'[1]Balance Sheet - Sewer'!E8+'[1]Balance Sheet - Other 1'!E8+'[1]Balance Sheet - Other 2'!E8+'[1]Balance Sheet - Other 3'!E8-E77+E80</f>
        <v>33412422.445308521</v>
      </c>
      <c r="F8" s="20"/>
      <c r="G8" s="18">
        <f>'[1]Balance Sheet - General'!G8+'[1]Balance Sheet - Water'!G8+'[1]Balance Sheet - Sewer'!G8+'[1]Balance Sheet - Other 1'!G8+'[1]Balance Sheet - Other 2'!G8+'[1]Balance Sheet - Other 3'!G8-G77+G80</f>
        <v>69787618.80316326</v>
      </c>
      <c r="H8" s="18">
        <f>'[1]Balance Sheet - General'!H8+'[1]Balance Sheet - Water'!H8+'[1]Balance Sheet - Sewer'!H8+'[1]Balance Sheet - Other 1'!H8+'[1]Balance Sheet - Other 2'!H8+'[1]Balance Sheet - Other 3'!H8-H77+H80</f>
        <v>76027387.390000001</v>
      </c>
      <c r="I8" s="18">
        <f>'[1]Balance Sheet - General'!I8+'[1]Balance Sheet - Water'!I8+'[1]Balance Sheet - Sewer'!I8+'[1]Balance Sheet - Other 1'!I8+'[1]Balance Sheet - Other 2'!I8+'[1]Balance Sheet - Other 3'!I8-I77+I80</f>
        <v>77671494.290399998</v>
      </c>
      <c r="J8" s="18">
        <f>'[1]Balance Sheet - General'!J8+'[1]Balance Sheet - Water'!J8+'[1]Balance Sheet - Sewer'!J8+'[1]Balance Sheet - Other 1'!J8+'[1]Balance Sheet - Other 2'!J8+'[1]Balance Sheet - Other 3'!J8-J77+J80</f>
        <v>79250807.930291191</v>
      </c>
      <c r="K8" s="18">
        <f>'[1]Balance Sheet - General'!K8+'[1]Balance Sheet - Water'!K8+'[1]Balance Sheet - Sewer'!K8+'[1]Balance Sheet - Other 1'!K8+'[1]Balance Sheet - Other 2'!K8+'[1]Balance Sheet - Other 3'!K8-K77+K80</f>
        <v>45184517.925898768</v>
      </c>
      <c r="L8" s="18">
        <f>'[1]Balance Sheet - General'!L8+'[1]Balance Sheet - Water'!L8+'[1]Balance Sheet - Sewer'!L8+'[1]Balance Sheet - Other 1'!L8+'[1]Balance Sheet - Other 2'!L8+'[1]Balance Sheet - Other 3'!L8-L77+L80</f>
        <v>43214298.461579539</v>
      </c>
      <c r="M8" s="18">
        <f>'[1]Balance Sheet - General'!M8+'[1]Balance Sheet - Water'!M8+'[1]Balance Sheet - Sewer'!M8+'[1]Balance Sheet - Other 1'!M8+'[1]Balance Sheet - Other 2'!M8+'[1]Balance Sheet - Other 3'!M8-M77+M80</f>
        <v>40593929.493819192</v>
      </c>
      <c r="N8" s="18">
        <f>'[1]Balance Sheet - General'!N8+'[1]Balance Sheet - Water'!N8+'[1]Balance Sheet - Sewer'!N8+'[1]Balance Sheet - Other 1'!N8+'[1]Balance Sheet - Other 2'!N8+'[1]Balance Sheet - Other 3'!N8-N77+N80</f>
        <v>38013416.842601374</v>
      </c>
      <c r="O8" s="18">
        <f>'[1]Balance Sheet - General'!O8+'[1]Balance Sheet - Water'!O8+'[1]Balance Sheet - Sewer'!O8+'[1]Balance Sheet - Other 1'!O8+'[1]Balance Sheet - Other 2'!O8+'[1]Balance Sheet - Other 3'!O8-O77+O80</f>
        <v>36490936.350749284</v>
      </c>
      <c r="P8" s="18">
        <f>'[1]Balance Sheet - General'!P8+'[1]Balance Sheet - Water'!P8+'[1]Balance Sheet - Sewer'!P8+'[1]Balance Sheet - Other 1'!P8+'[1]Balance Sheet - Other 2'!P8+'[1]Balance Sheet - Other 3'!P8-P77+P80</f>
        <v>35688113.703845143</v>
      </c>
      <c r="Q8" s="21" t="s">
        <v>0</v>
      </c>
      <c r="R8" s="21" t="s">
        <v>0</v>
      </c>
      <c r="S8" s="21" t="s">
        <v>0</v>
      </c>
    </row>
    <row r="9" spans="1:19" s="18" customFormat="1" x14ac:dyDescent="0.2">
      <c r="A9" s="18" t="s">
        <v>43</v>
      </c>
      <c r="B9" s="20"/>
      <c r="C9" s="18">
        <f>'[1]Balance Sheet - General'!C9+'[1]Balance Sheet - Water'!C9+'[1]Balance Sheet - Sewer'!C9+'[1]Balance Sheet - Other 1'!C9+'[1]Balance Sheet - Other 2'!C9+'[1]Balance Sheet - Other 3'!C9</f>
        <v>26000000</v>
      </c>
      <c r="D9" s="20"/>
      <c r="E9" s="18">
        <f>'[1]Balance Sheet - General'!E9+'[1]Balance Sheet - Water'!E9+'[1]Balance Sheet - Sewer'!E9+'[1]Balance Sheet - Other 1'!E9+'[1]Balance Sheet - Other 2'!E9+'[1]Balance Sheet - Other 3'!E9</f>
        <v>22740000</v>
      </c>
      <c r="F9" s="20"/>
      <c r="G9" s="18">
        <f>'[1]Balance Sheet - General'!G9+'[1]Balance Sheet - Water'!G9+'[1]Balance Sheet - Sewer'!G9+'[1]Balance Sheet - Other 1'!G9+'[1]Balance Sheet - Other 2'!G9+'[1]Balance Sheet - Other 3'!G9</f>
        <v>26740000</v>
      </c>
      <c r="H9" s="18">
        <f>'[1]Balance Sheet - General'!H9+'[1]Balance Sheet - Water'!H9+'[1]Balance Sheet - Sewer'!H9+'[1]Balance Sheet - Other 1'!H9+'[1]Balance Sheet - Other 2'!H9+'[1]Balance Sheet - Other 3'!H9</f>
        <v>41889138.621140137</v>
      </c>
      <c r="I9" s="18">
        <f>'[1]Balance Sheet - General'!I9+'[1]Balance Sheet - Water'!I9+'[1]Balance Sheet - Sewer'!I9+'[1]Balance Sheet - Other 1'!I9+'[1]Balance Sheet - Other 2'!I9+'[1]Balance Sheet - Other 3'!I9</f>
        <v>45913930.745130457</v>
      </c>
      <c r="J9" s="18">
        <f>'[1]Balance Sheet - General'!J9+'[1]Balance Sheet - Water'!J9+'[1]Balance Sheet - Sewer'!J9+'[1]Balance Sheet - Other 1'!J9+'[1]Balance Sheet - Other 2'!J9+'[1]Balance Sheet - Other 3'!J9</f>
        <v>44277545.369932614</v>
      </c>
      <c r="K9" s="18">
        <f>'[1]Balance Sheet - General'!K9+'[1]Balance Sheet - Water'!K9+'[1]Balance Sheet - Sewer'!K9+'[1]Balance Sheet - Other 1'!K9+'[1]Balance Sheet - Other 2'!K9+'[1]Balance Sheet - Other 3'!K9-1440000</f>
        <v>42691024.704176925</v>
      </c>
      <c r="L9" s="18">
        <f>'[1]Balance Sheet - General'!L9+'[1]Balance Sheet - Water'!L9+'[1]Balance Sheet - Sewer'!L9+'[1]Balance Sheet - Other 1'!L9+'[1]Balance Sheet - Other 2'!L9+'[1]Balance Sheet - Other 3'!L9</f>
        <v>45933397.925316423</v>
      </c>
      <c r="M9" s="18">
        <f>'[1]Balance Sheet - General'!M9+'[1]Balance Sheet - Water'!M9+'[1]Balance Sheet - Sewer'!M9+'[1]Balance Sheet - Other 1'!M9+'[1]Balance Sheet - Other 2'!M9+'[1]Balance Sheet - Other 3'!M9</f>
        <v>48339353.7423793</v>
      </c>
      <c r="N9" s="18">
        <f>'[1]Balance Sheet - General'!N9+'[1]Balance Sheet - Water'!N9+'[1]Balance Sheet - Sewer'!N9+'[1]Balance Sheet - Other 1'!N9+'[1]Balance Sheet - Other 2'!N9+'[1]Balance Sheet - Other 3'!N9</f>
        <v>51060953.455466717</v>
      </c>
      <c r="O9" s="18">
        <f>'[1]Balance Sheet - General'!O9+'[1]Balance Sheet - Water'!O9+'[1]Balance Sheet - Sewer'!O9+'[1]Balance Sheet - Other 1'!O9+'[1]Balance Sheet - Other 2'!O9+'[1]Balance Sheet - Other 3'!O9</f>
        <v>52352208.065760158</v>
      </c>
      <c r="P9" s="18">
        <f>'[1]Balance Sheet - General'!P9+'[1]Balance Sheet - Water'!P9+'[1]Balance Sheet - Sewer'!P9+'[1]Balance Sheet - Other 1'!P9+'[1]Balance Sheet - Other 2'!P9+'[1]Balance Sheet - Other 3'!P9</f>
        <v>54610799.47820656</v>
      </c>
      <c r="Q9" s="21" t="s">
        <v>0</v>
      </c>
      <c r="R9" s="21" t="s">
        <v>0</v>
      </c>
      <c r="S9" s="21" t="s">
        <v>0</v>
      </c>
    </row>
    <row r="10" spans="1:19" s="18" customFormat="1" x14ac:dyDescent="0.2">
      <c r="A10" s="18" t="s">
        <v>44</v>
      </c>
      <c r="B10" s="20"/>
      <c r="C10" s="18">
        <f>'[1]Balance Sheet - General'!C10+'[1]Balance Sheet - Water'!C10+'[1]Balance Sheet - Sewer'!C10+'[1]Balance Sheet - Other 1'!C10+'[1]Balance Sheet - Other 2'!C10+'[1]Balance Sheet - Other 3'!C10-C71+IF(C71-C74&gt;0,C71-C74,0)</f>
        <v>2333000</v>
      </c>
      <c r="D10" s="20"/>
      <c r="E10" s="18">
        <f>'[1]Balance Sheet - General'!E10+'[1]Balance Sheet - Water'!E10+'[1]Balance Sheet - Sewer'!E10+'[1]Balance Sheet - Other 1'!E10+'[1]Balance Sheet - Other 2'!E10+'[1]Balance Sheet - Other 3'!E10-E71+IF(E71-E74&gt;0,E71-E74,0)</f>
        <v>2050673.1745042494</v>
      </c>
      <c r="F10" s="20"/>
      <c r="G10" s="18">
        <f>'[1]Balance Sheet - General'!G10+'[1]Balance Sheet - Water'!G10+'[1]Balance Sheet - Sewer'!G10+'[1]Balance Sheet - Other 1'!G10+'[1]Balance Sheet - Other 2'!G10+'[1]Balance Sheet - Other 3'!G10-G71+IF(G71-G74&gt;0,G71-G74,0)</f>
        <v>2054397.5806530812</v>
      </c>
      <c r="H10" s="18">
        <f>'[1]Balance Sheet - General'!H10+'[1]Balance Sheet - Water'!H10+'[1]Balance Sheet - Sewer'!H10+'[1]Balance Sheet - Other 1'!H10+'[1]Balance Sheet - Other 2'!H10+'[1]Balance Sheet - Other 3'!H10-H71+IF(H71-H74&gt;0,H71-H74,0)</f>
        <v>2161570.8749371227</v>
      </c>
      <c r="I10" s="18">
        <f>'[1]Balance Sheet - General'!I10+'[1]Balance Sheet - Water'!I10+'[1]Balance Sheet - Sewer'!I10+'[1]Balance Sheet - Other 1'!I10+'[1]Balance Sheet - Other 2'!I10+'[1]Balance Sheet - Other 3'!I10-I71+IF(I71-I74&gt;0,I71-I74,0)</f>
        <v>2242988.5044255266</v>
      </c>
      <c r="J10" s="18">
        <f>'[1]Balance Sheet - General'!J10+'[1]Balance Sheet - Water'!J10+'[1]Balance Sheet - Sewer'!J10+'[1]Balance Sheet - Other 1'!J10+'[1]Balance Sheet - Other 2'!J10+'[1]Balance Sheet - Other 3'!J10-J71+IF(J71-J74&gt;0,J71-J74,0)</f>
        <v>2285796.6250972506</v>
      </c>
      <c r="K10" s="18">
        <f>'[1]Balance Sheet - General'!K10+'[1]Balance Sheet - Water'!K10+'[1]Balance Sheet - Sewer'!K10+'[1]Balance Sheet - Other 1'!K10+'[1]Balance Sheet - Other 2'!K10+'[1]Balance Sheet - Other 3'!K10-K71+IF(K71-K74&gt;0,K71-K74,0)</f>
        <v>2343302.0753652593</v>
      </c>
      <c r="L10" s="18">
        <f>'[1]Balance Sheet - General'!L10+'[1]Balance Sheet - Water'!L10+'[1]Balance Sheet - Sewer'!L10+'[1]Balance Sheet - Other 1'!L10+'[1]Balance Sheet - Other 2'!L10+'[1]Balance Sheet - Other 3'!L10-L71+IF(L71-L74&gt;0,L71-L74,0)</f>
        <v>2407022.9281366458</v>
      </c>
      <c r="M10" s="18">
        <f>'[1]Balance Sheet - General'!M10+'[1]Balance Sheet - Water'!M10+'[1]Balance Sheet - Sewer'!M10+'[1]Balance Sheet - Other 1'!M10+'[1]Balance Sheet - Other 2'!M10+'[1]Balance Sheet - Other 3'!M10-M71+IF(M71-M74&gt;0,M71-M74,0)</f>
        <v>2473263.8674448035</v>
      </c>
      <c r="N10" s="18">
        <f>'[1]Balance Sheet - General'!N10+'[1]Balance Sheet - Water'!N10+'[1]Balance Sheet - Sewer'!N10+'[1]Balance Sheet - Other 1'!N10+'[1]Balance Sheet - Other 2'!N10+'[1]Balance Sheet - Other 3'!N10-N71+IF(N71-N74&gt;0,N71-N74,0)</f>
        <v>2541780.7139432374</v>
      </c>
      <c r="O10" s="18">
        <f>'[1]Balance Sheet - General'!O10+'[1]Balance Sheet - Water'!O10+'[1]Balance Sheet - Sewer'!O10+'[1]Balance Sheet - Other 1'!O10+'[1]Balance Sheet - Other 2'!O10+'[1]Balance Sheet - Other 3'!O10-O71+IF(O71-O74&gt;0,O71-O74,0)</f>
        <v>2609394.565764158</v>
      </c>
      <c r="P10" s="18">
        <f>'[1]Balance Sheet - General'!P10+'[1]Balance Sheet - Water'!P10+'[1]Balance Sheet - Sewer'!P10+'[1]Balance Sheet - Other 1'!P10+'[1]Balance Sheet - Other 2'!P10+'[1]Balance Sheet - Other 3'!P10-P71+IF(P71-P74&gt;0,P71-P74,0)</f>
        <v>2684429.034008238</v>
      </c>
      <c r="Q10" s="21" t="s">
        <v>0</v>
      </c>
      <c r="R10" s="21" t="s">
        <v>0</v>
      </c>
      <c r="S10" s="21" t="s">
        <v>0</v>
      </c>
    </row>
    <row r="11" spans="1:19" s="18" customFormat="1" x14ac:dyDescent="0.2">
      <c r="A11" s="18" t="s">
        <v>45</v>
      </c>
      <c r="B11" s="20"/>
      <c r="C11" s="18">
        <f>'[1]Balance Sheet - General'!C11+'[1]Balance Sheet - Water'!C11+'[1]Balance Sheet - Sewer'!C11+'[1]Balance Sheet - Other 1'!C11+'[1]Balance Sheet - Other 2'!C11+'[1]Balance Sheet - Other 3'!C11</f>
        <v>192000</v>
      </c>
      <c r="D11" s="20"/>
      <c r="E11" s="18">
        <f>'[1]Balance Sheet - General'!E11+'[1]Balance Sheet - Water'!E11+'[1]Balance Sheet - Sewer'!E11+'[1]Balance Sheet - Other 1'!E11+'[1]Balance Sheet - Other 2'!E11+'[1]Balance Sheet - Other 3'!E11</f>
        <v>178496.32081418741</v>
      </c>
      <c r="F11" s="20"/>
      <c r="G11" s="18">
        <f>'[1]Balance Sheet - General'!G11+'[1]Balance Sheet - Water'!G11+'[1]Balance Sheet - Sewer'!G11+'[1]Balance Sheet - Other 1'!G11+'[1]Balance Sheet - Other 2'!G11+'[1]Balance Sheet - Other 3'!G11</f>
        <v>15216270.941337544</v>
      </c>
      <c r="H11" s="18">
        <f>'[1]Balance Sheet - General'!H11+'[1]Balance Sheet - Water'!H11+'[1]Balance Sheet - Sewer'!H11+'[1]Balance Sheet - Other 1'!H11+'[1]Balance Sheet - Other 2'!H11+'[1]Balance Sheet - Other 3'!H11</f>
        <v>2627829.5998560013</v>
      </c>
      <c r="I11" s="18">
        <f>'[1]Balance Sheet - General'!I11+'[1]Balance Sheet - Water'!I11+'[1]Balance Sheet - Sewer'!I11+'[1]Balance Sheet - Other 1'!I11+'[1]Balance Sheet - Other 2'!I11+'[1]Balance Sheet - Other 3'!I11</f>
        <v>209198.25651750067</v>
      </c>
      <c r="J11" s="18">
        <f>'[1]Balance Sheet - General'!J11+'[1]Balance Sheet - Water'!J11+'[1]Balance Sheet - Sewer'!J11+'[1]Balance Sheet - Other 1'!J11+'[1]Balance Sheet - Other 2'!J11+'[1]Balance Sheet - Other 3'!J11</f>
        <v>214687.70800045464</v>
      </c>
      <c r="K11" s="18">
        <f>'[1]Balance Sheet - General'!K11+'[1]Balance Sheet - Water'!K11+'[1]Balance Sheet - Sewer'!K11+'[1]Balance Sheet - Other 1'!K11+'[1]Balance Sheet - Other 2'!K11+'[1]Balance Sheet - Other 3'!K11</f>
        <v>219990.48309184273</v>
      </c>
      <c r="L11" s="18">
        <f>'[1]Balance Sheet - General'!L11+'[1]Balance Sheet - Water'!L11+'[1]Balance Sheet - Sewer'!L11+'[1]Balance Sheet - Other 1'!L11+'[1]Balance Sheet - Other 2'!L11+'[1]Balance Sheet - Other 3'!L11</f>
        <v>225729.74011798087</v>
      </c>
      <c r="M11" s="18">
        <f>'[1]Balance Sheet - General'!M11+'[1]Balance Sheet - Water'!M11+'[1]Balance Sheet - Sewer'!M11+'[1]Balance Sheet - Other 1'!M11+'[1]Balance Sheet - Other 2'!M11+'[1]Balance Sheet - Other 3'!M11</f>
        <v>231598.1283299512</v>
      </c>
      <c r="N11" s="18">
        <f>'[1]Balance Sheet - General'!N11+'[1]Balance Sheet - Water'!N11+'[1]Balance Sheet - Sewer'!N11+'[1]Balance Sheet - Other 1'!N11+'[1]Balance Sheet - Other 2'!N11+'[1]Balance Sheet - Other 3'!N11</f>
        <v>237598.55289969884</v>
      </c>
      <c r="O11" s="18">
        <f>'[1]Balance Sheet - General'!O11+'[1]Balance Sheet - Water'!O11+'[1]Balance Sheet - Sewer'!O11+'[1]Balance Sheet - Other 1'!O11+'[1]Balance Sheet - Other 2'!O11+'[1]Balance Sheet - Other 3'!O11</f>
        <v>243733.98879383242</v>
      </c>
      <c r="P11" s="18">
        <f>'[1]Balance Sheet - General'!P11+'[1]Balance Sheet - Water'!P11+'[1]Balance Sheet - Sewer'!P11+'[1]Balance Sheet - Other 1'!P11+'[1]Balance Sheet - Other 2'!P11+'[1]Balance Sheet - Other 3'!P11</f>
        <v>250007.47071425634</v>
      </c>
      <c r="Q11" s="21" t="s">
        <v>0</v>
      </c>
      <c r="R11" s="21" t="s">
        <v>0</v>
      </c>
      <c r="S11" s="21" t="s">
        <v>0</v>
      </c>
    </row>
    <row r="12" spans="1:19" s="18" customFormat="1" x14ac:dyDescent="0.2">
      <c r="A12" s="18" t="s">
        <v>46</v>
      </c>
      <c r="B12" s="20"/>
      <c r="C12" s="18">
        <f>'[1]Balance Sheet - General'!C12+'[1]Balance Sheet - Water'!C12+'[1]Balance Sheet - Sewer'!C12+'[1]Balance Sheet - Other 1'!C12+'[1]Balance Sheet - Other 2'!C12+'[1]Balance Sheet - Other 3'!C12</f>
        <v>0</v>
      </c>
      <c r="D12" s="20"/>
      <c r="E12" s="18">
        <f>'[1]Balance Sheet - General'!E12+'[1]Balance Sheet - Water'!E12+'[1]Balance Sheet - Sewer'!E12+'[1]Balance Sheet - Other 1'!E12+'[1]Balance Sheet - Other 2'!E12+'[1]Balance Sheet - Other 3'!E12</f>
        <v>39694.765452938547</v>
      </c>
      <c r="F12" s="20"/>
      <c r="G12" s="18">
        <f>'[1]Balance Sheet - General'!G12+'[1]Balance Sheet - Water'!G12+'[1]Balance Sheet - Sewer'!G12+'[1]Balance Sheet - Other 1'!G12+'[1]Balance Sheet - Other 2'!G12+'[1]Balance Sheet - Other 3'!G12</f>
        <v>40033.828933317782</v>
      </c>
      <c r="H12" s="18">
        <f>'[1]Balance Sheet - General'!H12+'[1]Balance Sheet - Water'!H12+'[1]Balance Sheet - Sewer'!H12+'[1]Balance Sheet - Other 1'!H12+'[1]Balance Sheet - Other 2'!H12+'[1]Balance Sheet - Other 3'!H12</f>
        <v>40242.893741496409</v>
      </c>
      <c r="I12" s="18">
        <f>'[1]Balance Sheet - General'!I12+'[1]Balance Sheet - Water'!I12+'[1]Balance Sheet - Sewer'!I12+'[1]Balance Sheet - Other 1'!I12+'[1]Balance Sheet - Other 2'!I12+'[1]Balance Sheet - Other 3'!I12</f>
        <v>41135.647607863881</v>
      </c>
      <c r="J12" s="18">
        <f>'[1]Balance Sheet - General'!J12+'[1]Balance Sheet - Water'!J12+'[1]Balance Sheet - Sewer'!J12+'[1]Balance Sheet - Other 1'!J12+'[1]Balance Sheet - Other 2'!J12+'[1]Balance Sheet - Other 3'!J12</f>
        <v>42048.390203083371</v>
      </c>
      <c r="K12" s="18">
        <f>'[1]Balance Sheet - General'!K12+'[1]Balance Sheet - Water'!K12+'[1]Balance Sheet - Sewer'!K12+'[1]Balance Sheet - Other 1'!K12+'[1]Balance Sheet - Other 2'!K12+'[1]Balance Sheet - Other 3'!K12</f>
        <v>42937.656640462708</v>
      </c>
      <c r="L12" s="18">
        <f>'[1]Balance Sheet - General'!L12+'[1]Balance Sheet - Water'!L12+'[1]Balance Sheet - Sewer'!L12+'[1]Balance Sheet - Other 1'!L12+'[1]Balance Sheet - Other 2'!L12+'[1]Balance Sheet - Other 3'!L12</f>
        <v>43891.7318393928</v>
      </c>
      <c r="M12" s="18">
        <f>'[1]Balance Sheet - General'!M12+'[1]Balance Sheet - Water'!M12+'[1]Balance Sheet - Sewer'!M12+'[1]Balance Sheet - Other 1'!M12+'[1]Balance Sheet - Other 2'!M12+'[1]Balance Sheet - Other 3'!M12</f>
        <v>44867.170569285947</v>
      </c>
      <c r="N12" s="18">
        <f>'[1]Balance Sheet - General'!N12+'[1]Balance Sheet - Water'!N12+'[1]Balance Sheet - Sewer'!N12+'[1]Balance Sheet - Other 1'!N12+'[1]Balance Sheet - Other 2'!N12+'[1]Balance Sheet - Other 3'!N12</f>
        <v>45864.451802646188</v>
      </c>
      <c r="O12" s="18">
        <f>'[1]Balance Sheet - General'!O12+'[1]Balance Sheet - Water'!O12+'[1]Balance Sheet - Sewer'!O12+'[1]Balance Sheet - Other 1'!O12+'[1]Balance Sheet - Other 2'!O12+'[1]Balance Sheet - Other 3'!O12</f>
        <v>46884.065728967122</v>
      </c>
      <c r="P12" s="18">
        <f>'[1]Balance Sheet - General'!P12+'[1]Balance Sheet - Water'!P12+'[1]Balance Sheet - Sewer'!P12+'[1]Balance Sheet - Other 1'!P12+'[1]Balance Sheet - Other 2'!P12+'[1]Balance Sheet - Other 3'!P12</f>
        <v>47926.512717424885</v>
      </c>
      <c r="Q12" s="21" t="s">
        <v>0</v>
      </c>
      <c r="R12" s="21" t="s">
        <v>0</v>
      </c>
      <c r="S12" s="21" t="s">
        <v>0</v>
      </c>
    </row>
    <row r="13" spans="1:19" s="18" customFormat="1" x14ac:dyDescent="0.2">
      <c r="A13" s="18" t="s">
        <v>47</v>
      </c>
      <c r="B13" s="20"/>
      <c r="C13" s="18">
        <f>'[1]Balance Sheet - General'!C13+'[1]Balance Sheet - Water'!C13+'[1]Balance Sheet - Sewer'!C13+'[1]Balance Sheet - Other 1'!C13+'[1]Balance Sheet - Other 2'!C13+'[1]Balance Sheet - Other 3'!C13</f>
        <v>3750000</v>
      </c>
      <c r="D13" s="20"/>
      <c r="E13" s="18">
        <f>'[1]Balance Sheet - General'!E13+'[1]Balance Sheet - Water'!E13+'[1]Balance Sheet - Sewer'!E13+'[1]Balance Sheet - Other 1'!E13+'[1]Balance Sheet - Other 2'!E13+'[1]Balance Sheet - Other 3'!E13</f>
        <v>0</v>
      </c>
      <c r="F13" s="20"/>
      <c r="G13" s="18">
        <f>'[1]Balance Sheet - General'!G13+'[1]Balance Sheet - Water'!G13+'[1]Balance Sheet - Sewer'!G13+'[1]Balance Sheet - Other 1'!G13+'[1]Balance Sheet - Other 2'!G13+'[1]Balance Sheet - Other 3'!G13</f>
        <v>0</v>
      </c>
      <c r="H13" s="18">
        <f>'[1]Balance Sheet - General'!H13+'[1]Balance Sheet - Water'!H13+'[1]Balance Sheet - Sewer'!H13+'[1]Balance Sheet - Other 1'!H13+'[1]Balance Sheet - Other 2'!H13+'[1]Balance Sheet - Other 3'!H13</f>
        <v>0</v>
      </c>
      <c r="I13" s="18">
        <f>'[1]Balance Sheet - General'!I13+'[1]Balance Sheet - Water'!I13+'[1]Balance Sheet - Sewer'!I13+'[1]Balance Sheet - Other 1'!I13+'[1]Balance Sheet - Other 2'!I13+'[1]Balance Sheet - Other 3'!I13</f>
        <v>0</v>
      </c>
      <c r="J13" s="18">
        <f>'[1]Balance Sheet - General'!J13+'[1]Balance Sheet - Water'!J13+'[1]Balance Sheet - Sewer'!J13+'[1]Balance Sheet - Other 1'!J13+'[1]Balance Sheet - Other 2'!J13+'[1]Balance Sheet - Other 3'!J13</f>
        <v>0</v>
      </c>
      <c r="K13" s="18">
        <f>'[1]Balance Sheet - General'!K13+'[1]Balance Sheet - Water'!K13+'[1]Balance Sheet - Sewer'!K13+'[1]Balance Sheet - Other 1'!K13+'[1]Balance Sheet - Other 2'!K13+'[1]Balance Sheet - Other 3'!K13</f>
        <v>0</v>
      </c>
      <c r="L13" s="18">
        <f>'[1]Balance Sheet - General'!L13+'[1]Balance Sheet - Water'!L13+'[1]Balance Sheet - Sewer'!L13+'[1]Balance Sheet - Other 1'!L13+'[1]Balance Sheet - Other 2'!L13+'[1]Balance Sheet - Other 3'!L13</f>
        <v>0</v>
      </c>
      <c r="M13" s="18">
        <f>'[1]Balance Sheet - General'!M13+'[1]Balance Sheet - Water'!M13+'[1]Balance Sheet - Sewer'!M13+'[1]Balance Sheet - Other 1'!M13+'[1]Balance Sheet - Other 2'!M13+'[1]Balance Sheet - Other 3'!M13</f>
        <v>0</v>
      </c>
      <c r="N13" s="18">
        <f>'[1]Balance Sheet - General'!N13+'[1]Balance Sheet - Water'!N13+'[1]Balance Sheet - Sewer'!N13+'[1]Balance Sheet - Other 1'!N13+'[1]Balance Sheet - Other 2'!N13+'[1]Balance Sheet - Other 3'!N13</f>
        <v>0</v>
      </c>
      <c r="O13" s="18">
        <f>'[1]Balance Sheet - General'!O13+'[1]Balance Sheet - Water'!O13+'[1]Balance Sheet - Sewer'!O13+'[1]Balance Sheet - Other 1'!O13+'[1]Balance Sheet - Other 2'!O13+'[1]Balance Sheet - Other 3'!O13</f>
        <v>0</v>
      </c>
      <c r="P13" s="18">
        <f>'[1]Balance Sheet - General'!P13+'[1]Balance Sheet - Water'!P13+'[1]Balance Sheet - Sewer'!P13+'[1]Balance Sheet - Other 1'!P13+'[1]Balance Sheet - Other 2'!P13+'[1]Balance Sheet - Other 3'!P13</f>
        <v>0</v>
      </c>
      <c r="Q13" s="21" t="s">
        <v>0</v>
      </c>
      <c r="R13" s="21" t="s">
        <v>0</v>
      </c>
      <c r="S13" s="21" t="s">
        <v>0</v>
      </c>
    </row>
    <row r="14" spans="1:19" s="18" customFormat="1" hidden="1" x14ac:dyDescent="0.2">
      <c r="A14" s="36" t="s">
        <v>48</v>
      </c>
      <c r="B14" s="20"/>
      <c r="C14" s="18">
        <f>-C65</f>
        <v>0</v>
      </c>
      <c r="D14" s="20"/>
      <c r="E14" s="18">
        <f t="shared" ref="E14:P14" si="0">-E65</f>
        <v>0</v>
      </c>
      <c r="F14" s="20"/>
      <c r="G14" s="18">
        <f t="shared" si="0"/>
        <v>0</v>
      </c>
      <c r="H14" s="18">
        <f t="shared" si="0"/>
        <v>0</v>
      </c>
      <c r="I14" s="18">
        <f t="shared" si="0"/>
        <v>0</v>
      </c>
      <c r="J14" s="18">
        <f t="shared" si="0"/>
        <v>0</v>
      </c>
      <c r="K14" s="18">
        <f t="shared" si="0"/>
        <v>0</v>
      </c>
      <c r="L14" s="18">
        <f t="shared" si="0"/>
        <v>0</v>
      </c>
      <c r="M14" s="18">
        <f t="shared" si="0"/>
        <v>0</v>
      </c>
      <c r="N14" s="18">
        <f t="shared" si="0"/>
        <v>0</v>
      </c>
      <c r="O14" s="18">
        <f t="shared" si="0"/>
        <v>0</v>
      </c>
      <c r="P14" s="18">
        <f t="shared" si="0"/>
        <v>0</v>
      </c>
      <c r="Q14" s="21" t="s">
        <v>0</v>
      </c>
      <c r="R14" s="21" t="s">
        <v>0</v>
      </c>
      <c r="S14" s="21" t="s">
        <v>0</v>
      </c>
    </row>
    <row r="15" spans="1:19" s="18" customFormat="1" x14ac:dyDescent="0.2">
      <c r="A15" s="23" t="s">
        <v>49</v>
      </c>
      <c r="B15" s="37"/>
      <c r="C15" s="38">
        <f>SUM(C6:C14)</f>
        <v>39218000</v>
      </c>
      <c r="D15" s="37"/>
      <c r="E15" s="38">
        <f t="shared" ref="E15:P15" si="1">SUM(E6:E14)</f>
        <v>58421286.706079893</v>
      </c>
      <c r="F15" s="37"/>
      <c r="G15" s="38">
        <f t="shared" si="1"/>
        <v>113838321.1540872</v>
      </c>
      <c r="H15" s="38">
        <f t="shared" si="1"/>
        <v>122746169.37967476</v>
      </c>
      <c r="I15" s="38">
        <f t="shared" si="1"/>
        <v>126078747.44408134</v>
      </c>
      <c r="J15" s="38">
        <f t="shared" si="1"/>
        <v>126070886.02352458</v>
      </c>
      <c r="K15" s="38">
        <f t="shared" si="1"/>
        <v>90481772.84517327</v>
      </c>
      <c r="L15" s="38">
        <f t="shared" si="1"/>
        <v>91824340.786989972</v>
      </c>
      <c r="M15" s="38">
        <f t="shared" si="1"/>
        <v>91683012.402542517</v>
      </c>
      <c r="N15" s="38">
        <f t="shared" si="1"/>
        <v>91899614.016713679</v>
      </c>
      <c r="O15" s="38">
        <f t="shared" si="1"/>
        <v>91743157.036796406</v>
      </c>
      <c r="P15" s="38">
        <f t="shared" si="1"/>
        <v>93281276.19949162</v>
      </c>
      <c r="Q15" s="21" t="s">
        <v>0</v>
      </c>
      <c r="R15" s="21" t="s">
        <v>0</v>
      </c>
      <c r="S15" s="21" t="s">
        <v>0</v>
      </c>
    </row>
    <row r="16" spans="1:19" s="18" customFormat="1" x14ac:dyDescent="0.2">
      <c r="B16" s="20"/>
      <c r="D16" s="20"/>
      <c r="F16" s="20"/>
      <c r="Q16" s="21" t="s">
        <v>0</v>
      </c>
      <c r="R16" s="21" t="s">
        <v>0</v>
      </c>
      <c r="S16" s="21" t="s">
        <v>0</v>
      </c>
    </row>
    <row r="17" spans="1:19" s="18" customFormat="1" x14ac:dyDescent="0.2">
      <c r="A17" s="23" t="s">
        <v>50</v>
      </c>
      <c r="B17" s="20"/>
      <c r="D17" s="20"/>
      <c r="F17" s="20"/>
      <c r="Q17" s="21" t="s">
        <v>0</v>
      </c>
      <c r="R17" s="21" t="s">
        <v>0</v>
      </c>
      <c r="S17" s="21" t="s">
        <v>0</v>
      </c>
    </row>
    <row r="18" spans="1:19" s="18" customFormat="1" x14ac:dyDescent="0.2">
      <c r="A18" s="18" t="s">
        <v>43</v>
      </c>
      <c r="B18" s="20"/>
      <c r="C18" s="18">
        <f>'[1]Balance Sheet - General'!C18+'[1]Balance Sheet - Water'!C18+'[1]Balance Sheet - Sewer'!C18+'[1]Balance Sheet - Other 1'!C18+'[1]Balance Sheet - Other 2'!C18+'[1]Balance Sheet - Other 3'!C18</f>
        <v>0</v>
      </c>
      <c r="D18" s="20"/>
      <c r="E18" s="18">
        <f>'[1]Balance Sheet - General'!E18+'[1]Balance Sheet - Water'!E18+'[1]Balance Sheet - Sewer'!E18+'[1]Balance Sheet - Other 1'!E18+'[1]Balance Sheet - Other 2'!E18+'[1]Balance Sheet - Other 3'!E18</f>
        <v>1760000</v>
      </c>
      <c r="F18" s="20"/>
      <c r="G18" s="18">
        <f>'[1]Balance Sheet - General'!G18+'[1]Balance Sheet - Water'!G18+'[1]Balance Sheet - Sewer'!G18+'[1]Balance Sheet - Other 1'!G18+'[1]Balance Sheet - Other 2'!G18+'[1]Balance Sheet - Other 3'!G18</f>
        <v>1760000</v>
      </c>
      <c r="H18" s="18">
        <f>'[1]Balance Sheet - General'!H18+'[1]Balance Sheet - Water'!H18+'[1]Balance Sheet - Sewer'!H18+'[1]Balance Sheet - Other 1'!H18+'[1]Balance Sheet - Other 2'!H18+'[1]Balance Sheet - Other 3'!H18</f>
        <v>1760000</v>
      </c>
      <c r="I18" s="18">
        <f>'[1]Balance Sheet - General'!I18+'[1]Balance Sheet - Water'!I18+'[1]Balance Sheet - Sewer'!I18+'[1]Balance Sheet - Other 1'!I18+'[1]Balance Sheet - Other 2'!I18+'[1]Balance Sheet - Other 3'!I18</f>
        <v>1760000</v>
      </c>
      <c r="J18" s="18">
        <f>'[1]Balance Sheet - General'!J18+'[1]Balance Sheet - Water'!J18+'[1]Balance Sheet - Sewer'!J18+'[1]Balance Sheet - Other 1'!J18+'[1]Balance Sheet - Other 2'!J18+'[1]Balance Sheet - Other 3'!J18</f>
        <v>1760000</v>
      </c>
      <c r="K18" s="18">
        <f>'[1]Balance Sheet - General'!K18+'[1]Balance Sheet - Water'!K18+'[1]Balance Sheet - Sewer'!K18+'[1]Balance Sheet - Other 1'!K18+'[1]Balance Sheet - Other 2'!K18+'[1]Balance Sheet - Other 3'!K18+1440000</f>
        <v>0</v>
      </c>
      <c r="L18" s="18">
        <f>'[1]Balance Sheet - General'!L18+'[1]Balance Sheet - Water'!L18+'[1]Balance Sheet - Sewer'!L18+'[1]Balance Sheet - Other 1'!L18+'[1]Balance Sheet - Other 2'!L18+'[1]Balance Sheet - Other 3'!L18</f>
        <v>0</v>
      </c>
      <c r="M18" s="18">
        <f>'[1]Balance Sheet - General'!M18+'[1]Balance Sheet - Water'!M18+'[1]Balance Sheet - Sewer'!M18+'[1]Balance Sheet - Other 1'!M18+'[1]Balance Sheet - Other 2'!M18+'[1]Balance Sheet - Other 3'!M18</f>
        <v>3200000</v>
      </c>
      <c r="N18" s="18">
        <f>'[1]Balance Sheet - General'!N18+'[1]Balance Sheet - Water'!N18+'[1]Balance Sheet - Sewer'!N18+'[1]Balance Sheet - Other 1'!N18+'[1]Balance Sheet - Other 2'!N18+'[1]Balance Sheet - Other 3'!N18</f>
        <v>7200000</v>
      </c>
      <c r="O18" s="18">
        <f>'[1]Balance Sheet - General'!O18+'[1]Balance Sheet - Water'!O18+'[1]Balance Sheet - Sewer'!O18+'[1]Balance Sheet - Other 1'!O18+'[1]Balance Sheet - Other 2'!O18+'[1]Balance Sheet - Other 3'!O18</f>
        <v>7200000</v>
      </c>
      <c r="P18" s="18">
        <f>'[1]Balance Sheet - General'!P18+'[1]Balance Sheet - Water'!P18+'[1]Balance Sheet - Sewer'!P18+'[1]Balance Sheet - Other 1'!P18+'[1]Balance Sheet - Other 2'!P18+'[1]Balance Sheet - Other 3'!P18</f>
        <v>7200000</v>
      </c>
      <c r="Q18" s="21" t="s">
        <v>0</v>
      </c>
      <c r="R18" s="21" t="s">
        <v>0</v>
      </c>
      <c r="S18" s="21" t="s">
        <v>0</v>
      </c>
    </row>
    <row r="19" spans="1:19" s="18" customFormat="1" x14ac:dyDescent="0.2">
      <c r="A19" s="18" t="s">
        <v>44</v>
      </c>
      <c r="B19" s="20"/>
      <c r="C19" s="18">
        <f>'[1]Balance Sheet - General'!C19+'[1]Balance Sheet - Water'!C19+'[1]Balance Sheet - Sewer'!C19+'[1]Balance Sheet - Other 1'!C19+'[1]Balance Sheet - Other 2'!C19+'[1]Balance Sheet - Other 3'!C19-C72+IF(C72-C75&gt;0,C72-C75,0)</f>
        <v>489000</v>
      </c>
      <c r="D19" s="20"/>
      <c r="E19" s="18">
        <f>'[1]Balance Sheet - General'!E19+'[1]Balance Sheet - Water'!E19+'[1]Balance Sheet - Sewer'!E19+'[1]Balance Sheet - Other 1'!E19+'[1]Balance Sheet - Other 2'!E19+'[1]Balance Sheet - Other 3'!E19-E72+IF(E72-E75&gt;0,E72-E75,0)</f>
        <v>361431.00865878537</v>
      </c>
      <c r="F19" s="20"/>
      <c r="G19" s="18">
        <f>'[1]Balance Sheet - General'!G19+'[1]Balance Sheet - Water'!G19+'[1]Balance Sheet - Sewer'!G19+'[1]Balance Sheet - Other 1'!G19+'[1]Balance Sheet - Other 2'!G19+'[1]Balance Sheet - Other 3'!G19-G72+IF(G72-G75&gt;0,G72-G75,0)</f>
        <v>373199.78308246471</v>
      </c>
      <c r="H19" s="18">
        <f>'[1]Balance Sheet - General'!H19+'[1]Balance Sheet - Water'!H19+'[1]Balance Sheet - Sewer'!H19+'[1]Balance Sheet - Other 1'!H19+'[1]Balance Sheet - Other 2'!H19+'[1]Balance Sheet - Other 3'!H19-H72+IF(H72-H75&gt;0,H72-H75,0)</f>
        <v>386041.04688216373</v>
      </c>
      <c r="I19" s="18">
        <f>'[1]Balance Sheet - General'!I19+'[1]Balance Sheet - Water'!I19+'[1]Balance Sheet - Sewer'!I19+'[1]Balance Sheet - Other 1'!I19+'[1]Balance Sheet - Other 2'!I19+'[1]Balance Sheet - Other 3'!I19-I72+IF(I72-I75&gt;0,I72-I75,0)</f>
        <v>395661.89886317961</v>
      </c>
      <c r="J19" s="18">
        <f>'[1]Balance Sheet - General'!J19+'[1]Balance Sheet - Water'!J19+'[1]Balance Sheet - Sewer'!J19+'[1]Balance Sheet - Other 1'!J19+'[1]Balance Sheet - Other 2'!J19+'[1]Balance Sheet - Other 3'!J19-J72+IF(J72-J75&gt;0,J72-J75,0)</f>
        <v>405523.27264852822</v>
      </c>
      <c r="K19" s="18">
        <f>'[1]Balance Sheet - General'!K19+'[1]Balance Sheet - Water'!K19+'[1]Balance Sheet - Sewer'!K19+'[1]Balance Sheet - Other 1'!K19+'[1]Balance Sheet - Other 2'!K19+'[1]Balance Sheet - Other 3'!K19-K72+IF(K72-K75&gt;0,K72-K75,0)</f>
        <v>415631.45440596528</v>
      </c>
      <c r="L19" s="18">
        <f>'[1]Balance Sheet - General'!L19+'[1]Balance Sheet - Water'!L19+'[1]Balance Sheet - Sewer'!L19+'[1]Balance Sheet - Other 1'!L19+'[1]Balance Sheet - Other 2'!L19+'[1]Balance Sheet - Other 3'!L19-L72+IF(L72-L75&gt;0,L72-L75,0)</f>
        <v>425991.85370161757</v>
      </c>
      <c r="M19" s="18">
        <f>'[1]Balance Sheet - General'!M19+'[1]Balance Sheet - Water'!M19+'[1]Balance Sheet - Sewer'!M19+'[1]Balance Sheet - Other 1'!M19+'[1]Balance Sheet - Other 2'!M19+'[1]Balance Sheet - Other 3'!M19-M72+IF(M72-M75&gt;0,M72-M75,0)</f>
        <v>436611.42325648665</v>
      </c>
      <c r="N19" s="18">
        <f>'[1]Balance Sheet - General'!N19+'[1]Balance Sheet - Water'!N19+'[1]Balance Sheet - Sewer'!N19+'[1]Balance Sheet - Other 1'!N19+'[1]Balance Sheet - Other 2'!N19+'[1]Balance Sheet - Other 3'!N19-N72+IF(N72-N75&gt;0,N72-N75,0)</f>
        <v>447496.5299117472</v>
      </c>
      <c r="O19" s="18">
        <f>'[1]Balance Sheet - General'!O19+'[1]Balance Sheet - Water'!O19+'[1]Balance Sheet - Sewer'!O19+'[1]Balance Sheet - Other 1'!O19+'[1]Balance Sheet - Other 2'!O19+'[1]Balance Sheet - Other 3'!O19-O72+IF(O72-O75&gt;0,O72-O75,0)</f>
        <v>458653.76533572422</v>
      </c>
      <c r="P19" s="18">
        <f>'[1]Balance Sheet - General'!P19+'[1]Balance Sheet - Water'!P19+'[1]Balance Sheet - Sewer'!P19+'[1]Balance Sheet - Other 1'!P19+'[1]Balance Sheet - Other 2'!P19+'[1]Balance Sheet - Other 3'!P19-P72+IF(P72-P75&gt;0,P72-P75,0)</f>
        <v>470089.93616454769</v>
      </c>
      <c r="Q19" s="21" t="s">
        <v>0</v>
      </c>
      <c r="R19" s="21" t="s">
        <v>0</v>
      </c>
      <c r="S19" s="21" t="s">
        <v>0</v>
      </c>
    </row>
    <row r="20" spans="1:19" s="18" customFormat="1" x14ac:dyDescent="0.2">
      <c r="A20" s="18" t="s">
        <v>45</v>
      </c>
      <c r="B20" s="20"/>
      <c r="C20" s="18">
        <f>'[1]Balance Sheet - General'!C20+'[1]Balance Sheet - Water'!C20+'[1]Balance Sheet - Sewer'!C20+'[1]Balance Sheet - Other 1'!C20+'[1]Balance Sheet - Other 2'!C20+'[1]Balance Sheet - Other 3'!C20</f>
        <v>0</v>
      </c>
      <c r="D20" s="20"/>
      <c r="E20" s="18">
        <f>'[1]Balance Sheet - General'!E20+'[1]Balance Sheet - Water'!E20+'[1]Balance Sheet - Sewer'!E20+'[1]Balance Sheet - Other 1'!E20+'[1]Balance Sheet - Other 2'!E20+'[1]Balance Sheet - Other 3'!E20</f>
        <v>0</v>
      </c>
      <c r="F20" s="20"/>
      <c r="G20" s="18">
        <f>'[1]Balance Sheet - General'!G20+'[1]Balance Sheet - Water'!G20+'[1]Balance Sheet - Sewer'!G20+'[1]Balance Sheet - Other 1'!G20+'[1]Balance Sheet - Other 2'!G20+'[1]Balance Sheet - Other 3'!G20</f>
        <v>0</v>
      </c>
      <c r="H20" s="18">
        <f>'[1]Balance Sheet - General'!H20+'[1]Balance Sheet - Water'!H20+'[1]Balance Sheet - Sewer'!H20+'[1]Balance Sheet - Other 1'!H20+'[1]Balance Sheet - Other 2'!H20+'[1]Balance Sheet - Other 3'!H20</f>
        <v>0</v>
      </c>
      <c r="I20" s="18">
        <f>'[1]Balance Sheet - General'!I20+'[1]Balance Sheet - Water'!I20+'[1]Balance Sheet - Sewer'!I20+'[1]Balance Sheet - Other 1'!I20+'[1]Balance Sheet - Other 2'!I20+'[1]Balance Sheet - Other 3'!I20</f>
        <v>0</v>
      </c>
      <c r="J20" s="18">
        <f>'[1]Balance Sheet - General'!J20+'[1]Balance Sheet - Water'!J20+'[1]Balance Sheet - Sewer'!J20+'[1]Balance Sheet - Other 1'!J20+'[1]Balance Sheet - Other 2'!J20+'[1]Balance Sheet - Other 3'!J20</f>
        <v>0</v>
      </c>
      <c r="K20" s="18">
        <f>'[1]Balance Sheet - General'!K20+'[1]Balance Sheet - Water'!K20+'[1]Balance Sheet - Sewer'!K20+'[1]Balance Sheet - Other 1'!K20+'[1]Balance Sheet - Other 2'!K20+'[1]Balance Sheet - Other 3'!K20</f>
        <v>0</v>
      </c>
      <c r="L20" s="18">
        <f>'[1]Balance Sheet - General'!L20+'[1]Balance Sheet - Water'!L20+'[1]Balance Sheet - Sewer'!L20+'[1]Balance Sheet - Other 1'!L20+'[1]Balance Sheet - Other 2'!L20+'[1]Balance Sheet - Other 3'!L20</f>
        <v>0</v>
      </c>
      <c r="M20" s="18">
        <f>'[1]Balance Sheet - General'!M20+'[1]Balance Sheet - Water'!M20+'[1]Balance Sheet - Sewer'!M20+'[1]Balance Sheet - Other 1'!M20+'[1]Balance Sheet - Other 2'!M20+'[1]Balance Sheet - Other 3'!M20</f>
        <v>0</v>
      </c>
      <c r="N20" s="18">
        <f>'[1]Balance Sheet - General'!N20+'[1]Balance Sheet - Water'!N20+'[1]Balance Sheet - Sewer'!N20+'[1]Balance Sheet - Other 1'!N20+'[1]Balance Sheet - Other 2'!N20+'[1]Balance Sheet - Other 3'!N20</f>
        <v>0</v>
      </c>
      <c r="O20" s="18">
        <f>'[1]Balance Sheet - General'!O20+'[1]Balance Sheet - Water'!O20+'[1]Balance Sheet - Sewer'!O20+'[1]Balance Sheet - Other 1'!O20+'[1]Balance Sheet - Other 2'!O20+'[1]Balance Sheet - Other 3'!O20</f>
        <v>0</v>
      </c>
      <c r="P20" s="18">
        <f>'[1]Balance Sheet - General'!P20+'[1]Balance Sheet - Water'!P20+'[1]Balance Sheet - Sewer'!P20+'[1]Balance Sheet - Other 1'!P20+'[1]Balance Sheet - Other 2'!P20+'[1]Balance Sheet - Other 3'!P20</f>
        <v>0</v>
      </c>
      <c r="Q20" s="21" t="s">
        <v>0</v>
      </c>
      <c r="R20" s="21" t="s">
        <v>0</v>
      </c>
      <c r="S20" s="21" t="s">
        <v>0</v>
      </c>
    </row>
    <row r="21" spans="1:19" s="18" customFormat="1" x14ac:dyDescent="0.2">
      <c r="A21" s="18" t="s">
        <v>51</v>
      </c>
      <c r="B21" s="20"/>
      <c r="C21" s="18">
        <f>'[1]Balance Sheet - General'!C21+'[1]Balance Sheet - Water'!C21+'[1]Balance Sheet - Sewer'!C21+'[1]Balance Sheet - Other 1'!C21+'[1]Balance Sheet - Other 2'!C21+'[1]Balance Sheet - Other 3'!C21</f>
        <v>354038000</v>
      </c>
      <c r="D21" s="20"/>
      <c r="E21" s="18">
        <f>'[1]Balance Sheet - General'!E21+'[1]Balance Sheet - Water'!E21+'[1]Balance Sheet - Sewer'!E21+'[1]Balance Sheet - Other 1'!E21+'[1]Balance Sheet - Other 2'!E21+'[1]Balance Sheet - Other 3'!E21</f>
        <v>432765999.92000002</v>
      </c>
      <c r="F21" s="20"/>
      <c r="G21" s="18">
        <f>'[1]Balance Sheet - General'!G21+'[1]Balance Sheet - Water'!G21+'[1]Balance Sheet - Sewer'!G21+'[1]Balance Sheet - Other 1'!G21+'[1]Balance Sheet - Other 2'!G21+'[1]Balance Sheet - Other 3'!G21</f>
        <v>417061740.08000004</v>
      </c>
      <c r="H21" s="18">
        <f>'[1]Balance Sheet - General'!H21+'[1]Balance Sheet - Water'!H21+'[1]Balance Sheet - Sewer'!H21+'[1]Balance Sheet - Other 1'!H21+'[1]Balance Sheet - Other 2'!H21+'[1]Balance Sheet - Other 3'!H21</f>
        <v>418585585.84000003</v>
      </c>
      <c r="I21" s="18">
        <f>'[1]Balance Sheet - General'!I21+'[1]Balance Sheet - Water'!I21+'[1]Balance Sheet - Sewer'!I21+'[1]Balance Sheet - Other 1'!I21+'[1]Balance Sheet - Other 2'!I21+'[1]Balance Sheet - Other 3'!I21</f>
        <v>419096655.66000003</v>
      </c>
      <c r="J21" s="18">
        <f>'[1]Balance Sheet - General'!J21+'[1]Balance Sheet - Water'!J21+'[1]Balance Sheet - Sewer'!J21+'[1]Balance Sheet - Other 1'!J21+'[1]Balance Sheet - Other 2'!J21+'[1]Balance Sheet - Other 3'!J21</f>
        <v>419686655.98000002</v>
      </c>
      <c r="K21" s="18">
        <f>'[1]Balance Sheet - General'!K21+'[1]Balance Sheet - Water'!K21+'[1]Balance Sheet - Sewer'!K21+'[1]Balance Sheet - Other 1'!K21+'[1]Balance Sheet - Other 2'!K21+'[1]Balance Sheet - Other 3'!K21</f>
        <v>419297794.83000004</v>
      </c>
      <c r="L21" s="18">
        <f>'[1]Balance Sheet - General'!L21+'[1]Balance Sheet - Water'!L21+'[1]Balance Sheet - Sewer'!L21+'[1]Balance Sheet - Other 1'!L21+'[1]Balance Sheet - Other 2'!L21+'[1]Balance Sheet - Other 3'!L21</f>
        <v>418750591.23000002</v>
      </c>
      <c r="M21" s="18">
        <f>'[1]Balance Sheet - General'!M21+'[1]Balance Sheet - Water'!M21+'[1]Balance Sheet - Sewer'!M21+'[1]Balance Sheet - Other 1'!M21+'[1]Balance Sheet - Other 2'!M21+'[1]Balance Sheet - Other 3'!M21</f>
        <v>417910378.92000002</v>
      </c>
      <c r="N21" s="18">
        <f>'[1]Balance Sheet - General'!N21+'[1]Balance Sheet - Water'!N21+'[1]Balance Sheet - Sewer'!N21+'[1]Balance Sheet - Other 1'!N21+'[1]Balance Sheet - Other 2'!N21+'[1]Balance Sheet - Other 3'!N21</f>
        <v>416892554.69999999</v>
      </c>
      <c r="O21" s="18">
        <f>'[1]Balance Sheet - General'!O21+'[1]Balance Sheet - Water'!O21+'[1]Balance Sheet - Sewer'!O21+'[1]Balance Sheet - Other 1'!O21+'[1]Balance Sheet - Other 2'!O21+'[1]Balance Sheet - Other 3'!O21</f>
        <v>416288529.07999998</v>
      </c>
      <c r="P21" s="18">
        <f>'[1]Balance Sheet - General'!P21+'[1]Balance Sheet - Water'!P21+'[1]Balance Sheet - Sewer'!P21+'[1]Balance Sheet - Other 1'!P21+'[1]Balance Sheet - Other 2'!P21+'[1]Balance Sheet - Other 3'!P21</f>
        <v>414362836.07999998</v>
      </c>
      <c r="Q21" s="21" t="s">
        <v>0</v>
      </c>
      <c r="R21" s="21" t="s">
        <v>0</v>
      </c>
      <c r="S21" s="21" t="s">
        <v>0</v>
      </c>
    </row>
    <row r="22" spans="1:19" s="18" customFormat="1" x14ac:dyDescent="0.2">
      <c r="A22" s="18" t="s">
        <v>52</v>
      </c>
      <c r="B22" s="20"/>
      <c r="C22" s="18">
        <f>'[1]Balance Sheet - General'!C22+'[1]Balance Sheet - Water'!C22+'[1]Balance Sheet - Sewer'!C22+'[1]Balance Sheet - Other 1'!C22+'[1]Balance Sheet - Other 2'!C22+'[1]Balance Sheet - Other 3'!C22</f>
        <v>226000</v>
      </c>
      <c r="D22" s="20"/>
      <c r="E22" s="18">
        <f>'[1]Balance Sheet - General'!E22+'[1]Balance Sheet - Water'!E22+'[1]Balance Sheet - Sewer'!E22+'[1]Balance Sheet - Other 1'!E22+'[1]Balance Sheet - Other 2'!E22+'[1]Balance Sheet - Other 3'!E22</f>
        <v>226000</v>
      </c>
      <c r="F22" s="20"/>
      <c r="G22" s="18">
        <f>'[1]Balance Sheet - General'!G22+'[1]Balance Sheet - Water'!G22+'[1]Balance Sheet - Sewer'!G22+'[1]Balance Sheet - Other 1'!G22+'[1]Balance Sheet - Other 2'!G22+'[1]Balance Sheet - Other 3'!G22</f>
        <v>226000</v>
      </c>
      <c r="H22" s="18">
        <f>'[1]Balance Sheet - General'!H22+'[1]Balance Sheet - Water'!H22+'[1]Balance Sheet - Sewer'!H22+'[1]Balance Sheet - Other 1'!H22+'[1]Balance Sheet - Other 2'!H22+'[1]Balance Sheet - Other 3'!H22</f>
        <v>226000</v>
      </c>
      <c r="I22" s="18">
        <f>'[1]Balance Sheet - General'!I22+'[1]Balance Sheet - Water'!I22+'[1]Balance Sheet - Sewer'!I22+'[1]Balance Sheet - Other 1'!I22+'[1]Balance Sheet - Other 2'!I22+'[1]Balance Sheet - Other 3'!I22</f>
        <v>226000</v>
      </c>
      <c r="J22" s="18">
        <f>'[1]Balance Sheet - General'!J22+'[1]Balance Sheet - Water'!J22+'[1]Balance Sheet - Sewer'!J22+'[1]Balance Sheet - Other 1'!J22+'[1]Balance Sheet - Other 2'!J22+'[1]Balance Sheet - Other 3'!J22</f>
        <v>226000</v>
      </c>
      <c r="K22" s="18">
        <f>'[1]Balance Sheet - General'!K22+'[1]Balance Sheet - Water'!K22+'[1]Balance Sheet - Sewer'!K22+'[1]Balance Sheet - Other 1'!K22+'[1]Balance Sheet - Other 2'!K22+'[1]Balance Sheet - Other 3'!K22</f>
        <v>226000</v>
      </c>
      <c r="L22" s="18">
        <f>'[1]Balance Sheet - General'!L22+'[1]Balance Sheet - Water'!L22+'[1]Balance Sheet - Sewer'!L22+'[1]Balance Sheet - Other 1'!L22+'[1]Balance Sheet - Other 2'!L22+'[1]Balance Sheet - Other 3'!L22</f>
        <v>226000</v>
      </c>
      <c r="M22" s="18">
        <f>'[1]Balance Sheet - General'!M22+'[1]Balance Sheet - Water'!M22+'[1]Balance Sheet - Sewer'!M22+'[1]Balance Sheet - Other 1'!M22+'[1]Balance Sheet - Other 2'!M22+'[1]Balance Sheet - Other 3'!M22</f>
        <v>226000</v>
      </c>
      <c r="N22" s="18">
        <f>'[1]Balance Sheet - General'!N22+'[1]Balance Sheet - Water'!N22+'[1]Balance Sheet - Sewer'!N22+'[1]Balance Sheet - Other 1'!N22+'[1]Balance Sheet - Other 2'!N22+'[1]Balance Sheet - Other 3'!N22</f>
        <v>226000</v>
      </c>
      <c r="O22" s="18">
        <f>'[1]Balance Sheet - General'!O22+'[1]Balance Sheet - Water'!O22+'[1]Balance Sheet - Sewer'!O22+'[1]Balance Sheet - Other 1'!O22+'[1]Balance Sheet - Other 2'!O22+'[1]Balance Sheet - Other 3'!O22</f>
        <v>226000</v>
      </c>
      <c r="P22" s="18">
        <f>'[1]Balance Sheet - General'!P22+'[1]Balance Sheet - Water'!P22+'[1]Balance Sheet - Sewer'!P22+'[1]Balance Sheet - Other 1'!P22+'[1]Balance Sheet - Other 2'!P22+'[1]Balance Sheet - Other 3'!P22</f>
        <v>226000</v>
      </c>
      <c r="Q22" s="21" t="s">
        <v>0</v>
      </c>
      <c r="R22" s="21" t="s">
        <v>0</v>
      </c>
      <c r="S22" s="21" t="s">
        <v>0</v>
      </c>
    </row>
    <row r="23" spans="1:19" s="18" customFormat="1" x14ac:dyDescent="0.2">
      <c r="A23" s="18" t="s">
        <v>53</v>
      </c>
      <c r="B23" s="20"/>
      <c r="C23" s="18">
        <f>'[1]Balance Sheet - General'!C23+'[1]Balance Sheet - Water'!C23+'[1]Balance Sheet - Sewer'!C23+'[1]Balance Sheet - Other 1'!C23+'[1]Balance Sheet - Other 2'!C23+'[1]Balance Sheet - Other 3'!C23</f>
        <v>80819000</v>
      </c>
      <c r="D23" s="20"/>
      <c r="E23" s="18">
        <f>'[1]Balance Sheet - General'!E23+'[1]Balance Sheet - Water'!E23+'[1]Balance Sheet - Sewer'!E23+'[1]Balance Sheet - Other 1'!E23+'[1]Balance Sheet - Other 2'!E23+'[1]Balance Sheet - Other 3'!E23</f>
        <v>81569000</v>
      </c>
      <c r="F23" s="20"/>
      <c r="G23" s="18">
        <f>'[1]Balance Sheet - General'!G23+'[1]Balance Sheet - Water'!G23+'[1]Balance Sheet - Sewer'!G23+'[1]Balance Sheet - Other 1'!G23+'[1]Balance Sheet - Other 2'!G23+'[1]Balance Sheet - Other 3'!G23</f>
        <v>82319000</v>
      </c>
      <c r="H23" s="18">
        <f>'[1]Balance Sheet - General'!H23+'[1]Balance Sheet - Water'!H23+'[1]Balance Sheet - Sewer'!H23+'[1]Balance Sheet - Other 1'!H23+'[1]Balance Sheet - Other 2'!H23+'[1]Balance Sheet - Other 3'!H23</f>
        <v>83069000</v>
      </c>
      <c r="I23" s="18">
        <f>'[1]Balance Sheet - General'!I23+'[1]Balance Sheet - Water'!I23+'[1]Balance Sheet - Sewer'!I23+'[1]Balance Sheet - Other 1'!I23+'[1]Balance Sheet - Other 2'!I23+'[1]Balance Sheet - Other 3'!I23</f>
        <v>83819000</v>
      </c>
      <c r="J23" s="18">
        <f>'[1]Balance Sheet - General'!J23+'[1]Balance Sheet - Water'!J23+'[1]Balance Sheet - Sewer'!J23+'[1]Balance Sheet - Other 1'!J23+'[1]Balance Sheet - Other 2'!J23+'[1]Balance Sheet - Other 3'!J23</f>
        <v>84569000</v>
      </c>
      <c r="K23" s="18">
        <f>'[1]Balance Sheet - General'!K23+'[1]Balance Sheet - Water'!K23+'[1]Balance Sheet - Sewer'!K23+'[1]Balance Sheet - Other 1'!K23+'[1]Balance Sheet - Other 2'!K23+'[1]Balance Sheet - Other 3'!K23</f>
        <v>85319000</v>
      </c>
      <c r="L23" s="18">
        <f>'[1]Balance Sheet - General'!L23+'[1]Balance Sheet - Water'!L23+'[1]Balance Sheet - Sewer'!L23+'[1]Balance Sheet - Other 1'!L23+'[1]Balance Sheet - Other 2'!L23+'[1]Balance Sheet - Other 3'!L23</f>
        <v>86069000</v>
      </c>
      <c r="M23" s="18">
        <f>'[1]Balance Sheet - General'!M23+'[1]Balance Sheet - Water'!M23+'[1]Balance Sheet - Sewer'!M23+'[1]Balance Sheet - Other 1'!M23+'[1]Balance Sheet - Other 2'!M23+'[1]Balance Sheet - Other 3'!M23</f>
        <v>86819000</v>
      </c>
      <c r="N23" s="18">
        <f>'[1]Balance Sheet - General'!N23+'[1]Balance Sheet - Water'!N23+'[1]Balance Sheet - Sewer'!N23+'[1]Balance Sheet - Other 1'!N23+'[1]Balance Sheet - Other 2'!N23+'[1]Balance Sheet - Other 3'!N23</f>
        <v>87569000</v>
      </c>
      <c r="O23" s="18">
        <f>'[1]Balance Sheet - General'!O23+'[1]Balance Sheet - Water'!O23+'[1]Balance Sheet - Sewer'!O23+'[1]Balance Sheet - Other 1'!O23+'[1]Balance Sheet - Other 2'!O23+'[1]Balance Sheet - Other 3'!O23</f>
        <v>88319000</v>
      </c>
      <c r="P23" s="18">
        <f>'[1]Balance Sheet - General'!P23+'[1]Balance Sheet - Water'!P23+'[1]Balance Sheet - Sewer'!P23+'[1]Balance Sheet - Other 1'!P23+'[1]Balance Sheet - Other 2'!P23+'[1]Balance Sheet - Other 3'!P23</f>
        <v>89069000</v>
      </c>
      <c r="Q23" s="21" t="s">
        <v>0</v>
      </c>
      <c r="R23" s="21" t="s">
        <v>0</v>
      </c>
      <c r="S23" s="21" t="s">
        <v>0</v>
      </c>
    </row>
    <row r="24" spans="1:19" s="18" customFormat="1" x14ac:dyDescent="0.2">
      <c r="A24" s="18" t="s">
        <v>54</v>
      </c>
      <c r="B24" s="20"/>
      <c r="C24" s="18">
        <f>'[1]Balance Sheet - General'!C24+'[1]Balance Sheet - Water'!C24+'[1]Balance Sheet - Sewer'!C24+'[1]Balance Sheet - Other 1'!C24+'[1]Balance Sheet - Other 2'!C24+'[1]Balance Sheet - Other 3'!C24</f>
        <v>5350000</v>
      </c>
      <c r="D24" s="20"/>
      <c r="E24" s="18">
        <f>'[1]Balance Sheet - General'!E24+'[1]Balance Sheet - Water'!E24+'[1]Balance Sheet - Sewer'!E24+'[1]Balance Sheet - Other 1'!E24+'[1]Balance Sheet - Other 2'!E24+'[1]Balance Sheet - Other 3'!E24</f>
        <v>5350000</v>
      </c>
      <c r="F24" s="20"/>
      <c r="G24" s="18">
        <f>'[1]Balance Sheet - General'!G24+'[1]Balance Sheet - Water'!G24+'[1]Balance Sheet - Sewer'!G24+'[1]Balance Sheet - Other 1'!G24+'[1]Balance Sheet - Other 2'!G24+'[1]Balance Sheet - Other 3'!G24</f>
        <v>5350000</v>
      </c>
      <c r="H24" s="18">
        <f>'[1]Balance Sheet - General'!H24+'[1]Balance Sheet - Water'!H24+'[1]Balance Sheet - Sewer'!H24+'[1]Balance Sheet - Other 1'!H24+'[1]Balance Sheet - Other 2'!H24+'[1]Balance Sheet - Other 3'!H24</f>
        <v>5350000</v>
      </c>
      <c r="I24" s="18">
        <f>'[1]Balance Sheet - General'!I24+'[1]Balance Sheet - Water'!I24+'[1]Balance Sheet - Sewer'!I24+'[1]Balance Sheet - Other 1'!I24+'[1]Balance Sheet - Other 2'!I24+'[1]Balance Sheet - Other 3'!I24</f>
        <v>5350000</v>
      </c>
      <c r="J24" s="18">
        <f>'[1]Balance Sheet - General'!J24+'[1]Balance Sheet - Water'!J24+'[1]Balance Sheet - Sewer'!J24+'[1]Balance Sheet - Other 1'!J24+'[1]Balance Sheet - Other 2'!J24+'[1]Balance Sheet - Other 3'!J24</f>
        <v>5350000</v>
      </c>
      <c r="K24" s="18">
        <f>'[1]Balance Sheet - General'!K24+'[1]Balance Sheet - Water'!K24+'[1]Balance Sheet - Sewer'!K24+'[1]Balance Sheet - Other 1'!K24+'[1]Balance Sheet - Other 2'!K24+'[1]Balance Sheet - Other 3'!K24</f>
        <v>5350000</v>
      </c>
      <c r="L24" s="18">
        <f>'[1]Balance Sheet - General'!L24+'[1]Balance Sheet - Water'!L24+'[1]Balance Sheet - Sewer'!L24+'[1]Balance Sheet - Other 1'!L24+'[1]Balance Sheet - Other 2'!L24+'[1]Balance Sheet - Other 3'!L24</f>
        <v>5350000</v>
      </c>
      <c r="M24" s="18">
        <f>'[1]Balance Sheet - General'!M24+'[1]Balance Sheet - Water'!M24+'[1]Balance Sheet - Sewer'!M24+'[1]Balance Sheet - Other 1'!M24+'[1]Balance Sheet - Other 2'!M24+'[1]Balance Sheet - Other 3'!M24</f>
        <v>5350000</v>
      </c>
      <c r="N24" s="18">
        <f>'[1]Balance Sheet - General'!N24+'[1]Balance Sheet - Water'!N24+'[1]Balance Sheet - Sewer'!N24+'[1]Balance Sheet - Other 1'!N24+'[1]Balance Sheet - Other 2'!N24+'[1]Balance Sheet - Other 3'!N24</f>
        <v>5350000</v>
      </c>
      <c r="O24" s="18">
        <f>'[1]Balance Sheet - General'!O24+'[1]Balance Sheet - Water'!O24+'[1]Balance Sheet - Sewer'!O24+'[1]Balance Sheet - Other 1'!O24+'[1]Balance Sheet - Other 2'!O24+'[1]Balance Sheet - Other 3'!O24</f>
        <v>5350000</v>
      </c>
      <c r="P24" s="18">
        <f>'[1]Balance Sheet - General'!P24+'[1]Balance Sheet - Water'!P24+'[1]Balance Sheet - Sewer'!P24+'[1]Balance Sheet - Other 1'!P24+'[1]Balance Sheet - Other 2'!P24+'[1]Balance Sheet - Other 3'!P24</f>
        <v>5350000</v>
      </c>
      <c r="Q24" s="21" t="s">
        <v>0</v>
      </c>
      <c r="R24" s="21" t="s">
        <v>0</v>
      </c>
      <c r="S24" s="21" t="s">
        <v>0</v>
      </c>
    </row>
    <row r="25" spans="1:19" s="18" customFormat="1" x14ac:dyDescent="0.2">
      <c r="A25" s="18" t="s">
        <v>47</v>
      </c>
      <c r="B25" s="20"/>
      <c r="C25" s="18">
        <f>'[1]Balance Sheet - General'!C25+'[1]Balance Sheet - Water'!C25+'[1]Balance Sheet - Sewer'!C25+'[1]Balance Sheet - Other 1'!C25+'[1]Balance Sheet - Other 2'!C25+'[1]Balance Sheet - Other 3'!C25</f>
        <v>0</v>
      </c>
      <c r="D25" s="20"/>
      <c r="E25" s="18">
        <f>'[1]Balance Sheet - General'!E25+'[1]Balance Sheet - Water'!E25+'[1]Balance Sheet - Sewer'!E25+'[1]Balance Sheet - Other 1'!E25+'[1]Balance Sheet - Other 2'!E25+'[1]Balance Sheet - Other 3'!E25</f>
        <v>0</v>
      </c>
      <c r="F25" s="20"/>
      <c r="G25" s="18">
        <f>'[1]Balance Sheet - General'!G25+'[1]Balance Sheet - Water'!G25+'[1]Balance Sheet - Sewer'!G25+'[1]Balance Sheet - Other 1'!G25+'[1]Balance Sheet - Other 2'!G25+'[1]Balance Sheet - Other 3'!G25</f>
        <v>0</v>
      </c>
      <c r="H25" s="18">
        <f>'[1]Balance Sheet - General'!H25+'[1]Balance Sheet - Water'!H25+'[1]Balance Sheet - Sewer'!H25+'[1]Balance Sheet - Other 1'!H25+'[1]Balance Sheet - Other 2'!H25+'[1]Balance Sheet - Other 3'!H25</f>
        <v>0</v>
      </c>
      <c r="I25" s="18">
        <f>'[1]Balance Sheet - General'!I25+'[1]Balance Sheet - Water'!I25+'[1]Balance Sheet - Sewer'!I25+'[1]Balance Sheet - Other 1'!I25+'[1]Balance Sheet - Other 2'!I25+'[1]Balance Sheet - Other 3'!I25</f>
        <v>0</v>
      </c>
      <c r="J25" s="18">
        <f>'[1]Balance Sheet - General'!J25+'[1]Balance Sheet - Water'!J25+'[1]Balance Sheet - Sewer'!J25+'[1]Balance Sheet - Other 1'!J25+'[1]Balance Sheet - Other 2'!J25+'[1]Balance Sheet - Other 3'!J25</f>
        <v>0</v>
      </c>
      <c r="K25" s="18">
        <f>'[1]Balance Sheet - General'!K25+'[1]Balance Sheet - Water'!K25+'[1]Balance Sheet - Sewer'!K25+'[1]Balance Sheet - Other 1'!K25+'[1]Balance Sheet - Other 2'!K25+'[1]Balance Sheet - Other 3'!K25</f>
        <v>0</v>
      </c>
      <c r="L25" s="18">
        <f>'[1]Balance Sheet - General'!L25+'[1]Balance Sheet - Water'!L25+'[1]Balance Sheet - Sewer'!L25+'[1]Balance Sheet - Other 1'!L25+'[1]Balance Sheet - Other 2'!L25+'[1]Balance Sheet - Other 3'!L25</f>
        <v>0</v>
      </c>
      <c r="M25" s="18">
        <f>'[1]Balance Sheet - General'!M25+'[1]Balance Sheet - Water'!M25+'[1]Balance Sheet - Sewer'!M25+'[1]Balance Sheet - Other 1'!M25+'[1]Balance Sheet - Other 2'!M25+'[1]Balance Sheet - Other 3'!M25</f>
        <v>0</v>
      </c>
      <c r="N25" s="18">
        <f>'[1]Balance Sheet - General'!N25+'[1]Balance Sheet - Water'!N25+'[1]Balance Sheet - Sewer'!N25+'[1]Balance Sheet - Other 1'!N25+'[1]Balance Sheet - Other 2'!N25+'[1]Balance Sheet - Other 3'!N25</f>
        <v>0</v>
      </c>
      <c r="O25" s="18">
        <f>'[1]Balance Sheet - General'!O25+'[1]Balance Sheet - Water'!O25+'[1]Balance Sheet - Sewer'!O25+'[1]Balance Sheet - Other 1'!O25+'[1]Balance Sheet - Other 2'!O25+'[1]Balance Sheet - Other 3'!O25</f>
        <v>0</v>
      </c>
      <c r="P25" s="18">
        <f>'[1]Balance Sheet - General'!P25+'[1]Balance Sheet - Water'!P25+'[1]Balance Sheet - Sewer'!P25+'[1]Balance Sheet - Other 1'!P25+'[1]Balance Sheet - Other 2'!P25+'[1]Balance Sheet - Other 3'!P25</f>
        <v>0</v>
      </c>
      <c r="Q25" s="21" t="s">
        <v>0</v>
      </c>
      <c r="R25" s="21" t="s">
        <v>0</v>
      </c>
      <c r="S25" s="21" t="s">
        <v>0</v>
      </c>
    </row>
    <row r="26" spans="1:19" s="18" customFormat="1" x14ac:dyDescent="0.2">
      <c r="A26" s="18" t="s">
        <v>46</v>
      </c>
      <c r="B26" s="20"/>
      <c r="C26" s="18">
        <f>'[1]Balance Sheet - General'!C26+'[1]Balance Sheet - Water'!C26+'[1]Balance Sheet - Sewer'!C26+'[1]Balance Sheet - Other 1'!C26+'[1]Balance Sheet - Other 2'!C26+'[1]Balance Sheet - Other 3'!C26</f>
        <v>0</v>
      </c>
      <c r="D26" s="20"/>
      <c r="E26" s="18">
        <f>'[1]Balance Sheet - General'!E26+'[1]Balance Sheet - Water'!E26+'[1]Balance Sheet - Sewer'!E26+'[1]Balance Sheet - Other 1'!E26+'[1]Balance Sheet - Other 2'!E26+'[1]Balance Sheet - Other 3'!E26</f>
        <v>0</v>
      </c>
      <c r="F26" s="20"/>
      <c r="G26" s="18">
        <f>'[1]Balance Sheet - General'!G26+'[1]Balance Sheet - Water'!G26+'[1]Balance Sheet - Sewer'!G26+'[1]Balance Sheet - Other 1'!G26+'[1]Balance Sheet - Other 2'!G26+'[1]Balance Sheet - Other 3'!G26</f>
        <v>0</v>
      </c>
      <c r="H26" s="18">
        <f>'[1]Balance Sheet - General'!H26+'[1]Balance Sheet - Water'!H26+'[1]Balance Sheet - Sewer'!H26+'[1]Balance Sheet - Other 1'!H26+'[1]Balance Sheet - Other 2'!H26+'[1]Balance Sheet - Other 3'!H26</f>
        <v>0</v>
      </c>
      <c r="I26" s="18">
        <f>'[1]Balance Sheet - General'!I26+'[1]Balance Sheet - Water'!I26+'[1]Balance Sheet - Sewer'!I26+'[1]Balance Sheet - Other 1'!I26+'[1]Balance Sheet - Other 2'!I26+'[1]Balance Sheet - Other 3'!I26</f>
        <v>0</v>
      </c>
      <c r="J26" s="18">
        <f>'[1]Balance Sheet - General'!J26+'[1]Balance Sheet - Water'!J26+'[1]Balance Sheet - Sewer'!J26+'[1]Balance Sheet - Other 1'!J26+'[1]Balance Sheet - Other 2'!J26+'[1]Balance Sheet - Other 3'!J26</f>
        <v>0</v>
      </c>
      <c r="K26" s="18">
        <f>'[1]Balance Sheet - General'!K26+'[1]Balance Sheet - Water'!K26+'[1]Balance Sheet - Sewer'!K26+'[1]Balance Sheet - Other 1'!K26+'[1]Balance Sheet - Other 2'!K26+'[1]Balance Sheet - Other 3'!K26</f>
        <v>0</v>
      </c>
      <c r="L26" s="18">
        <f>'[1]Balance Sheet - General'!L26+'[1]Balance Sheet - Water'!L26+'[1]Balance Sheet - Sewer'!L26+'[1]Balance Sheet - Other 1'!L26+'[1]Balance Sheet - Other 2'!L26+'[1]Balance Sheet - Other 3'!L26</f>
        <v>0</v>
      </c>
      <c r="M26" s="18">
        <f>'[1]Balance Sheet - General'!M26+'[1]Balance Sheet - Water'!M26+'[1]Balance Sheet - Sewer'!M26+'[1]Balance Sheet - Other 1'!M26+'[1]Balance Sheet - Other 2'!M26+'[1]Balance Sheet - Other 3'!M26</f>
        <v>0</v>
      </c>
      <c r="N26" s="18">
        <f>'[1]Balance Sheet - General'!N26+'[1]Balance Sheet - Water'!N26+'[1]Balance Sheet - Sewer'!N26+'[1]Balance Sheet - Other 1'!N26+'[1]Balance Sheet - Other 2'!N26+'[1]Balance Sheet - Other 3'!N26</f>
        <v>0</v>
      </c>
      <c r="O26" s="18">
        <f>'[1]Balance Sheet - General'!O26+'[1]Balance Sheet - Water'!O26+'[1]Balance Sheet - Sewer'!O26+'[1]Balance Sheet - Other 1'!O26+'[1]Balance Sheet - Other 2'!O26+'[1]Balance Sheet - Other 3'!O26</f>
        <v>0</v>
      </c>
      <c r="P26" s="18">
        <f>'[1]Balance Sheet - General'!P26+'[1]Balance Sheet - Water'!P26+'[1]Balance Sheet - Sewer'!P26+'[1]Balance Sheet - Other 1'!P26+'[1]Balance Sheet - Other 2'!P26+'[1]Balance Sheet - Other 3'!P26</f>
        <v>0</v>
      </c>
      <c r="Q26" s="21" t="s">
        <v>0</v>
      </c>
      <c r="R26" s="21" t="s">
        <v>0</v>
      </c>
      <c r="S26" s="21" t="s">
        <v>0</v>
      </c>
    </row>
    <row r="27" spans="1:19" s="18" customFormat="1" x14ac:dyDescent="0.2">
      <c r="A27" s="23" t="s">
        <v>55</v>
      </c>
      <c r="B27" s="37"/>
      <c r="C27" s="38">
        <f>SUM(C17:C26)</f>
        <v>440922000</v>
      </c>
      <c r="D27" s="37"/>
      <c r="E27" s="38">
        <f>SUM(E17:E26)</f>
        <v>522032430.92865878</v>
      </c>
      <c r="F27" s="37"/>
      <c r="G27" s="38">
        <f t="shared" ref="G27:P27" si="2">SUM(G17:G26)</f>
        <v>507089939.86308253</v>
      </c>
      <c r="H27" s="38">
        <f t="shared" si="2"/>
        <v>509376626.88688219</v>
      </c>
      <c r="I27" s="38">
        <f t="shared" si="2"/>
        <v>510647317.55886322</v>
      </c>
      <c r="J27" s="38">
        <f t="shared" si="2"/>
        <v>511997179.25264853</v>
      </c>
      <c r="K27" s="38">
        <f t="shared" si="2"/>
        <v>510608426.28440601</v>
      </c>
      <c r="L27" s="38">
        <f t="shared" si="2"/>
        <v>510821583.08370161</v>
      </c>
      <c r="M27" s="38">
        <f t="shared" si="2"/>
        <v>513941990.34325647</v>
      </c>
      <c r="N27" s="38">
        <f t="shared" si="2"/>
        <v>517685051.22991174</v>
      </c>
      <c r="O27" s="38">
        <f t="shared" si="2"/>
        <v>517842182.84533572</v>
      </c>
      <c r="P27" s="38">
        <f t="shared" si="2"/>
        <v>516677926.01616454</v>
      </c>
      <c r="Q27" s="21" t="s">
        <v>0</v>
      </c>
      <c r="R27" s="21" t="s">
        <v>0</v>
      </c>
      <c r="S27" s="21" t="s">
        <v>0</v>
      </c>
    </row>
    <row r="28" spans="1:19" s="18" customFormat="1" ht="13.5" thickBot="1" x14ac:dyDescent="0.25">
      <c r="A28" s="23" t="s">
        <v>56</v>
      </c>
      <c r="B28" s="39"/>
      <c r="C28" s="40">
        <f>C27+C15</f>
        <v>480140000</v>
      </c>
      <c r="D28" s="39"/>
      <c r="E28" s="40">
        <f>E27+E15</f>
        <v>580453717.63473868</v>
      </c>
      <c r="F28" s="39"/>
      <c r="G28" s="40">
        <f t="shared" ref="G28:P28" si="3">G27+G15</f>
        <v>620928261.01716971</v>
      </c>
      <c r="H28" s="40">
        <f t="shared" si="3"/>
        <v>632122796.26655698</v>
      </c>
      <c r="I28" s="40">
        <f t="shared" si="3"/>
        <v>636726065.00294459</v>
      </c>
      <c r="J28" s="40">
        <f t="shared" si="3"/>
        <v>638068065.27617311</v>
      </c>
      <c r="K28" s="40">
        <f t="shared" si="3"/>
        <v>601090199.12957931</v>
      </c>
      <c r="L28" s="40">
        <f t="shared" si="3"/>
        <v>602645923.87069154</v>
      </c>
      <c r="M28" s="40">
        <f t="shared" si="3"/>
        <v>605625002.74579895</v>
      </c>
      <c r="N28" s="40">
        <f t="shared" si="3"/>
        <v>609584665.24662542</v>
      </c>
      <c r="O28" s="40">
        <f t="shared" si="3"/>
        <v>609585339.88213217</v>
      </c>
      <c r="P28" s="40">
        <f t="shared" si="3"/>
        <v>609959202.21565616</v>
      </c>
      <c r="Q28" s="21" t="s">
        <v>0</v>
      </c>
      <c r="R28" s="21" t="s">
        <v>0</v>
      </c>
      <c r="S28" s="21" t="s">
        <v>0</v>
      </c>
    </row>
    <row r="29" spans="1:19" s="18" customFormat="1" x14ac:dyDescent="0.2">
      <c r="B29" s="20"/>
      <c r="D29" s="20"/>
      <c r="F29" s="20"/>
      <c r="Q29" s="21" t="s">
        <v>0</v>
      </c>
      <c r="R29" s="21" t="s">
        <v>0</v>
      </c>
      <c r="S29" s="21" t="s">
        <v>0</v>
      </c>
    </row>
    <row r="30" spans="1:19" s="18" customFormat="1" ht="15" x14ac:dyDescent="0.25">
      <c r="A30" s="19" t="s">
        <v>57</v>
      </c>
      <c r="B30" s="20"/>
      <c r="D30" s="20"/>
      <c r="F30" s="20"/>
      <c r="Q30" s="21" t="s">
        <v>0</v>
      </c>
      <c r="R30" s="21" t="s">
        <v>0</v>
      </c>
      <c r="S30" s="21" t="s">
        <v>0</v>
      </c>
    </row>
    <row r="31" spans="1:19" s="18" customFormat="1" x14ac:dyDescent="0.2">
      <c r="A31" s="23" t="s">
        <v>58</v>
      </c>
      <c r="B31" s="20"/>
      <c r="D31" s="20"/>
      <c r="F31" s="20"/>
      <c r="Q31" s="21" t="s">
        <v>0</v>
      </c>
      <c r="R31" s="21" t="s">
        <v>0</v>
      </c>
      <c r="S31" s="21" t="s">
        <v>0</v>
      </c>
    </row>
    <row r="32" spans="1:19" s="18" customFormat="1" x14ac:dyDescent="0.2">
      <c r="A32" s="18" t="s">
        <v>59</v>
      </c>
      <c r="B32" s="20"/>
      <c r="C32" s="18">
        <f>'[1]Balance Sheet - General'!C32+'[1]Balance Sheet - Water'!C32+'[1]Balance Sheet - Sewer'!C32+'[1]Balance Sheet - Other 1'!C32+'[1]Balance Sheet - Other 2'!C32+'[1]Balance Sheet - Other 3'!C32-C78+C81</f>
        <v>0</v>
      </c>
      <c r="D32" s="20"/>
      <c r="E32" s="18">
        <f>'[1]Balance Sheet - General'!E32+'[1]Balance Sheet - Water'!E32+'[1]Balance Sheet - Sewer'!E32+'[1]Balance Sheet - Other 1'!E32+'[1]Balance Sheet - Other 2'!E32+'[1]Balance Sheet - Other 3'!E32-E78+E81</f>
        <v>0</v>
      </c>
      <c r="F32" s="20"/>
      <c r="G32" s="18">
        <f>'[1]Balance Sheet - General'!G32+'[1]Balance Sheet - Water'!G32+'[1]Balance Sheet - Sewer'!G32+'[1]Balance Sheet - Other 1'!G32+'[1]Balance Sheet - Other 2'!G32+'[1]Balance Sheet - Other 3'!G32-G78+G81</f>
        <v>0</v>
      </c>
      <c r="H32" s="18">
        <f>'[1]Balance Sheet - General'!H32+'[1]Balance Sheet - Water'!H32+'[1]Balance Sheet - Sewer'!H32+'[1]Balance Sheet - Other 1'!H32+'[1]Balance Sheet - Other 2'!H32+'[1]Balance Sheet - Other 3'!H32-H78+H81</f>
        <v>0</v>
      </c>
      <c r="I32" s="18">
        <f>'[1]Balance Sheet - General'!I32+'[1]Balance Sheet - Water'!I32+'[1]Balance Sheet - Sewer'!I32+'[1]Balance Sheet - Other 1'!I32+'[1]Balance Sheet - Other 2'!I32+'[1]Balance Sheet - Other 3'!I32-I78+I81</f>
        <v>0</v>
      </c>
      <c r="J32" s="18">
        <f>'[1]Balance Sheet - General'!J32+'[1]Balance Sheet - Water'!J32+'[1]Balance Sheet - Sewer'!J32+'[1]Balance Sheet - Other 1'!J32+'[1]Balance Sheet - Other 2'!J32+'[1]Balance Sheet - Other 3'!J32-J78+J81</f>
        <v>0</v>
      </c>
      <c r="K32" s="18">
        <f>'[1]Balance Sheet - General'!K32+'[1]Balance Sheet - Water'!K32+'[1]Balance Sheet - Sewer'!K32+'[1]Balance Sheet - Other 1'!K32+'[1]Balance Sheet - Other 2'!K32+'[1]Balance Sheet - Other 3'!K32-K78+K81</f>
        <v>0</v>
      </c>
      <c r="L32" s="18">
        <f>'[1]Balance Sheet - General'!L32+'[1]Balance Sheet - Water'!L32+'[1]Balance Sheet - Sewer'!L32+'[1]Balance Sheet - Other 1'!L32+'[1]Balance Sheet - Other 2'!L32+'[1]Balance Sheet - Other 3'!L32-L78+L81</f>
        <v>0</v>
      </c>
      <c r="M32" s="18">
        <f>'[1]Balance Sheet - General'!M32+'[1]Balance Sheet - Water'!M32+'[1]Balance Sheet - Sewer'!M32+'[1]Balance Sheet - Other 1'!M32+'[1]Balance Sheet - Other 2'!M32+'[1]Balance Sheet - Other 3'!M32-M78+M81</f>
        <v>0</v>
      </c>
      <c r="N32" s="18">
        <f>'[1]Balance Sheet - General'!N32+'[1]Balance Sheet - Water'!N32+'[1]Balance Sheet - Sewer'!N32+'[1]Balance Sheet - Other 1'!N32+'[1]Balance Sheet - Other 2'!N32+'[1]Balance Sheet - Other 3'!N32-N78+N81</f>
        <v>0</v>
      </c>
      <c r="O32" s="18">
        <f>'[1]Balance Sheet - General'!O32+'[1]Balance Sheet - Water'!O32+'[1]Balance Sheet - Sewer'!O32+'[1]Balance Sheet - Other 1'!O32+'[1]Balance Sheet - Other 2'!O32+'[1]Balance Sheet - Other 3'!O32-O78+O81</f>
        <v>0</v>
      </c>
      <c r="P32" s="18">
        <f>'[1]Balance Sheet - General'!P32+'[1]Balance Sheet - Water'!P32+'[1]Balance Sheet - Sewer'!P32+'[1]Balance Sheet - Other 1'!P32+'[1]Balance Sheet - Other 2'!P32+'[1]Balance Sheet - Other 3'!P32-P78+P81</f>
        <v>0</v>
      </c>
      <c r="Q32" s="21" t="s">
        <v>0</v>
      </c>
      <c r="R32" s="21" t="s">
        <v>0</v>
      </c>
      <c r="S32" s="21" t="s">
        <v>0</v>
      </c>
    </row>
    <row r="33" spans="1:19" s="18" customFormat="1" x14ac:dyDescent="0.2">
      <c r="A33" s="18" t="s">
        <v>60</v>
      </c>
      <c r="B33" s="20"/>
      <c r="C33" s="18">
        <f>'[1]Balance Sheet - General'!C33+'[1]Balance Sheet - Water'!C33+'[1]Balance Sheet - Sewer'!C33+'[1]Balance Sheet - Other 1'!C33+'[1]Balance Sheet - Other 2'!C33+'[1]Balance Sheet - Other 3'!C33</f>
        <v>72536000</v>
      </c>
      <c r="D33" s="20"/>
      <c r="E33" s="18">
        <f>'[1]Balance Sheet - General'!E33+'[1]Balance Sheet - Water'!E33+'[1]Balance Sheet - Sewer'!E33+'[1]Balance Sheet - Other 1'!E33+'[1]Balance Sheet - Other 2'!E33+'[1]Balance Sheet - Other 3'!E33</f>
        <v>90419524.578819007</v>
      </c>
      <c r="F33" s="20"/>
      <c r="G33" s="18">
        <f>'[1]Balance Sheet - General'!G33+'[1]Balance Sheet - Water'!G33+'[1]Balance Sheet - Sewer'!G33+'[1]Balance Sheet - Other 1'!G33+'[1]Balance Sheet - Other 2'!G33+'[1]Balance Sheet - Other 3'!G33</f>
        <v>115979654.4865272</v>
      </c>
      <c r="H33" s="18">
        <f>'[1]Balance Sheet - General'!H33+'[1]Balance Sheet - Water'!H33+'[1]Balance Sheet - Sewer'!H33+'[1]Balance Sheet - Other 1'!H33+'[1]Balance Sheet - Other 2'!H33+'[1]Balance Sheet - Other 3'!H33</f>
        <v>116643329.22885795</v>
      </c>
      <c r="I33" s="18">
        <f>'[1]Balance Sheet - General'!I33+'[1]Balance Sheet - Water'!I33+'[1]Balance Sheet - Sewer'!I33+'[1]Balance Sheet - Other 1'!I33+'[1]Balance Sheet - Other 2'!I33+'[1]Balance Sheet - Other 3'!I33</f>
        <v>113667112.95246774</v>
      </c>
      <c r="J33" s="18">
        <f>'[1]Balance Sheet - General'!J33+'[1]Balance Sheet - Water'!J33+'[1]Balance Sheet - Sewer'!J33+'[1]Balance Sheet - Other 1'!J33+'[1]Balance Sheet - Other 2'!J33+'[1]Balance Sheet - Other 3'!J33</f>
        <v>110954273.00046904</v>
      </c>
      <c r="K33" s="18">
        <f>'[1]Balance Sheet - General'!K33+'[1]Balance Sheet - Water'!K33+'[1]Balance Sheet - Sewer'!K33+'[1]Balance Sheet - Other 1'!K33+'[1]Balance Sheet - Other 2'!K33+'[1]Balance Sheet - Other 3'!K33</f>
        <v>108226556.74453838</v>
      </c>
      <c r="L33" s="18">
        <f>'[1]Balance Sheet - General'!L33+'[1]Balance Sheet - Water'!L33+'[1]Balance Sheet - Sewer'!L33+'[1]Balance Sheet - Other 1'!L33+'[1]Balance Sheet - Other 2'!L33+'[1]Balance Sheet - Other 3'!L33</f>
        <v>106927078.16809088</v>
      </c>
      <c r="M33" s="18">
        <f>'[1]Balance Sheet - General'!M33+'[1]Balance Sheet - Water'!M33+'[1]Balance Sheet - Sewer'!M33+'[1]Balance Sheet - Other 1'!M33+'[1]Balance Sheet - Other 2'!M33+'[1]Balance Sheet - Other 3'!M33</f>
        <v>108334637.13109508</v>
      </c>
      <c r="N33" s="18">
        <f>'[1]Balance Sheet - General'!N33+'[1]Balance Sheet - Water'!N33+'[1]Balance Sheet - Sewer'!N33+'[1]Balance Sheet - Other 1'!N33+'[1]Balance Sheet - Other 2'!N33+'[1]Balance Sheet - Other 3'!N33</f>
        <v>110681252.06196132</v>
      </c>
      <c r="O33" s="18">
        <f>'[1]Balance Sheet - General'!O33+'[1]Balance Sheet - Water'!O33+'[1]Balance Sheet - Sewer'!O33+'[1]Balance Sheet - Other 1'!O33+'[1]Balance Sheet - Other 2'!O33+'[1]Balance Sheet - Other 3'!O33</f>
        <v>109041883.79545888</v>
      </c>
      <c r="P33" s="18">
        <f>'[1]Balance Sheet - General'!P33+'[1]Balance Sheet - Water'!P33+'[1]Balance Sheet - Sewer'!P33+'[1]Balance Sheet - Other 1'!P33+'[1]Balance Sheet - Other 2'!P33+'[1]Balance Sheet - Other 3'!P33</f>
        <v>107823444.65915041</v>
      </c>
      <c r="Q33" s="21" t="s">
        <v>0</v>
      </c>
      <c r="R33" s="21" t="s">
        <v>0</v>
      </c>
      <c r="S33" s="21" t="s">
        <v>0</v>
      </c>
    </row>
    <row r="34" spans="1:19" s="18" customFormat="1" x14ac:dyDescent="0.2">
      <c r="A34" s="22" t="s">
        <v>61</v>
      </c>
      <c r="B34" s="20"/>
      <c r="C34" s="18">
        <f>'[1]Balance Sheet - General'!C34+'[1]Balance Sheet - Water'!C34+'[1]Balance Sheet - Sewer'!C34+'[1]Balance Sheet - Other 1'!C34+'[1]Balance Sheet - Other 2'!C34+'[1]Balance Sheet - Other 3'!C34</f>
        <v>1769000</v>
      </c>
      <c r="D34" s="20"/>
      <c r="E34" s="18">
        <f>'[1]Balance Sheet - General'!E34+'[1]Balance Sheet - Water'!E34+'[1]Balance Sheet - Sewer'!E34+'[1]Balance Sheet - Other 1'!E34+'[1]Balance Sheet - Other 2'!E34+'[1]Balance Sheet - Other 3'!E34</f>
        <v>565363.02210603282</v>
      </c>
      <c r="F34" s="20"/>
      <c r="G34" s="18">
        <f>'[1]Balance Sheet - General'!G34+'[1]Balance Sheet - Water'!G34+'[1]Balance Sheet - Sewer'!G34+'[1]Balance Sheet - Other 1'!G34+'[1]Balance Sheet - Other 2'!G34+'[1]Balance Sheet - Other 3'!G34</f>
        <v>537226.14107512939</v>
      </c>
      <c r="H34" s="18">
        <f>'[1]Balance Sheet - General'!H34+'[1]Balance Sheet - Water'!H34+'[1]Balance Sheet - Sewer'!H34+'[1]Balance Sheet - Other 1'!H34+'[1]Balance Sheet - Other 2'!H34+'[1]Balance Sheet - Other 3'!H34</f>
        <v>553849.44379593781</v>
      </c>
      <c r="I34" s="18">
        <f>'[1]Balance Sheet - General'!I34+'[1]Balance Sheet - Water'!I34+'[1]Balance Sheet - Sewer'!I34+'[1]Balance Sheet - Other 1'!I34+'[1]Balance Sheet - Other 2'!I34+'[1]Balance Sheet - Other 3'!I34</f>
        <v>572459.75845771283</v>
      </c>
      <c r="J34" s="18">
        <f>'[1]Balance Sheet - General'!J34+'[1]Balance Sheet - Water'!J34+'[1]Balance Sheet - Sewer'!J34+'[1]Balance Sheet - Other 1'!J34+'[1]Balance Sheet - Other 2'!J34+'[1]Balance Sheet - Other 3'!J34</f>
        <v>587895.01097548101</v>
      </c>
      <c r="K34" s="18">
        <f>'[1]Balance Sheet - General'!K34+'[1]Balance Sheet - Water'!K34+'[1]Balance Sheet - Sewer'!K34+'[1]Balance Sheet - Other 1'!K34+'[1]Balance Sheet - Other 2'!K34+'[1]Balance Sheet - Other 3'!K34</f>
        <v>603792.84610333305</v>
      </c>
      <c r="L34" s="18">
        <f>'[1]Balance Sheet - General'!L34+'[1]Balance Sheet - Water'!L34+'[1]Balance Sheet - Sewer'!L34+'[1]Balance Sheet - Other 1'!L34+'[1]Balance Sheet - Other 2'!L34+'[1]Balance Sheet - Other 3'!L34</f>
        <v>620167.1205617988</v>
      </c>
      <c r="M34" s="18">
        <f>'[1]Balance Sheet - General'!M34+'[1]Balance Sheet - Water'!M34+'[1]Balance Sheet - Sewer'!M34+'[1]Balance Sheet - Other 1'!M34+'[1]Balance Sheet - Other 2'!M34+'[1]Balance Sheet - Other 3'!M34</f>
        <v>637032.0936099611</v>
      </c>
      <c r="N34" s="18">
        <f>'[1]Balance Sheet - General'!N34+'[1]Balance Sheet - Water'!N34+'[1]Balance Sheet - Sewer'!N34+'[1]Balance Sheet - Other 1'!N34+'[1]Balance Sheet - Other 2'!N34+'[1]Balance Sheet - Other 3'!N34</f>
        <v>654402.46828244033</v>
      </c>
      <c r="O34" s="18">
        <f>'[1]Balance Sheet - General'!O34+'[1]Balance Sheet - Water'!O34+'[1]Balance Sheet - Sewer'!O34+'[1]Balance Sheet - Other 1'!O34+'[1]Balance Sheet - Other 2'!O34+'[1]Balance Sheet - Other 3'!O34</f>
        <v>672293.37500383845</v>
      </c>
      <c r="P34" s="18">
        <f>'[1]Balance Sheet - General'!P34+'[1]Balance Sheet - Water'!P34+'[1]Balance Sheet - Sewer'!P34+'[1]Balance Sheet - Other 1'!P34+'[1]Balance Sheet - Other 2'!P34+'[1]Balance Sheet - Other 3'!P34</f>
        <v>690720.40954861545</v>
      </c>
      <c r="Q34" s="21"/>
      <c r="R34" s="21"/>
      <c r="S34" s="21"/>
    </row>
    <row r="35" spans="1:19" s="18" customFormat="1" x14ac:dyDescent="0.2">
      <c r="A35" s="18" t="s">
        <v>62</v>
      </c>
      <c r="B35" s="20"/>
      <c r="C35" s="18">
        <f>'[1]Balance Sheet - General'!C35+'[1]Balance Sheet - Water'!C35+'[1]Balance Sheet - Sewer'!C35+'[1]Balance Sheet - Other 1'!C35+'[1]Balance Sheet - Other 2'!C35+'[1]Balance Sheet - Other 3'!C35-C74+IF(C74-C71&gt;0,C74-C71,0)</f>
        <v>892000</v>
      </c>
      <c r="D35" s="20"/>
      <c r="E35" s="18">
        <f>'[1]Balance Sheet - General'!E35+'[1]Balance Sheet - Water'!E35+'[1]Balance Sheet - Sewer'!E35+'[1]Balance Sheet - Other 1'!E35+'[1]Balance Sheet - Other 2'!E35+'[1]Balance Sheet - Other 3'!E35-E74+IF(E74-E71&gt;0,E74-E71,0)</f>
        <v>911422.15739014384</v>
      </c>
      <c r="F35" s="20"/>
      <c r="G35" s="18">
        <f>'[1]Balance Sheet - General'!G35+'[1]Balance Sheet - Water'!G35+'[1]Balance Sheet - Sewer'!G35+'[1]Balance Sheet - Other 1'!G35+'[1]Balance Sheet - Other 2'!G35+'[1]Balance Sheet - Other 3'!G35-G74+IF(G74-G71&gt;0,G74-G71,0)</f>
        <v>1284271.6401353916</v>
      </c>
      <c r="H35" s="18">
        <f>'[1]Balance Sheet - General'!H35+'[1]Balance Sheet - Water'!H35+'[1]Balance Sheet - Sewer'!H35+'[1]Balance Sheet - Other 1'!H35+'[1]Balance Sheet - Other 2'!H35+'[1]Balance Sheet - Other 3'!H35-H74+IF(H74-H71&gt;0,H74-H71,0)</f>
        <v>1125965.3036725004</v>
      </c>
      <c r="I35" s="18">
        <f>'[1]Balance Sheet - General'!I35+'[1]Balance Sheet - Water'!I35+'[1]Balance Sheet - Sewer'!I35+'[1]Balance Sheet - Other 1'!I35+'[1]Balance Sheet - Other 2'!I35+'[1]Balance Sheet - Other 3'!I35-I74+IF(I74-I71&gt;0,I74-I71,0)</f>
        <v>1144212.1805712283</v>
      </c>
      <c r="J35" s="18">
        <f>'[1]Balance Sheet - General'!J35+'[1]Balance Sheet - Water'!J35+'[1]Balance Sheet - Sewer'!J35+'[1]Balance Sheet - Other 1'!J35+'[1]Balance Sheet - Other 2'!J35+'[1]Balance Sheet - Other 3'!J35-J74+IF(J74-J71&gt;0,J74-J71,0)</f>
        <v>60970721.130200207</v>
      </c>
      <c r="K35" s="18">
        <f>'[1]Balance Sheet - General'!K35+'[1]Balance Sheet - Water'!K35+'[1]Balance Sheet - Sewer'!K35+'[1]Balance Sheet - Other 1'!K35+'[1]Balance Sheet - Other 2'!K35+'[1]Balance Sheet - Other 3'!K35-K74+IF(K74-K71&gt;0,K74-K71,0)</f>
        <v>1622915.7817886253</v>
      </c>
      <c r="L35" s="18">
        <f>'[1]Balance Sheet - General'!L35+'[1]Balance Sheet - Water'!L35+'[1]Balance Sheet - Sewer'!L35+'[1]Balance Sheet - Other 1'!L35+'[1]Balance Sheet - Other 2'!L35+'[1]Balance Sheet - Other 3'!L35-L74+IF(L74-L71&gt;0,L74-L71,0)</f>
        <v>1686750.9892055213</v>
      </c>
      <c r="M35" s="18">
        <f>'[1]Balance Sheet - General'!M35+'[1]Balance Sheet - Water'!M35+'[1]Balance Sheet - Sewer'!M35+'[1]Balance Sheet - Other 1'!M35+'[1]Balance Sheet - Other 2'!M35+'[1]Balance Sheet - Other 3'!M35-M74+IF(M74-M71&gt;0,M74-M71,0)</f>
        <v>1753158.6899285191</v>
      </c>
      <c r="N35" s="18">
        <f>'[1]Balance Sheet - General'!N35+'[1]Balance Sheet - Water'!N35+'[1]Balance Sheet - Sewer'!N35+'[1]Balance Sheet - Other 1'!N35+'[1]Balance Sheet - Other 2'!N35+'[1]Balance Sheet - Other 3'!N35-N74+IF(N74-N71&gt;0,N74-N71,0)</f>
        <v>1822244.8732552072</v>
      </c>
      <c r="O35" s="18">
        <f>'[1]Balance Sheet - General'!O35+'[1]Balance Sheet - Water'!O35+'[1]Balance Sheet - Sewer'!O35+'[1]Balance Sheet - Other 1'!O35+'[1]Balance Sheet - Other 2'!O35+'[1]Balance Sheet - Other 3'!O35-O74+IF(O74-O71&gt;0,O74-O71,0)</f>
        <v>1894119.9808815271</v>
      </c>
      <c r="P35" s="18">
        <f>'[1]Balance Sheet - General'!P35+'[1]Balance Sheet - Water'!P35+'[1]Balance Sheet - Sewer'!P35+'[1]Balance Sheet - Other 1'!P35+'[1]Balance Sheet - Other 2'!P35+'[1]Balance Sheet - Other 3'!P35-P74+IF(P74-P71&gt;0,P74-P71,0)</f>
        <v>1320184.6280805578</v>
      </c>
      <c r="Q35" s="21" t="s">
        <v>0</v>
      </c>
      <c r="R35" s="21" t="s">
        <v>0</v>
      </c>
      <c r="S35" s="21" t="s">
        <v>0</v>
      </c>
    </row>
    <row r="36" spans="1:19" s="18" customFormat="1" x14ac:dyDescent="0.2">
      <c r="A36" s="18" t="s">
        <v>63</v>
      </c>
      <c r="B36" s="20"/>
      <c r="C36" s="18">
        <f>'[1]Balance Sheet - General'!C36+'[1]Balance Sheet - Water'!C36+'[1]Balance Sheet - Sewer'!C36+'[1]Balance Sheet - Other 1'!C36+'[1]Balance Sheet - Other 2'!C36+'[1]Balance Sheet - Other 3'!C36</f>
        <v>6928000</v>
      </c>
      <c r="D36" s="20"/>
      <c r="E36" s="18">
        <f>'[1]Balance Sheet - General'!E36+'[1]Balance Sheet - Water'!E36+'[1]Balance Sheet - Sewer'!E36+'[1]Balance Sheet - Other 1'!E36+'[1]Balance Sheet - Other 2'!E36+'[1]Balance Sheet - Other 3'!E36</f>
        <v>6955246.871728614</v>
      </c>
      <c r="F36" s="20"/>
      <c r="G36" s="18">
        <f>'[1]Balance Sheet - General'!G36+'[1]Balance Sheet - Water'!G36+'[1]Balance Sheet - Sewer'!G36+'[1]Balance Sheet - Other 1'!G36+'[1]Balance Sheet - Other 2'!G36+'[1]Balance Sheet - Other 3'!G36</f>
        <v>6955246.871728614</v>
      </c>
      <c r="H36" s="18">
        <f>'[1]Balance Sheet - General'!H36+'[1]Balance Sheet - Water'!H36+'[1]Balance Sheet - Sewer'!H36+'[1]Balance Sheet - Other 1'!H36+'[1]Balance Sheet - Other 2'!H36+'[1]Balance Sheet - Other 3'!H36</f>
        <v>6955246.871728614</v>
      </c>
      <c r="I36" s="18">
        <f>'[1]Balance Sheet - General'!I36+'[1]Balance Sheet - Water'!I36+'[1]Balance Sheet - Sewer'!I36+'[1]Balance Sheet - Other 1'!I36+'[1]Balance Sheet - Other 2'!I36+'[1]Balance Sheet - Other 3'!I36</f>
        <v>6955246.871728614</v>
      </c>
      <c r="J36" s="18">
        <f>'[1]Balance Sheet - General'!J36+'[1]Balance Sheet - Water'!J36+'[1]Balance Sheet - Sewer'!J36+'[1]Balance Sheet - Other 1'!J36+'[1]Balance Sheet - Other 2'!J36+'[1]Balance Sheet - Other 3'!J36</f>
        <v>6955246.871728614</v>
      </c>
      <c r="K36" s="18">
        <f>'[1]Balance Sheet - General'!K36+'[1]Balance Sheet - Water'!K36+'[1]Balance Sheet - Sewer'!K36+'[1]Balance Sheet - Other 1'!K36+'[1]Balance Sheet - Other 2'!K36+'[1]Balance Sheet - Other 3'!K36</f>
        <v>6955246.871728614</v>
      </c>
      <c r="L36" s="18">
        <f>'[1]Balance Sheet - General'!L36+'[1]Balance Sheet - Water'!L36+'[1]Balance Sheet - Sewer'!L36+'[1]Balance Sheet - Other 1'!L36+'[1]Balance Sheet - Other 2'!L36+'[1]Balance Sheet - Other 3'!L36</f>
        <v>6955246.871728614</v>
      </c>
      <c r="M36" s="18">
        <f>'[1]Balance Sheet - General'!M36+'[1]Balance Sheet - Water'!M36+'[1]Balance Sheet - Sewer'!M36+'[1]Balance Sheet - Other 1'!M36+'[1]Balance Sheet - Other 2'!M36+'[1]Balance Sheet - Other 3'!M36</f>
        <v>6955246.871728614</v>
      </c>
      <c r="N36" s="18">
        <f>'[1]Balance Sheet - General'!N36+'[1]Balance Sheet - Water'!N36+'[1]Balance Sheet - Sewer'!N36+'[1]Balance Sheet - Other 1'!N36+'[1]Balance Sheet - Other 2'!N36+'[1]Balance Sheet - Other 3'!N36</f>
        <v>6955246.871728614</v>
      </c>
      <c r="O36" s="18">
        <f>'[1]Balance Sheet - General'!O36+'[1]Balance Sheet - Water'!O36+'[1]Balance Sheet - Sewer'!O36+'[1]Balance Sheet - Other 1'!O36+'[1]Balance Sheet - Other 2'!O36+'[1]Balance Sheet - Other 3'!O36</f>
        <v>6955246.871728614</v>
      </c>
      <c r="P36" s="18">
        <f>'[1]Balance Sheet - General'!P36+'[1]Balance Sheet - Water'!P36+'[1]Balance Sheet - Sewer'!P36+'[1]Balance Sheet - Other 1'!P36+'[1]Balance Sheet - Other 2'!P36+'[1]Balance Sheet - Other 3'!P36</f>
        <v>6955246.871728614</v>
      </c>
      <c r="Q36" s="21" t="s">
        <v>0</v>
      </c>
      <c r="R36" s="21" t="s">
        <v>0</v>
      </c>
      <c r="S36" s="21" t="s">
        <v>0</v>
      </c>
    </row>
    <row r="37" spans="1:19" s="18" customFormat="1" x14ac:dyDescent="0.2">
      <c r="A37" s="18" t="s">
        <v>64</v>
      </c>
      <c r="B37" s="20"/>
      <c r="C37" s="18">
        <f>'[1]Balance Sheet - General'!C37+'[1]Balance Sheet - Water'!C37+'[1]Balance Sheet - Sewer'!C37+'[1]Balance Sheet - Other 1'!C37+'[1]Balance Sheet - Other 2'!C37+'[1]Balance Sheet - Other 3'!C37</f>
        <v>0</v>
      </c>
      <c r="D37" s="20"/>
      <c r="E37" s="18">
        <f>'[1]Balance Sheet - General'!E37+'[1]Balance Sheet - Water'!E37+'[1]Balance Sheet - Sewer'!E37+'[1]Balance Sheet - Other 1'!E37+'[1]Balance Sheet - Other 2'!E37+'[1]Balance Sheet - Other 3'!E37</f>
        <v>0</v>
      </c>
      <c r="F37" s="20"/>
      <c r="G37" s="18">
        <f>'[1]Balance Sheet - General'!G37+'[1]Balance Sheet - Water'!G37+'[1]Balance Sheet - Sewer'!G37+'[1]Balance Sheet - Other 1'!G37+'[1]Balance Sheet - Other 2'!G37+'[1]Balance Sheet - Other 3'!G37</f>
        <v>0</v>
      </c>
      <c r="H37" s="18">
        <f>'[1]Balance Sheet - General'!H37+'[1]Balance Sheet - Water'!H37+'[1]Balance Sheet - Sewer'!H37+'[1]Balance Sheet - Other 1'!H37+'[1]Balance Sheet - Other 2'!H37+'[1]Balance Sheet - Other 3'!H37</f>
        <v>0</v>
      </c>
      <c r="I37" s="18">
        <f>'[1]Balance Sheet - General'!I37+'[1]Balance Sheet - Water'!I37+'[1]Balance Sheet - Sewer'!I37+'[1]Balance Sheet - Other 1'!I37+'[1]Balance Sheet - Other 2'!I37+'[1]Balance Sheet - Other 3'!I37</f>
        <v>0</v>
      </c>
      <c r="J37" s="18">
        <f>'[1]Balance Sheet - General'!J37+'[1]Balance Sheet - Water'!J37+'[1]Balance Sheet - Sewer'!J37+'[1]Balance Sheet - Other 1'!J37+'[1]Balance Sheet - Other 2'!J37+'[1]Balance Sheet - Other 3'!J37</f>
        <v>0</v>
      </c>
      <c r="K37" s="18">
        <f>'[1]Balance Sheet - General'!K37+'[1]Balance Sheet - Water'!K37+'[1]Balance Sheet - Sewer'!K37+'[1]Balance Sheet - Other 1'!K37+'[1]Balance Sheet - Other 2'!K37+'[1]Balance Sheet - Other 3'!K37</f>
        <v>0</v>
      </c>
      <c r="L37" s="18">
        <f>'[1]Balance Sheet - General'!L37+'[1]Balance Sheet - Water'!L37+'[1]Balance Sheet - Sewer'!L37+'[1]Balance Sheet - Other 1'!L37+'[1]Balance Sheet - Other 2'!L37+'[1]Balance Sheet - Other 3'!L37</f>
        <v>0</v>
      </c>
      <c r="M37" s="18">
        <f>'[1]Balance Sheet - General'!M37+'[1]Balance Sheet - Water'!M37+'[1]Balance Sheet - Sewer'!M37+'[1]Balance Sheet - Other 1'!M37+'[1]Balance Sheet - Other 2'!M37+'[1]Balance Sheet - Other 3'!M37</f>
        <v>0</v>
      </c>
      <c r="N37" s="18">
        <f>'[1]Balance Sheet - General'!N37+'[1]Balance Sheet - Water'!N37+'[1]Balance Sheet - Sewer'!N37+'[1]Balance Sheet - Other 1'!N37+'[1]Balance Sheet - Other 2'!N37+'[1]Balance Sheet - Other 3'!N37</f>
        <v>0</v>
      </c>
      <c r="O37" s="18">
        <f>'[1]Balance Sheet - General'!O37+'[1]Balance Sheet - Water'!O37+'[1]Balance Sheet - Sewer'!O37+'[1]Balance Sheet - Other 1'!O37+'[1]Balance Sheet - Other 2'!O37+'[1]Balance Sheet - Other 3'!O37</f>
        <v>0</v>
      </c>
      <c r="P37" s="18">
        <f>'[1]Balance Sheet - General'!P37+'[1]Balance Sheet - Water'!P37+'[1]Balance Sheet - Sewer'!P37+'[1]Balance Sheet - Other 1'!P37+'[1]Balance Sheet - Other 2'!P37+'[1]Balance Sheet - Other 3'!P37</f>
        <v>0</v>
      </c>
      <c r="Q37" s="21" t="s">
        <v>0</v>
      </c>
      <c r="R37" s="21" t="s">
        <v>0</v>
      </c>
      <c r="S37" s="21" t="s">
        <v>0</v>
      </c>
    </row>
    <row r="38" spans="1:19" s="18" customFormat="1" x14ac:dyDescent="0.2">
      <c r="A38" s="23" t="s">
        <v>65</v>
      </c>
      <c r="B38" s="37"/>
      <c r="C38" s="38">
        <f>SUM(C30:C37)</f>
        <v>82125000</v>
      </c>
      <c r="D38" s="37"/>
      <c r="E38" s="38">
        <f t="shared" ref="E38:P38" si="4">SUM(E30:E37)</f>
        <v>98851556.630043805</v>
      </c>
      <c r="F38" s="37"/>
      <c r="G38" s="38">
        <f t="shared" si="4"/>
        <v>124756399.13946635</v>
      </c>
      <c r="H38" s="38">
        <f t="shared" si="4"/>
        <v>125278390.84805501</v>
      </c>
      <c r="I38" s="38">
        <f t="shared" si="4"/>
        <v>122339031.7632253</v>
      </c>
      <c r="J38" s="38">
        <f t="shared" si="4"/>
        <v>179468136.01337332</v>
      </c>
      <c r="K38" s="38">
        <f t="shared" si="4"/>
        <v>117408512.24415897</v>
      </c>
      <c r="L38" s="38">
        <f t="shared" si="4"/>
        <v>116189243.14958681</v>
      </c>
      <c r="M38" s="38">
        <f t="shared" si="4"/>
        <v>117680074.78636217</v>
      </c>
      <c r="N38" s="38">
        <f t="shared" si="4"/>
        <v>120113146.27522759</v>
      </c>
      <c r="O38" s="38">
        <f t="shared" si="4"/>
        <v>118563544.02307287</v>
      </c>
      <c r="P38" s="38">
        <f t="shared" si="4"/>
        <v>116789596.56850819</v>
      </c>
      <c r="Q38" s="21" t="s">
        <v>0</v>
      </c>
      <c r="R38" s="21" t="s">
        <v>0</v>
      </c>
      <c r="S38" s="21" t="s">
        <v>0</v>
      </c>
    </row>
    <row r="39" spans="1:19" s="18" customFormat="1" x14ac:dyDescent="0.2">
      <c r="B39" s="20"/>
      <c r="D39" s="20"/>
      <c r="F39" s="20"/>
      <c r="Q39" s="21" t="s">
        <v>0</v>
      </c>
      <c r="R39" s="21" t="s">
        <v>0</v>
      </c>
      <c r="S39" s="21" t="s">
        <v>0</v>
      </c>
    </row>
    <row r="40" spans="1:19" s="18" customFormat="1" x14ac:dyDescent="0.2">
      <c r="A40" s="23" t="s">
        <v>66</v>
      </c>
      <c r="B40" s="20"/>
      <c r="D40" s="20"/>
      <c r="F40" s="20"/>
      <c r="Q40" s="21" t="s">
        <v>0</v>
      </c>
      <c r="R40" s="21" t="s">
        <v>0</v>
      </c>
      <c r="S40" s="21" t="s">
        <v>0</v>
      </c>
    </row>
    <row r="41" spans="1:19" s="18" customFormat="1" x14ac:dyDescent="0.2">
      <c r="A41" s="18" t="s">
        <v>60</v>
      </c>
      <c r="B41" s="20"/>
      <c r="C41" s="18">
        <f>'[1]Balance Sheet - General'!C41+'[1]Balance Sheet - Water'!C41+'[1]Balance Sheet - Sewer'!C41+'[1]Balance Sheet - Other 1'!C41+'[1]Balance Sheet - Other 2'!C41+'[1]Balance Sheet - Other 3'!C41</f>
        <v>0</v>
      </c>
      <c r="D41" s="20"/>
      <c r="E41" s="18">
        <f>'[1]Balance Sheet - General'!E41+'[1]Balance Sheet - Water'!E41+'[1]Balance Sheet - Sewer'!E41+'[1]Balance Sheet - Other 1'!E41+'[1]Balance Sheet - Other 2'!E41+'[1]Balance Sheet - Other 3'!E41</f>
        <v>0</v>
      </c>
      <c r="F41" s="20"/>
      <c r="G41" s="18">
        <f>'[1]Balance Sheet - General'!G41+'[1]Balance Sheet - Water'!G41+'[1]Balance Sheet - Sewer'!G41+'[1]Balance Sheet - Other 1'!G41+'[1]Balance Sheet - Other 2'!G41+'[1]Balance Sheet - Other 3'!G41</f>
        <v>0</v>
      </c>
      <c r="H41" s="18">
        <f>'[1]Balance Sheet - General'!H41+'[1]Balance Sheet - Water'!H41+'[1]Balance Sheet - Sewer'!H41+'[1]Balance Sheet - Other 1'!H41+'[1]Balance Sheet - Other 2'!H41+'[1]Balance Sheet - Other 3'!H41</f>
        <v>0</v>
      </c>
      <c r="I41" s="18">
        <f>'[1]Balance Sheet - General'!I41+'[1]Balance Sheet - Water'!I41+'[1]Balance Sheet - Sewer'!I41+'[1]Balance Sheet - Other 1'!I41+'[1]Balance Sheet - Other 2'!I41+'[1]Balance Sheet - Other 3'!I41</f>
        <v>0</v>
      </c>
      <c r="J41" s="18">
        <f>'[1]Balance Sheet - General'!J41+'[1]Balance Sheet - Water'!J41+'[1]Balance Sheet - Sewer'!J41+'[1]Balance Sheet - Other 1'!J41+'[1]Balance Sheet - Other 2'!J41+'[1]Balance Sheet - Other 3'!J41</f>
        <v>0</v>
      </c>
      <c r="K41" s="18">
        <f>'[1]Balance Sheet - General'!K41+'[1]Balance Sheet - Water'!K41+'[1]Balance Sheet - Sewer'!K41+'[1]Balance Sheet - Other 1'!K41+'[1]Balance Sheet - Other 2'!K41+'[1]Balance Sheet - Other 3'!K41</f>
        <v>0</v>
      </c>
      <c r="L41" s="18">
        <f>'[1]Balance Sheet - General'!L41+'[1]Balance Sheet - Water'!L41+'[1]Balance Sheet - Sewer'!L41+'[1]Balance Sheet - Other 1'!L41+'[1]Balance Sheet - Other 2'!L41+'[1]Balance Sheet - Other 3'!L41</f>
        <v>0</v>
      </c>
      <c r="M41" s="18">
        <f>'[1]Balance Sheet - General'!M41+'[1]Balance Sheet - Water'!M41+'[1]Balance Sheet - Sewer'!M41+'[1]Balance Sheet - Other 1'!M41+'[1]Balance Sheet - Other 2'!M41+'[1]Balance Sheet - Other 3'!M41</f>
        <v>0</v>
      </c>
      <c r="N41" s="18">
        <f>'[1]Balance Sheet - General'!N41+'[1]Balance Sheet - Water'!N41+'[1]Balance Sheet - Sewer'!N41+'[1]Balance Sheet - Other 1'!N41+'[1]Balance Sheet - Other 2'!N41+'[1]Balance Sheet - Other 3'!N41</f>
        <v>0</v>
      </c>
      <c r="O41" s="18">
        <f>'[1]Balance Sheet - General'!O41+'[1]Balance Sheet - Water'!O41+'[1]Balance Sheet - Sewer'!O41+'[1]Balance Sheet - Other 1'!O41+'[1]Balance Sheet - Other 2'!O41+'[1]Balance Sheet - Other 3'!O41</f>
        <v>0</v>
      </c>
      <c r="P41" s="18">
        <f>'[1]Balance Sheet - General'!P41+'[1]Balance Sheet - Water'!P41+'[1]Balance Sheet - Sewer'!P41+'[1]Balance Sheet - Other 1'!P41+'[1]Balance Sheet - Other 2'!P41+'[1]Balance Sheet - Other 3'!P41</f>
        <v>0</v>
      </c>
      <c r="Q41" s="21" t="s">
        <v>0</v>
      </c>
      <c r="R41" s="21" t="s">
        <v>0</v>
      </c>
      <c r="S41" s="21" t="s">
        <v>0</v>
      </c>
    </row>
    <row r="42" spans="1:19" s="18" customFormat="1" x14ac:dyDescent="0.2">
      <c r="A42" s="22" t="s">
        <v>61</v>
      </c>
      <c r="B42" s="20"/>
      <c r="C42" s="18">
        <f>'[1]Balance Sheet - General'!C42+'[1]Balance Sheet - Water'!C42+'[1]Balance Sheet - Sewer'!C42+'[1]Balance Sheet - Other 1'!C42+'[1]Balance Sheet - Other 2'!C42+'[1]Balance Sheet - Other 3'!C42</f>
        <v>0</v>
      </c>
      <c r="D42" s="20"/>
      <c r="E42" s="18">
        <f>'[1]Balance Sheet - General'!E42+'[1]Balance Sheet - Water'!E42+'[1]Balance Sheet - Sewer'!E42+'[1]Balance Sheet - Other 1'!E42+'[1]Balance Sheet - Other 2'!E42+'[1]Balance Sheet - Other 3'!E42</f>
        <v>0</v>
      </c>
      <c r="F42" s="20"/>
      <c r="G42" s="18">
        <f>'[1]Balance Sheet - General'!G42+'[1]Balance Sheet - Water'!G42+'[1]Balance Sheet - Sewer'!G42+'[1]Balance Sheet - Other 1'!G42+'[1]Balance Sheet - Other 2'!G42+'[1]Balance Sheet - Other 3'!G42</f>
        <v>0</v>
      </c>
      <c r="H42" s="18">
        <f>'[1]Balance Sheet - General'!H42+'[1]Balance Sheet - Water'!H42+'[1]Balance Sheet - Sewer'!H42+'[1]Balance Sheet - Other 1'!H42+'[1]Balance Sheet - Other 2'!H42+'[1]Balance Sheet - Other 3'!H42</f>
        <v>0</v>
      </c>
      <c r="I42" s="18">
        <f>'[1]Balance Sheet - General'!I42+'[1]Balance Sheet - Water'!I42+'[1]Balance Sheet - Sewer'!I42+'[1]Balance Sheet - Other 1'!I42+'[1]Balance Sheet - Other 2'!I42+'[1]Balance Sheet - Other 3'!I42</f>
        <v>0</v>
      </c>
      <c r="J42" s="18">
        <f>'[1]Balance Sheet - General'!J42+'[1]Balance Sheet - Water'!J42+'[1]Balance Sheet - Sewer'!J42+'[1]Balance Sheet - Other 1'!J42+'[1]Balance Sheet - Other 2'!J42+'[1]Balance Sheet - Other 3'!J42</f>
        <v>0</v>
      </c>
      <c r="K42" s="18">
        <f>'[1]Balance Sheet - General'!K42+'[1]Balance Sheet - Water'!K42+'[1]Balance Sheet - Sewer'!K42+'[1]Balance Sheet - Other 1'!K42+'[1]Balance Sheet - Other 2'!K42+'[1]Balance Sheet - Other 3'!K42</f>
        <v>0</v>
      </c>
      <c r="L42" s="18">
        <f>'[1]Balance Sheet - General'!L42+'[1]Balance Sheet - Water'!L42+'[1]Balance Sheet - Sewer'!L42+'[1]Balance Sheet - Other 1'!L42+'[1]Balance Sheet - Other 2'!L42+'[1]Balance Sheet - Other 3'!L42</f>
        <v>0</v>
      </c>
      <c r="M42" s="18">
        <f>'[1]Balance Sheet - General'!M42+'[1]Balance Sheet - Water'!M42+'[1]Balance Sheet - Sewer'!M42+'[1]Balance Sheet - Other 1'!M42+'[1]Balance Sheet - Other 2'!M42+'[1]Balance Sheet - Other 3'!M42</f>
        <v>0</v>
      </c>
      <c r="N42" s="18">
        <f>'[1]Balance Sheet - General'!N42+'[1]Balance Sheet - Water'!N42+'[1]Balance Sheet - Sewer'!N42+'[1]Balance Sheet - Other 1'!N42+'[1]Balance Sheet - Other 2'!N42+'[1]Balance Sheet - Other 3'!N42</f>
        <v>0</v>
      </c>
      <c r="O42" s="18">
        <f>'[1]Balance Sheet - General'!O42+'[1]Balance Sheet - Water'!O42+'[1]Balance Sheet - Sewer'!O42+'[1]Balance Sheet - Other 1'!O42+'[1]Balance Sheet - Other 2'!O42+'[1]Balance Sheet - Other 3'!O42</f>
        <v>0</v>
      </c>
      <c r="P42" s="18">
        <f>'[1]Balance Sheet - General'!P42+'[1]Balance Sheet - Water'!P42+'[1]Balance Sheet - Sewer'!P42+'[1]Balance Sheet - Other 1'!P42+'[1]Balance Sheet - Other 2'!P42+'[1]Balance Sheet - Other 3'!P42</f>
        <v>0</v>
      </c>
      <c r="Q42" s="21"/>
      <c r="R42" s="21"/>
      <c r="S42" s="21"/>
    </row>
    <row r="43" spans="1:19" s="18" customFormat="1" x14ac:dyDescent="0.2">
      <c r="A43" s="18" t="s">
        <v>62</v>
      </c>
      <c r="B43" s="20"/>
      <c r="C43" s="18">
        <f>'[1]Balance Sheet - General'!C43+'[1]Balance Sheet - Water'!C43+'[1]Balance Sheet - Sewer'!C43+'[1]Balance Sheet - Other 1'!C43+'[1]Balance Sheet - Other 2'!C43+'[1]Balance Sheet - Other 3'!C43-C75+IF(C75-C72&gt;0,C75-C72,0)</f>
        <v>2458000</v>
      </c>
      <c r="D43" s="20"/>
      <c r="E43" s="18">
        <f>'[1]Balance Sheet - General'!E43+'[1]Balance Sheet - Water'!E43+'[1]Balance Sheet - Sewer'!E43+'[1]Balance Sheet - Other 1'!E43+'[1]Balance Sheet - Other 2'!E43+'[1]Balance Sheet - Other 3'!E43-E75+IF(E75-E72&gt;0,E75-E72,0)</f>
        <v>64259968.906423479</v>
      </c>
      <c r="F43" s="20"/>
      <c r="G43" s="18">
        <f>'[1]Balance Sheet - General'!G43+'[1]Balance Sheet - Water'!G43+'[1]Balance Sheet - Sewer'!G43+'[1]Balance Sheet - Other 1'!G43+'[1]Balance Sheet - Other 2'!G43+'[1]Balance Sheet - Other 3'!G43-G75+IF(G75-G72&gt;0,G75-G72,0)</f>
        <v>66531029.181591064</v>
      </c>
      <c r="H43" s="18">
        <f>'[1]Balance Sheet - General'!H43+'[1]Balance Sheet - Water'!H43+'[1]Balance Sheet - Sewer'!H43+'[1]Balance Sheet - Other 1'!H43+'[1]Balance Sheet - Other 2'!H43+'[1]Balance Sheet - Other 3'!H43-H75+IF(H75-H72&gt;0,H75-H72,0)</f>
        <v>65405063.877918556</v>
      </c>
      <c r="I43" s="18">
        <f>'[1]Balance Sheet - General'!I43+'[1]Balance Sheet - Water'!I43+'[1]Balance Sheet - Sewer'!I43+'[1]Balance Sheet - Other 1'!I43+'[1]Balance Sheet - Other 2'!I43+'[1]Balance Sheet - Other 3'!I43-I75+IF(I75-I72&gt;0,I75-I72,0)</f>
        <v>66599885.852151915</v>
      </c>
      <c r="J43" s="18">
        <f>'[1]Balance Sheet - General'!J43+'[1]Balance Sheet - Water'!J43+'[1]Balance Sheet - Sewer'!J43+'[1]Balance Sheet - Other 1'!J43+'[1]Balance Sheet - Other 2'!J43+'[1]Balance Sheet - Other 3'!J43-J75+IF(J75-J72&gt;0,J75-J72,0)</f>
        <v>5629164.7219517045</v>
      </c>
      <c r="K43" s="18">
        <f>'[1]Balance Sheet - General'!K43+'[1]Balance Sheet - Water'!K43+'[1]Balance Sheet - Sewer'!K43+'[1]Balance Sheet - Other 1'!K43+'[1]Balance Sheet - Other 2'!K43+'[1]Balance Sheet - Other 3'!K43-K75+IF(K75-K72&gt;0,K75-K72,0)</f>
        <v>24816307.461415015</v>
      </c>
      <c r="L43" s="18">
        <f>'[1]Balance Sheet - General'!L43+'[1]Balance Sheet - Water'!L43+'[1]Balance Sheet - Sewer'!L43+'[1]Balance Sheet - Other 1'!L43+'[1]Balance Sheet - Other 2'!L43+'[1]Balance Sheet - Other 3'!L43-L75+IF(L75-L72&gt;0,L75-L72,0)</f>
        <v>23129556.260023169</v>
      </c>
      <c r="M43" s="18">
        <f>'[1]Balance Sheet - General'!M43+'[1]Balance Sheet - Water'!M43+'[1]Balance Sheet - Sewer'!M43+'[1]Balance Sheet - Other 1'!M43+'[1]Balance Sheet - Other 2'!M43+'[1]Balance Sheet - Other 3'!M43-M75+IF(M75-M72&gt;0,M75-M72,0)</f>
        <v>21376397.513861977</v>
      </c>
      <c r="N43" s="18">
        <f>'[1]Balance Sheet - General'!N43+'[1]Balance Sheet - Water'!N43+'[1]Balance Sheet - Sewer'!N43+'[1]Balance Sheet - Other 1'!N43+'[1]Balance Sheet - Other 2'!N43+'[1]Balance Sheet - Other 3'!N43-N75+IF(N75-N72&gt;0,N75-N72,0)</f>
        <v>19554152.640606768</v>
      </c>
      <c r="O43" s="18">
        <f>'[1]Balance Sheet - General'!O43+'[1]Balance Sheet - Water'!O43+'[1]Balance Sheet - Sewer'!O43+'[1]Balance Sheet - Other 1'!O43+'[1]Balance Sheet - Other 2'!O43+'[1]Balance Sheet - Other 3'!O43-O75+IF(O75-O72&gt;0,O75-O72,0)</f>
        <v>17660032.659725241</v>
      </c>
      <c r="P43" s="18">
        <f>'[1]Balance Sheet - General'!P43+'[1]Balance Sheet - Water'!P43+'[1]Balance Sheet - Sewer'!P43+'[1]Balance Sheet - Other 1'!P43+'[1]Balance Sheet - Other 2'!P43+'[1]Balance Sheet - Other 3'!P43-P75+IF(P75-P72&gt;0,P75-P72,0)</f>
        <v>16339848.031644681</v>
      </c>
      <c r="Q43" s="21" t="s">
        <v>0</v>
      </c>
      <c r="R43" s="21" t="s">
        <v>0</v>
      </c>
      <c r="S43" s="21" t="s">
        <v>0</v>
      </c>
    </row>
    <row r="44" spans="1:19" s="18" customFormat="1" x14ac:dyDescent="0.2">
      <c r="A44" s="18" t="s">
        <v>63</v>
      </c>
      <c r="B44" s="20"/>
      <c r="C44" s="18">
        <f>'[1]Balance Sheet - General'!C44+'[1]Balance Sheet - Water'!C44+'[1]Balance Sheet - Sewer'!C44+'[1]Balance Sheet - Other 1'!C44+'[1]Balance Sheet - Other 2'!C44+'[1]Balance Sheet - Other 3'!C44</f>
        <v>128000</v>
      </c>
      <c r="D44" s="20"/>
      <c r="E44" s="18">
        <f>'[1]Balance Sheet - General'!E44+'[1]Balance Sheet - Water'!E44+'[1]Balance Sheet - Sewer'!E44+'[1]Balance Sheet - Other 1'!E44+'[1]Balance Sheet - Other 2'!E44+'[1]Balance Sheet - Other 3'!E44</f>
        <v>100753.12827138563</v>
      </c>
      <c r="F44" s="20"/>
      <c r="G44" s="18">
        <f>'[1]Balance Sheet - General'!G44+'[1]Balance Sheet - Water'!G44+'[1]Balance Sheet - Sewer'!G44+'[1]Balance Sheet - Other 1'!G44+'[1]Balance Sheet - Other 2'!G44+'[1]Balance Sheet - Other 3'!G44</f>
        <v>100753.12827138563</v>
      </c>
      <c r="H44" s="18">
        <f>'[1]Balance Sheet - General'!H44+'[1]Balance Sheet - Water'!H44+'[1]Balance Sheet - Sewer'!H44+'[1]Balance Sheet - Other 1'!H44+'[1]Balance Sheet - Other 2'!H44+'[1]Balance Sheet - Other 3'!H44</f>
        <v>100753.12827138563</v>
      </c>
      <c r="I44" s="18">
        <f>'[1]Balance Sheet - General'!I44+'[1]Balance Sheet - Water'!I44+'[1]Balance Sheet - Sewer'!I44+'[1]Balance Sheet - Other 1'!I44+'[1]Balance Sheet - Other 2'!I44+'[1]Balance Sheet - Other 3'!I44</f>
        <v>100753.12827138563</v>
      </c>
      <c r="J44" s="18">
        <f>'[1]Balance Sheet - General'!J44+'[1]Balance Sheet - Water'!J44+'[1]Balance Sheet - Sewer'!J44+'[1]Balance Sheet - Other 1'!J44+'[1]Balance Sheet - Other 2'!J44+'[1]Balance Sheet - Other 3'!J44</f>
        <v>100753.12827138563</v>
      </c>
      <c r="K44" s="18">
        <f>'[1]Balance Sheet - General'!K44+'[1]Balance Sheet - Water'!K44+'[1]Balance Sheet - Sewer'!K44+'[1]Balance Sheet - Other 1'!K44+'[1]Balance Sheet - Other 2'!K44+'[1]Balance Sheet - Other 3'!K44</f>
        <v>100753.12827138563</v>
      </c>
      <c r="L44" s="18">
        <f>'[1]Balance Sheet - General'!L44+'[1]Balance Sheet - Water'!L44+'[1]Balance Sheet - Sewer'!L44+'[1]Balance Sheet - Other 1'!L44+'[1]Balance Sheet - Other 2'!L44+'[1]Balance Sheet - Other 3'!L44</f>
        <v>100753.12827138563</v>
      </c>
      <c r="M44" s="18">
        <f>'[1]Balance Sheet - General'!M44+'[1]Balance Sheet - Water'!M44+'[1]Balance Sheet - Sewer'!M44+'[1]Balance Sheet - Other 1'!M44+'[1]Balance Sheet - Other 2'!M44+'[1]Balance Sheet - Other 3'!M44</f>
        <v>100753.12827138563</v>
      </c>
      <c r="N44" s="18">
        <f>'[1]Balance Sheet - General'!N44+'[1]Balance Sheet - Water'!N44+'[1]Balance Sheet - Sewer'!N44+'[1]Balance Sheet - Other 1'!N44+'[1]Balance Sheet - Other 2'!N44+'[1]Balance Sheet - Other 3'!N44</f>
        <v>100753.12827138563</v>
      </c>
      <c r="O44" s="18">
        <f>'[1]Balance Sheet - General'!O44+'[1]Balance Sheet - Water'!O44+'[1]Balance Sheet - Sewer'!O44+'[1]Balance Sheet - Other 1'!O44+'[1]Balance Sheet - Other 2'!O44+'[1]Balance Sheet - Other 3'!O44</f>
        <v>100753.12827138563</v>
      </c>
      <c r="P44" s="18">
        <f>'[1]Balance Sheet - General'!P44+'[1]Balance Sheet - Water'!P44+'[1]Balance Sheet - Sewer'!P44+'[1]Balance Sheet - Other 1'!P44+'[1]Balance Sheet - Other 2'!P44+'[1]Balance Sheet - Other 3'!P44</f>
        <v>100753.12827138563</v>
      </c>
      <c r="Q44" s="21" t="s">
        <v>0</v>
      </c>
      <c r="R44" s="21" t="s">
        <v>0</v>
      </c>
      <c r="S44" s="21" t="s">
        <v>0</v>
      </c>
    </row>
    <row r="45" spans="1:19" s="18" customFormat="1" x14ac:dyDescent="0.2">
      <c r="A45" s="18" t="s">
        <v>52</v>
      </c>
      <c r="B45" s="20"/>
      <c r="C45" s="18">
        <f>'[1]Balance Sheet - General'!C45+'[1]Balance Sheet - Water'!C45+'[1]Balance Sheet - Sewer'!C45+'[1]Balance Sheet - Other 1'!C45+'[1]Balance Sheet - Other 2'!C45+'[1]Balance Sheet - Other 3'!C45</f>
        <v>0</v>
      </c>
      <c r="D45" s="20"/>
      <c r="E45" s="18">
        <f>'[1]Balance Sheet - General'!E45+'[1]Balance Sheet - Water'!E45+'[1]Balance Sheet - Sewer'!E45+'[1]Balance Sheet - Other 1'!E45+'[1]Balance Sheet - Other 2'!E45+'[1]Balance Sheet - Other 3'!E45</f>
        <v>0</v>
      </c>
      <c r="F45" s="20"/>
      <c r="G45" s="18">
        <f>'[1]Balance Sheet - General'!G45+'[1]Balance Sheet - Water'!G45+'[1]Balance Sheet - Sewer'!G45+'[1]Balance Sheet - Other 1'!G45+'[1]Balance Sheet - Other 2'!G45+'[1]Balance Sheet - Other 3'!G45</f>
        <v>0</v>
      </c>
      <c r="H45" s="18">
        <f>'[1]Balance Sheet - General'!H45+'[1]Balance Sheet - Water'!H45+'[1]Balance Sheet - Sewer'!H45+'[1]Balance Sheet - Other 1'!H45+'[1]Balance Sheet - Other 2'!H45+'[1]Balance Sheet - Other 3'!H45</f>
        <v>0</v>
      </c>
      <c r="I45" s="18">
        <f>'[1]Balance Sheet - General'!I45+'[1]Balance Sheet - Water'!I45+'[1]Balance Sheet - Sewer'!I45+'[1]Balance Sheet - Other 1'!I45+'[1]Balance Sheet - Other 2'!I45+'[1]Balance Sheet - Other 3'!I45</f>
        <v>0</v>
      </c>
      <c r="J45" s="18">
        <f>'[1]Balance Sheet - General'!J45+'[1]Balance Sheet - Water'!J45+'[1]Balance Sheet - Sewer'!J45+'[1]Balance Sheet - Other 1'!J45+'[1]Balance Sheet - Other 2'!J45+'[1]Balance Sheet - Other 3'!J45</f>
        <v>0</v>
      </c>
      <c r="K45" s="18">
        <f>'[1]Balance Sheet - General'!K45+'[1]Balance Sheet - Water'!K45+'[1]Balance Sheet - Sewer'!K45+'[1]Balance Sheet - Other 1'!K45+'[1]Balance Sheet - Other 2'!K45+'[1]Balance Sheet - Other 3'!K45</f>
        <v>0</v>
      </c>
      <c r="L45" s="18">
        <f>'[1]Balance Sheet - General'!L45+'[1]Balance Sheet - Water'!L45+'[1]Balance Sheet - Sewer'!L45+'[1]Balance Sheet - Other 1'!L45+'[1]Balance Sheet - Other 2'!L45+'[1]Balance Sheet - Other 3'!L45</f>
        <v>0</v>
      </c>
      <c r="M45" s="18">
        <f>'[1]Balance Sheet - General'!M45+'[1]Balance Sheet - Water'!M45+'[1]Balance Sheet - Sewer'!M45+'[1]Balance Sheet - Other 1'!M45+'[1]Balance Sheet - Other 2'!M45+'[1]Balance Sheet - Other 3'!M45</f>
        <v>0</v>
      </c>
      <c r="N45" s="18">
        <f>'[1]Balance Sheet - General'!N45+'[1]Balance Sheet - Water'!N45+'[1]Balance Sheet - Sewer'!N45+'[1]Balance Sheet - Other 1'!N45+'[1]Balance Sheet - Other 2'!N45+'[1]Balance Sheet - Other 3'!N45</f>
        <v>0</v>
      </c>
      <c r="O45" s="18">
        <f>'[1]Balance Sheet - General'!O45+'[1]Balance Sheet - Water'!O45+'[1]Balance Sheet - Sewer'!O45+'[1]Balance Sheet - Other 1'!O45+'[1]Balance Sheet - Other 2'!O45+'[1]Balance Sheet - Other 3'!O45</f>
        <v>0</v>
      </c>
      <c r="P45" s="18">
        <f>'[1]Balance Sheet - General'!P45+'[1]Balance Sheet - Water'!P45+'[1]Balance Sheet - Sewer'!P45+'[1]Balance Sheet - Other 1'!P45+'[1]Balance Sheet - Other 2'!P45+'[1]Balance Sheet - Other 3'!P45</f>
        <v>0</v>
      </c>
      <c r="Q45" s="21" t="s">
        <v>0</v>
      </c>
      <c r="R45" s="21" t="s">
        <v>0</v>
      </c>
      <c r="S45" s="21" t="s">
        <v>0</v>
      </c>
    </row>
    <row r="46" spans="1:19" s="18" customFormat="1" x14ac:dyDescent="0.2">
      <c r="A46" s="18" t="s">
        <v>64</v>
      </c>
      <c r="B46" s="20"/>
      <c r="C46" s="18">
        <f>'[1]Balance Sheet - General'!C46+'[1]Balance Sheet - Water'!C46+'[1]Balance Sheet - Sewer'!C46+'[1]Balance Sheet - Other 1'!C46+'[1]Balance Sheet - Other 2'!C46+'[1]Balance Sheet - Other 3'!C46</f>
        <v>0</v>
      </c>
      <c r="D46" s="20"/>
      <c r="E46" s="18">
        <f>'[1]Balance Sheet - General'!E46+'[1]Balance Sheet - Water'!E46+'[1]Balance Sheet - Sewer'!E46+'[1]Balance Sheet - Other 1'!E46+'[1]Balance Sheet - Other 2'!E46+'[1]Balance Sheet - Other 3'!E46</f>
        <v>0</v>
      </c>
      <c r="F46" s="20"/>
      <c r="G46" s="18">
        <f>'[1]Balance Sheet - General'!G46+'[1]Balance Sheet - Water'!G46+'[1]Balance Sheet - Sewer'!G46+'[1]Balance Sheet - Other 1'!G46+'[1]Balance Sheet - Other 2'!G46+'[1]Balance Sheet - Other 3'!G46</f>
        <v>0</v>
      </c>
      <c r="H46" s="18">
        <f>'[1]Balance Sheet - General'!H46+'[1]Balance Sheet - Water'!H46+'[1]Balance Sheet - Sewer'!H46+'[1]Balance Sheet - Other 1'!H46+'[1]Balance Sheet - Other 2'!H46+'[1]Balance Sheet - Other 3'!H46</f>
        <v>0</v>
      </c>
      <c r="I46" s="18">
        <f>'[1]Balance Sheet - General'!I46+'[1]Balance Sheet - Water'!I46+'[1]Balance Sheet - Sewer'!I46+'[1]Balance Sheet - Other 1'!I46+'[1]Balance Sheet - Other 2'!I46+'[1]Balance Sheet - Other 3'!I46</f>
        <v>0</v>
      </c>
      <c r="J46" s="18">
        <f>'[1]Balance Sheet - General'!J46+'[1]Balance Sheet - Water'!J46+'[1]Balance Sheet - Sewer'!J46+'[1]Balance Sheet - Other 1'!J46+'[1]Balance Sheet - Other 2'!J46+'[1]Balance Sheet - Other 3'!J46</f>
        <v>0</v>
      </c>
      <c r="K46" s="18">
        <f>'[1]Balance Sheet - General'!K46+'[1]Balance Sheet - Water'!K46+'[1]Balance Sheet - Sewer'!K46+'[1]Balance Sheet - Other 1'!K46+'[1]Balance Sheet - Other 2'!K46+'[1]Balance Sheet - Other 3'!K46</f>
        <v>0</v>
      </c>
      <c r="L46" s="18">
        <f>'[1]Balance Sheet - General'!L46+'[1]Balance Sheet - Water'!L46+'[1]Balance Sheet - Sewer'!L46+'[1]Balance Sheet - Other 1'!L46+'[1]Balance Sheet - Other 2'!L46+'[1]Balance Sheet - Other 3'!L46</f>
        <v>0</v>
      </c>
      <c r="M46" s="18">
        <f>'[1]Balance Sheet - General'!M46+'[1]Balance Sheet - Water'!M46+'[1]Balance Sheet - Sewer'!M46+'[1]Balance Sheet - Other 1'!M46+'[1]Balance Sheet - Other 2'!M46+'[1]Balance Sheet - Other 3'!M46</f>
        <v>0</v>
      </c>
      <c r="N46" s="18">
        <f>'[1]Balance Sheet - General'!N46+'[1]Balance Sheet - Water'!N46+'[1]Balance Sheet - Sewer'!N46+'[1]Balance Sheet - Other 1'!N46+'[1]Balance Sheet - Other 2'!N46+'[1]Balance Sheet - Other 3'!N46</f>
        <v>0</v>
      </c>
      <c r="O46" s="18">
        <f>'[1]Balance Sheet - General'!O46+'[1]Balance Sheet - Water'!O46+'[1]Balance Sheet - Sewer'!O46+'[1]Balance Sheet - Other 1'!O46+'[1]Balance Sheet - Other 2'!O46+'[1]Balance Sheet - Other 3'!O46</f>
        <v>0</v>
      </c>
      <c r="P46" s="18">
        <f>'[1]Balance Sheet - General'!P46+'[1]Balance Sheet - Water'!P46+'[1]Balance Sheet - Sewer'!P46+'[1]Balance Sheet - Other 1'!P46+'[1]Balance Sheet - Other 2'!P46+'[1]Balance Sheet - Other 3'!P46</f>
        <v>0</v>
      </c>
      <c r="Q46" s="21" t="s">
        <v>0</v>
      </c>
      <c r="R46" s="21" t="s">
        <v>0</v>
      </c>
      <c r="S46" s="21" t="s">
        <v>0</v>
      </c>
    </row>
    <row r="47" spans="1:19" s="18" customFormat="1" x14ac:dyDescent="0.2">
      <c r="A47" s="23" t="s">
        <v>67</v>
      </c>
      <c r="B47" s="37"/>
      <c r="C47" s="38">
        <f>SUM(C40:C46)</f>
        <v>2586000</v>
      </c>
      <c r="D47" s="37"/>
      <c r="E47" s="38">
        <f>SUM(E40:E46)</f>
        <v>64360722.034694865</v>
      </c>
      <c r="F47" s="37"/>
      <c r="G47" s="38">
        <f t="shared" ref="G47:P47" si="5">SUM(G40:G46)</f>
        <v>66631782.30986245</v>
      </c>
      <c r="H47" s="38">
        <f t="shared" si="5"/>
        <v>65505817.006189942</v>
      </c>
      <c r="I47" s="38">
        <f t="shared" si="5"/>
        <v>66700638.980423301</v>
      </c>
      <c r="J47" s="38">
        <f t="shared" si="5"/>
        <v>5729917.8502230905</v>
      </c>
      <c r="K47" s="38">
        <f t="shared" si="5"/>
        <v>24917060.589686401</v>
      </c>
      <c r="L47" s="38">
        <f t="shared" si="5"/>
        <v>23230309.388294555</v>
      </c>
      <c r="M47" s="38">
        <f t="shared" si="5"/>
        <v>21477150.642133363</v>
      </c>
      <c r="N47" s="38">
        <f t="shared" si="5"/>
        <v>19654905.768878154</v>
      </c>
      <c r="O47" s="38">
        <f t="shared" si="5"/>
        <v>17760785.787996627</v>
      </c>
      <c r="P47" s="38">
        <f t="shared" si="5"/>
        <v>16440601.159916067</v>
      </c>
      <c r="Q47" s="21" t="s">
        <v>0</v>
      </c>
      <c r="R47" s="21" t="s">
        <v>0</v>
      </c>
      <c r="S47" s="21" t="s">
        <v>0</v>
      </c>
    </row>
    <row r="48" spans="1:19" s="18" customFormat="1" ht="13.5" thickBot="1" x14ac:dyDescent="0.25">
      <c r="A48" s="23" t="s">
        <v>68</v>
      </c>
      <c r="B48" s="39"/>
      <c r="C48" s="40">
        <f>C47+C38</f>
        <v>84711000</v>
      </c>
      <c r="D48" s="39"/>
      <c r="E48" s="40">
        <f>E47+E38</f>
        <v>163212278.66473866</v>
      </c>
      <c r="F48" s="39"/>
      <c r="G48" s="40">
        <f t="shared" ref="G48:P48" si="6">G47+G38</f>
        <v>191388181.44932878</v>
      </c>
      <c r="H48" s="40">
        <f t="shared" si="6"/>
        <v>190784207.85424495</v>
      </c>
      <c r="I48" s="40">
        <f t="shared" si="6"/>
        <v>189039670.74364859</v>
      </c>
      <c r="J48" s="40">
        <f t="shared" si="6"/>
        <v>185198053.86359641</v>
      </c>
      <c r="K48" s="40">
        <f t="shared" si="6"/>
        <v>142325572.83384538</v>
      </c>
      <c r="L48" s="40">
        <f t="shared" si="6"/>
        <v>139419552.53788137</v>
      </c>
      <c r="M48" s="40">
        <f t="shared" si="6"/>
        <v>139157225.42849553</v>
      </c>
      <c r="N48" s="40">
        <f t="shared" si="6"/>
        <v>139768052.04410574</v>
      </c>
      <c r="O48" s="40">
        <f t="shared" si="6"/>
        <v>136324329.81106949</v>
      </c>
      <c r="P48" s="40">
        <f t="shared" si="6"/>
        <v>133230197.72842427</v>
      </c>
      <c r="Q48" s="21" t="s">
        <v>0</v>
      </c>
      <c r="R48" s="21" t="s">
        <v>0</v>
      </c>
      <c r="S48" s="21" t="s">
        <v>0</v>
      </c>
    </row>
    <row r="49" spans="1:19" s="18" customFormat="1" ht="15.75" thickBot="1" x14ac:dyDescent="0.3">
      <c r="A49" s="19" t="s">
        <v>69</v>
      </c>
      <c r="B49" s="41"/>
      <c r="C49" s="42">
        <f>C28-C48</f>
        <v>395429000</v>
      </c>
      <c r="D49" s="41"/>
      <c r="E49" s="42">
        <f>E28-E48</f>
        <v>417241438.97000003</v>
      </c>
      <c r="F49" s="41"/>
      <c r="G49" s="42">
        <f t="shared" ref="G49:P49" si="7">G28-G48</f>
        <v>429540079.56784093</v>
      </c>
      <c r="H49" s="42">
        <f t="shared" si="7"/>
        <v>441338588.41231203</v>
      </c>
      <c r="I49" s="42">
        <f t="shared" si="7"/>
        <v>447686394.259296</v>
      </c>
      <c r="J49" s="42">
        <f t="shared" si="7"/>
        <v>452870011.41257668</v>
      </c>
      <c r="K49" s="42">
        <f t="shared" si="7"/>
        <v>458764626.29573393</v>
      </c>
      <c r="L49" s="42">
        <f t="shared" si="7"/>
        <v>463226371.33281016</v>
      </c>
      <c r="M49" s="42">
        <f t="shared" si="7"/>
        <v>466467777.31730342</v>
      </c>
      <c r="N49" s="42">
        <f t="shared" si="7"/>
        <v>469816613.20251966</v>
      </c>
      <c r="O49" s="42">
        <f t="shared" si="7"/>
        <v>473261010.07106268</v>
      </c>
      <c r="P49" s="42">
        <f t="shared" si="7"/>
        <v>476729004.48723191</v>
      </c>
      <c r="Q49" s="21" t="s">
        <v>0</v>
      </c>
      <c r="R49" s="21" t="s">
        <v>0</v>
      </c>
      <c r="S49" s="21" t="s">
        <v>0</v>
      </c>
    </row>
    <row r="50" spans="1:19" s="18" customFormat="1" ht="13.5" thickTop="1" x14ac:dyDescent="0.2">
      <c r="B50" s="20"/>
      <c r="D50" s="20"/>
      <c r="F50" s="20"/>
      <c r="Q50" s="21" t="s">
        <v>0</v>
      </c>
      <c r="R50" s="21" t="s">
        <v>0</v>
      </c>
      <c r="S50" s="21" t="s">
        <v>0</v>
      </c>
    </row>
    <row r="51" spans="1:19" s="18" customFormat="1" ht="15" x14ac:dyDescent="0.25">
      <c r="A51" s="19" t="s">
        <v>70</v>
      </c>
      <c r="B51" s="20"/>
      <c r="D51" s="20"/>
      <c r="F51" s="20"/>
      <c r="Q51" s="21" t="s">
        <v>0</v>
      </c>
      <c r="R51" s="21" t="s">
        <v>0</v>
      </c>
      <c r="S51" s="21" t="s">
        <v>0</v>
      </c>
    </row>
    <row r="52" spans="1:19" s="18" customFormat="1" x14ac:dyDescent="0.2">
      <c r="A52" s="18" t="s">
        <v>71</v>
      </c>
      <c r="B52" s="20"/>
      <c r="C52" s="18">
        <f>'[1]Balance Sheet - General'!C52+'[1]Balance Sheet - Water'!C52+'[1]Balance Sheet - Sewer'!C52+'[1]Balance Sheet - Other 1'!C52+'[1]Balance Sheet - Other 2'!C52+'[1]Balance Sheet - Other 3'!C52</f>
        <v>215779000</v>
      </c>
      <c r="D52" s="20"/>
      <c r="E52" s="18">
        <f>'[1]Balance Sheet - General'!E52+'[1]Balance Sheet - Water'!E52+'[1]Balance Sheet - Sewer'!E52+'[1]Balance Sheet - Other 1'!E52+'[1]Balance Sheet - Other 2'!E52+'[1]Balance Sheet - Other 3'!E52</f>
        <v>237591438.97000003</v>
      </c>
      <c r="F52" s="20"/>
      <c r="G52" s="18">
        <f>'[1]Balance Sheet - General'!G52+'[1]Balance Sheet - Water'!G52+'[1]Balance Sheet - Sewer'!G52+'[1]Balance Sheet - Other 1'!G52+'[1]Balance Sheet - Other 2'!G52+'[1]Balance Sheet - Other 3'!G52</f>
        <v>249890079.5678409</v>
      </c>
      <c r="H52" s="18">
        <f>'[1]Balance Sheet - General'!H52+'[1]Balance Sheet - Water'!H52+'[1]Balance Sheet - Sewer'!H52+'[1]Balance Sheet - Other 1'!H52+'[1]Balance Sheet - Other 2'!H52+'[1]Balance Sheet - Other 3'!H52</f>
        <v>261688588.412312</v>
      </c>
      <c r="I52" s="18">
        <f>'[1]Balance Sheet - General'!I52+'[1]Balance Sheet - Water'!I52+'[1]Balance Sheet - Sewer'!I52+'[1]Balance Sheet - Other 1'!I52+'[1]Balance Sheet - Other 2'!I52+'[1]Balance Sheet - Other 3'!I52</f>
        <v>268036394.25929594</v>
      </c>
      <c r="J52" s="18">
        <f>'[1]Balance Sheet - General'!J52+'[1]Balance Sheet - Water'!J52+'[1]Balance Sheet - Sewer'!J52+'[1]Balance Sheet - Other 1'!J52+'[1]Balance Sheet - Other 2'!J52+'[1]Balance Sheet - Other 3'!J52</f>
        <v>273220011.41257668</v>
      </c>
      <c r="K52" s="18">
        <f>'[1]Balance Sheet - General'!K52+'[1]Balance Sheet - Water'!K52+'[1]Balance Sheet - Sewer'!K52+'[1]Balance Sheet - Other 1'!K52+'[1]Balance Sheet - Other 2'!K52+'[1]Balance Sheet - Other 3'!K52</f>
        <v>279114626.29573387</v>
      </c>
      <c r="L52" s="18">
        <f>'[1]Balance Sheet - General'!L52+'[1]Balance Sheet - Water'!L52+'[1]Balance Sheet - Sewer'!L52+'[1]Balance Sheet - Other 1'!L52+'[1]Balance Sheet - Other 2'!L52+'[1]Balance Sheet - Other 3'!L52</f>
        <v>283576371.33281022</v>
      </c>
      <c r="M52" s="18">
        <f>'[1]Balance Sheet - General'!M52+'[1]Balance Sheet - Water'!M52+'[1]Balance Sheet - Sewer'!M52+'[1]Balance Sheet - Other 1'!M52+'[1]Balance Sheet - Other 2'!M52+'[1]Balance Sheet - Other 3'!M52</f>
        <v>286817777.31730348</v>
      </c>
      <c r="N52" s="18">
        <f>'[1]Balance Sheet - General'!N52+'[1]Balance Sheet - Water'!N52+'[1]Balance Sheet - Sewer'!N52+'[1]Balance Sheet - Other 1'!N52+'[1]Balance Sheet - Other 2'!N52+'[1]Balance Sheet - Other 3'!N52</f>
        <v>290166613.20251966</v>
      </c>
      <c r="O52" s="18">
        <f>'[1]Balance Sheet - General'!O52+'[1]Balance Sheet - Water'!O52+'[1]Balance Sheet - Sewer'!O52+'[1]Balance Sheet - Other 1'!O52+'[1]Balance Sheet - Other 2'!O52+'[1]Balance Sheet - Other 3'!O52</f>
        <v>293611010.07106262</v>
      </c>
      <c r="P52" s="18">
        <f>'[1]Balance Sheet - General'!P52+'[1]Balance Sheet - Water'!P52+'[1]Balance Sheet - Sewer'!P52+'[1]Balance Sheet - Other 1'!P52+'[1]Balance Sheet - Other 2'!P52+'[1]Balance Sheet - Other 3'!P52</f>
        <v>297079004.48723191</v>
      </c>
      <c r="Q52" s="21" t="s">
        <v>0</v>
      </c>
      <c r="R52" s="21" t="s">
        <v>0</v>
      </c>
      <c r="S52" s="21" t="s">
        <v>0</v>
      </c>
    </row>
    <row r="53" spans="1:19" s="18" customFormat="1" x14ac:dyDescent="0.2">
      <c r="A53" s="18" t="s">
        <v>72</v>
      </c>
      <c r="B53" s="20"/>
      <c r="C53" s="18">
        <f>'[1]Balance Sheet - General'!C53+'[1]Balance Sheet - Water'!C53+'[1]Balance Sheet - Sewer'!C53+'[1]Balance Sheet - Other 1'!C53+'[1]Balance Sheet - Other 2'!C53+'[1]Balance Sheet - Other 3'!C53</f>
        <v>179650000</v>
      </c>
      <c r="D53" s="20"/>
      <c r="E53" s="18">
        <f>'[1]Balance Sheet - General'!E53+'[1]Balance Sheet - Water'!E53+'[1]Balance Sheet - Sewer'!E53+'[1]Balance Sheet - Other 1'!E53+'[1]Balance Sheet - Other 2'!E53+'[1]Balance Sheet - Other 3'!E53</f>
        <v>179650000</v>
      </c>
      <c r="F53" s="20"/>
      <c r="G53" s="18">
        <f>'[1]Balance Sheet - General'!G53+'[1]Balance Sheet - Water'!G53+'[1]Balance Sheet - Sewer'!G53+'[1]Balance Sheet - Other 1'!G53+'[1]Balance Sheet - Other 2'!G53+'[1]Balance Sheet - Other 3'!G53</f>
        <v>179650000</v>
      </c>
      <c r="H53" s="18">
        <f>'[1]Balance Sheet - General'!H53+'[1]Balance Sheet - Water'!H53+'[1]Balance Sheet - Sewer'!H53+'[1]Balance Sheet - Other 1'!H53+'[1]Balance Sheet - Other 2'!H53+'[1]Balance Sheet - Other 3'!H53</f>
        <v>179650000</v>
      </c>
      <c r="I53" s="18">
        <f>'[1]Balance Sheet - General'!I53+'[1]Balance Sheet - Water'!I53+'[1]Balance Sheet - Sewer'!I53+'[1]Balance Sheet - Other 1'!I53+'[1]Balance Sheet - Other 2'!I53+'[1]Balance Sheet - Other 3'!I53</f>
        <v>179650000</v>
      </c>
      <c r="J53" s="18">
        <f>'[1]Balance Sheet - General'!J53+'[1]Balance Sheet - Water'!J53+'[1]Balance Sheet - Sewer'!J53+'[1]Balance Sheet - Other 1'!J53+'[1]Balance Sheet - Other 2'!J53+'[1]Balance Sheet - Other 3'!J53</f>
        <v>179650000</v>
      </c>
      <c r="K53" s="18">
        <f>'[1]Balance Sheet - General'!K53+'[1]Balance Sheet - Water'!K53+'[1]Balance Sheet - Sewer'!K53+'[1]Balance Sheet - Other 1'!K53+'[1]Balance Sheet - Other 2'!K53+'[1]Balance Sheet - Other 3'!K53</f>
        <v>179650000</v>
      </c>
      <c r="L53" s="18">
        <f>'[1]Balance Sheet - General'!L53+'[1]Balance Sheet - Water'!L53+'[1]Balance Sheet - Sewer'!L53+'[1]Balance Sheet - Other 1'!L53+'[1]Balance Sheet - Other 2'!L53+'[1]Balance Sheet - Other 3'!L53</f>
        <v>179650000</v>
      </c>
      <c r="M53" s="18">
        <f>'[1]Balance Sheet - General'!M53+'[1]Balance Sheet - Water'!M53+'[1]Balance Sheet - Sewer'!M53+'[1]Balance Sheet - Other 1'!M53+'[1]Balance Sheet - Other 2'!M53+'[1]Balance Sheet - Other 3'!M53</f>
        <v>179650000</v>
      </c>
      <c r="N53" s="18">
        <f>'[1]Balance Sheet - General'!N53+'[1]Balance Sheet - Water'!N53+'[1]Balance Sheet - Sewer'!N53+'[1]Balance Sheet - Other 1'!N53+'[1]Balance Sheet - Other 2'!N53+'[1]Balance Sheet - Other 3'!N53</f>
        <v>179650000</v>
      </c>
      <c r="O53" s="18">
        <f>'[1]Balance Sheet - General'!O53+'[1]Balance Sheet - Water'!O53+'[1]Balance Sheet - Sewer'!O53+'[1]Balance Sheet - Other 1'!O53+'[1]Balance Sheet - Other 2'!O53+'[1]Balance Sheet - Other 3'!O53</f>
        <v>179650000</v>
      </c>
      <c r="P53" s="18">
        <f>'[1]Balance Sheet - General'!P53+'[1]Balance Sheet - Water'!P53+'[1]Balance Sheet - Sewer'!P53+'[1]Balance Sheet - Other 1'!P53+'[1]Balance Sheet - Other 2'!P53+'[1]Balance Sheet - Other 3'!P53</f>
        <v>179650000</v>
      </c>
      <c r="Q53" s="21" t="s">
        <v>0</v>
      </c>
      <c r="R53" s="21" t="s">
        <v>0</v>
      </c>
      <c r="S53" s="21" t="s">
        <v>0</v>
      </c>
    </row>
    <row r="54" spans="1:19" s="18" customFormat="1" x14ac:dyDescent="0.2">
      <c r="A54" s="18" t="s">
        <v>73</v>
      </c>
      <c r="B54" s="37"/>
      <c r="C54" s="38">
        <f>'[1]Historical Data'!C726*1000</f>
        <v>395429000</v>
      </c>
      <c r="D54" s="37"/>
      <c r="E54" s="38">
        <f>SUM(E52:E53)</f>
        <v>417241438.97000003</v>
      </c>
      <c r="F54" s="37"/>
      <c r="G54" s="38">
        <f t="shared" ref="G54:P54" si="8">SUM(G52:G53)</f>
        <v>429540079.56784093</v>
      </c>
      <c r="H54" s="38">
        <f t="shared" si="8"/>
        <v>441338588.41231203</v>
      </c>
      <c r="I54" s="38">
        <f t="shared" si="8"/>
        <v>447686394.25929594</v>
      </c>
      <c r="J54" s="38">
        <f t="shared" si="8"/>
        <v>452870011.41257668</v>
      </c>
      <c r="K54" s="38">
        <f t="shared" si="8"/>
        <v>458764626.29573387</v>
      </c>
      <c r="L54" s="38">
        <f t="shared" si="8"/>
        <v>463226371.33281022</v>
      </c>
      <c r="M54" s="38">
        <f t="shared" si="8"/>
        <v>466467777.31730348</v>
      </c>
      <c r="N54" s="38">
        <f t="shared" si="8"/>
        <v>469816613.20251966</v>
      </c>
      <c r="O54" s="38">
        <f t="shared" si="8"/>
        <v>473261010.07106262</v>
      </c>
      <c r="P54" s="38">
        <f t="shared" si="8"/>
        <v>476729004.48723191</v>
      </c>
      <c r="Q54" s="21" t="s">
        <v>0</v>
      </c>
      <c r="R54" s="21" t="s">
        <v>0</v>
      </c>
      <c r="S54" s="21" t="s">
        <v>0</v>
      </c>
    </row>
    <row r="55" spans="1:19" s="18" customFormat="1" x14ac:dyDescent="0.2">
      <c r="A55" s="18" t="s">
        <v>74</v>
      </c>
      <c r="B55" s="20"/>
      <c r="C55" s="18">
        <f>'[1]Balance Sheet - General'!C55+'[1]Balance Sheet - Water'!C55+'[1]Balance Sheet - Sewer'!C55+'[1]Balance Sheet - Other 1'!C55+'[1]Balance Sheet - Other 2'!C55+'[1]Balance Sheet - Other 3'!C55</f>
        <v>0</v>
      </c>
      <c r="D55" s="20"/>
      <c r="E55" s="18">
        <f>'[1]Balance Sheet - General'!E55+'[1]Balance Sheet - Water'!E55+'[1]Balance Sheet - Sewer'!E55+'[1]Balance Sheet - Other 1'!E55+'[1]Balance Sheet - Other 2'!E55+'[1]Balance Sheet - Other 3'!E55</f>
        <v>0</v>
      </c>
      <c r="F55" s="20"/>
      <c r="G55" s="18">
        <f>'[1]Balance Sheet - General'!G55+'[1]Balance Sheet - Water'!G55+'[1]Balance Sheet - Sewer'!G55+'[1]Balance Sheet - Other 1'!G55+'[1]Balance Sheet - Other 2'!G55+'[1]Balance Sheet - Other 3'!G55</f>
        <v>0</v>
      </c>
      <c r="H55" s="18">
        <f>'[1]Balance Sheet - General'!H55+'[1]Balance Sheet - Water'!H55+'[1]Balance Sheet - Sewer'!H55+'[1]Balance Sheet - Other 1'!H55+'[1]Balance Sheet - Other 2'!H55+'[1]Balance Sheet - Other 3'!H55</f>
        <v>0</v>
      </c>
      <c r="I55" s="18">
        <f>'[1]Balance Sheet - General'!I55+'[1]Balance Sheet - Water'!I55+'[1]Balance Sheet - Sewer'!I55+'[1]Balance Sheet - Other 1'!I55+'[1]Balance Sheet - Other 2'!I55+'[1]Balance Sheet - Other 3'!I55</f>
        <v>0</v>
      </c>
      <c r="J55" s="18">
        <f>'[1]Balance Sheet - General'!J55+'[1]Balance Sheet - Water'!J55+'[1]Balance Sheet - Sewer'!J55+'[1]Balance Sheet - Other 1'!J55+'[1]Balance Sheet - Other 2'!J55+'[1]Balance Sheet - Other 3'!J55</f>
        <v>0</v>
      </c>
      <c r="K55" s="18">
        <f>'[1]Balance Sheet - General'!K55+'[1]Balance Sheet - Water'!K55+'[1]Balance Sheet - Sewer'!K55+'[1]Balance Sheet - Other 1'!K55+'[1]Balance Sheet - Other 2'!K55+'[1]Balance Sheet - Other 3'!K55</f>
        <v>0</v>
      </c>
      <c r="L55" s="18">
        <f>'[1]Balance Sheet - General'!L55+'[1]Balance Sheet - Water'!L55+'[1]Balance Sheet - Sewer'!L55+'[1]Balance Sheet - Other 1'!L55+'[1]Balance Sheet - Other 2'!L55+'[1]Balance Sheet - Other 3'!L55</f>
        <v>0</v>
      </c>
      <c r="M55" s="18">
        <f>'[1]Balance Sheet - General'!M55+'[1]Balance Sheet - Water'!M55+'[1]Balance Sheet - Sewer'!M55+'[1]Balance Sheet - Other 1'!M55+'[1]Balance Sheet - Other 2'!M55+'[1]Balance Sheet - Other 3'!M55</f>
        <v>0</v>
      </c>
      <c r="N55" s="18">
        <f>'[1]Balance Sheet - General'!N55+'[1]Balance Sheet - Water'!N55+'[1]Balance Sheet - Sewer'!N55+'[1]Balance Sheet - Other 1'!N55+'[1]Balance Sheet - Other 2'!N55+'[1]Balance Sheet - Other 3'!N55</f>
        <v>0</v>
      </c>
      <c r="O55" s="18">
        <f>'[1]Balance Sheet - General'!O55+'[1]Balance Sheet - Water'!O55+'[1]Balance Sheet - Sewer'!O55+'[1]Balance Sheet - Other 1'!O55+'[1]Balance Sheet - Other 2'!O55+'[1]Balance Sheet - Other 3'!O55</f>
        <v>0</v>
      </c>
      <c r="P55" s="18">
        <f>'[1]Balance Sheet - General'!P55+'[1]Balance Sheet - Water'!P55+'[1]Balance Sheet - Sewer'!P55+'[1]Balance Sheet - Other 1'!P55+'[1]Balance Sheet - Other 2'!P55+'[1]Balance Sheet - Other 3'!P55</f>
        <v>0</v>
      </c>
      <c r="Q55" s="21" t="s">
        <v>0</v>
      </c>
      <c r="R55" s="21" t="s">
        <v>0</v>
      </c>
      <c r="S55" s="21" t="s">
        <v>0</v>
      </c>
    </row>
    <row r="56" spans="1:19" s="18" customFormat="1" ht="15.75" thickBot="1" x14ac:dyDescent="0.3">
      <c r="A56" s="19" t="s">
        <v>75</v>
      </c>
      <c r="B56" s="41"/>
      <c r="C56" s="42">
        <f>C52+C53+C55</f>
        <v>395429000</v>
      </c>
      <c r="D56" s="41"/>
      <c r="E56" s="42">
        <f t="shared" ref="E56:P56" si="9">E52+E53+E55</f>
        <v>417241438.97000003</v>
      </c>
      <c r="F56" s="41"/>
      <c r="G56" s="42">
        <f t="shared" si="9"/>
        <v>429540079.56784093</v>
      </c>
      <c r="H56" s="42">
        <f t="shared" si="9"/>
        <v>441338588.41231203</v>
      </c>
      <c r="I56" s="42">
        <f t="shared" si="9"/>
        <v>447686394.25929594</v>
      </c>
      <c r="J56" s="42">
        <f t="shared" si="9"/>
        <v>452870011.41257668</v>
      </c>
      <c r="K56" s="42">
        <f t="shared" si="9"/>
        <v>458764626.29573387</v>
      </c>
      <c r="L56" s="42">
        <f t="shared" si="9"/>
        <v>463226371.33281022</v>
      </c>
      <c r="M56" s="42">
        <f t="shared" si="9"/>
        <v>466467777.31730348</v>
      </c>
      <c r="N56" s="42">
        <f t="shared" si="9"/>
        <v>469816613.20251966</v>
      </c>
      <c r="O56" s="42">
        <f t="shared" si="9"/>
        <v>473261010.07106262</v>
      </c>
      <c r="P56" s="42">
        <f t="shared" si="9"/>
        <v>476729004.48723191</v>
      </c>
      <c r="Q56" s="21" t="s">
        <v>0</v>
      </c>
      <c r="R56" s="21" t="s">
        <v>0</v>
      </c>
      <c r="S56" s="21" t="s">
        <v>0</v>
      </c>
    </row>
    <row r="57" spans="1:19" s="18" customFormat="1" ht="13.5" thickTop="1" x14ac:dyDescent="0.2">
      <c r="B57" s="20"/>
      <c r="D57" s="20"/>
      <c r="F57" s="20"/>
      <c r="Q57" s="21" t="s">
        <v>0</v>
      </c>
      <c r="R57" s="21" t="s">
        <v>0</v>
      </c>
      <c r="S57" s="21" t="s">
        <v>0</v>
      </c>
    </row>
    <row r="58" spans="1:19" s="18" customFormat="1" ht="14.25" hidden="1" customHeight="1" x14ac:dyDescent="0.2">
      <c r="Q58" s="21" t="s">
        <v>0</v>
      </c>
      <c r="R58" s="21" t="s">
        <v>0</v>
      </c>
      <c r="S58" s="21" t="s">
        <v>0</v>
      </c>
    </row>
    <row r="59" spans="1:19" s="18" customFormat="1" ht="13.5" hidden="1" thickBot="1" x14ac:dyDescent="0.25">
      <c r="A59" s="22" t="s">
        <v>76</v>
      </c>
      <c r="C59" s="40">
        <f>ROUND(C49,0)-ROUND(C56,0)</f>
        <v>0</v>
      </c>
      <c r="E59" s="40">
        <f t="shared" ref="E59:P59" si="10">ROUND(E49,0)-ROUND(E56,0)</f>
        <v>0</v>
      </c>
      <c r="F59" s="40"/>
      <c r="G59" s="40">
        <f t="shared" si="10"/>
        <v>0</v>
      </c>
      <c r="H59" s="40">
        <f t="shared" si="10"/>
        <v>0</v>
      </c>
      <c r="I59" s="40">
        <f t="shared" si="10"/>
        <v>0</v>
      </c>
      <c r="J59" s="40">
        <f t="shared" si="10"/>
        <v>0</v>
      </c>
      <c r="K59" s="40">
        <f t="shared" si="10"/>
        <v>0</v>
      </c>
      <c r="L59" s="40">
        <f t="shared" si="10"/>
        <v>0</v>
      </c>
      <c r="M59" s="40">
        <f t="shared" si="10"/>
        <v>0</v>
      </c>
      <c r="N59" s="40">
        <f t="shared" si="10"/>
        <v>0</v>
      </c>
      <c r="O59" s="40">
        <f t="shared" si="10"/>
        <v>0</v>
      </c>
      <c r="P59" s="40">
        <f t="shared" si="10"/>
        <v>0</v>
      </c>
      <c r="Q59" s="21" t="s">
        <v>0</v>
      </c>
      <c r="R59" s="21" t="s">
        <v>0</v>
      </c>
      <c r="S59" s="21" t="s">
        <v>0</v>
      </c>
    </row>
    <row r="60" spans="1:19" s="18" customFormat="1" hidden="1" x14ac:dyDescent="0.2">
      <c r="A60" s="43" t="s">
        <v>77</v>
      </c>
      <c r="C60" s="44" t="str">
        <f>IF(C59&lt;&gt;0,C4,"")</f>
        <v/>
      </c>
      <c r="E60" s="44" t="str">
        <f>IF(E59&lt;&gt;0,IF(C60="",E$4,C60&amp;", "&amp;E$4),C60)</f>
        <v/>
      </c>
      <c r="F60" s="44"/>
      <c r="G60" s="44" t="str">
        <f>IF(G59&lt;&gt;0,IF(E60="",G$4,E60&amp;", "&amp;G$4),E60)</f>
        <v/>
      </c>
      <c r="H60" s="44" t="str">
        <f t="shared" ref="H60:P60" si="11">IF(H59&lt;&gt;0,IF(G60="",H$4,G60&amp;", "&amp;H$4),G60)</f>
        <v/>
      </c>
      <c r="I60" s="44" t="str">
        <f t="shared" si="11"/>
        <v/>
      </c>
      <c r="J60" s="44" t="str">
        <f t="shared" si="11"/>
        <v/>
      </c>
      <c r="K60" s="44" t="str">
        <f t="shared" si="11"/>
        <v/>
      </c>
      <c r="L60" s="44" t="str">
        <f t="shared" si="11"/>
        <v/>
      </c>
      <c r="M60" s="44" t="str">
        <f t="shared" si="11"/>
        <v/>
      </c>
      <c r="N60" s="44" t="str">
        <f t="shared" si="11"/>
        <v/>
      </c>
      <c r="O60" s="44" t="str">
        <f t="shared" si="11"/>
        <v/>
      </c>
      <c r="P60" s="44" t="str">
        <f t="shared" si="11"/>
        <v/>
      </c>
      <c r="Q60" s="21" t="s">
        <v>0</v>
      </c>
      <c r="R60" s="21" t="s">
        <v>0</v>
      </c>
      <c r="S60" s="21" t="s">
        <v>0</v>
      </c>
    </row>
    <row r="61" spans="1:19" s="18" customFormat="1" hidden="1" x14ac:dyDescent="0.2">
      <c r="C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21" t="s">
        <v>0</v>
      </c>
      <c r="R61" s="21" t="s">
        <v>0</v>
      </c>
      <c r="S61" s="21" t="s">
        <v>0</v>
      </c>
    </row>
    <row r="62" spans="1:19" s="18" customFormat="1" hidden="1" x14ac:dyDescent="0.2">
      <c r="E62" s="18">
        <v>1</v>
      </c>
      <c r="G62" s="18">
        <f>E62+1</f>
        <v>2</v>
      </c>
      <c r="H62" s="18">
        <f t="shared" ref="H62:P62" si="12">G62+1</f>
        <v>3</v>
      </c>
      <c r="I62" s="18">
        <f t="shared" si="12"/>
        <v>4</v>
      </c>
      <c r="J62" s="18">
        <f t="shared" si="12"/>
        <v>5</v>
      </c>
      <c r="K62" s="18">
        <f t="shared" si="12"/>
        <v>6</v>
      </c>
      <c r="L62" s="18">
        <f t="shared" si="12"/>
        <v>7</v>
      </c>
      <c r="M62" s="18">
        <f t="shared" si="12"/>
        <v>8</v>
      </c>
      <c r="N62" s="18">
        <f t="shared" si="12"/>
        <v>9</v>
      </c>
      <c r="O62" s="18">
        <f t="shared" si="12"/>
        <v>10</v>
      </c>
      <c r="P62" s="18">
        <f t="shared" si="12"/>
        <v>11</v>
      </c>
      <c r="Q62" s="21" t="s">
        <v>0</v>
      </c>
      <c r="R62" s="21" t="s">
        <v>0</v>
      </c>
      <c r="S62" s="21" t="s">
        <v>0</v>
      </c>
    </row>
    <row r="63" spans="1:19" s="18" customFormat="1" hidden="1" x14ac:dyDescent="0.2">
      <c r="Q63" s="21" t="s">
        <v>0</v>
      </c>
      <c r="R63" s="21" t="s">
        <v>0</v>
      </c>
      <c r="S63" s="21" t="s">
        <v>0</v>
      </c>
    </row>
    <row r="64" spans="1:19" s="18" customFormat="1" hidden="1" x14ac:dyDescent="0.2">
      <c r="A64" s="22" t="s">
        <v>78</v>
      </c>
      <c r="C64" s="18">
        <f>ROUND(SUM(C8:C13)+C27-C48,0)-ROUND(C56,0)</f>
        <v>0</v>
      </c>
      <c r="E64" s="18">
        <f t="shared" ref="E64:P64" si="13">ROUND(SUM(E8:E13)+E27-E48,0)-ROUND(E56,0)</f>
        <v>0</v>
      </c>
      <c r="G64" s="18">
        <f t="shared" si="13"/>
        <v>0</v>
      </c>
      <c r="H64" s="18">
        <f t="shared" si="13"/>
        <v>0</v>
      </c>
      <c r="I64" s="18">
        <f t="shared" si="13"/>
        <v>0</v>
      </c>
      <c r="J64" s="18">
        <f t="shared" si="13"/>
        <v>0</v>
      </c>
      <c r="K64" s="18">
        <f t="shared" si="13"/>
        <v>0</v>
      </c>
      <c r="L64" s="18">
        <f t="shared" si="13"/>
        <v>0</v>
      </c>
      <c r="M64" s="18">
        <f t="shared" si="13"/>
        <v>0</v>
      </c>
      <c r="N64" s="18">
        <f t="shared" si="13"/>
        <v>0</v>
      </c>
      <c r="O64" s="18">
        <f t="shared" si="13"/>
        <v>0</v>
      </c>
      <c r="P64" s="18">
        <f t="shared" si="13"/>
        <v>0</v>
      </c>
      <c r="Q64" s="21" t="s">
        <v>0</v>
      </c>
      <c r="R64" s="21" t="s">
        <v>0</v>
      </c>
      <c r="S64" s="21" t="s">
        <v>0</v>
      </c>
    </row>
    <row r="65" spans="1:19" s="18" customFormat="1" hidden="1" x14ac:dyDescent="0.2">
      <c r="A65" s="22" t="s">
        <v>79</v>
      </c>
      <c r="C65" s="18">
        <f>IF(AND(ABS(C64)&gt;0,OR(ABS(C64)&lt;1,ABS(C64)=1)),SUM(C8:C13)+C27-C48-C56,0)</f>
        <v>0</v>
      </c>
      <c r="E65" s="18">
        <f t="shared" ref="E65:P65" si="14">IF(AND(ABS(E64)&gt;0,OR(ABS(E64)&lt;1,ABS(E64)=1)),SUM(E8:E13)+E27-E48-E56,0)</f>
        <v>0</v>
      </c>
      <c r="G65" s="18">
        <f t="shared" si="14"/>
        <v>0</v>
      </c>
      <c r="H65" s="18">
        <f t="shared" si="14"/>
        <v>0</v>
      </c>
      <c r="I65" s="18">
        <f t="shared" si="14"/>
        <v>0</v>
      </c>
      <c r="J65" s="18">
        <f t="shared" si="14"/>
        <v>0</v>
      </c>
      <c r="K65" s="18">
        <f t="shared" si="14"/>
        <v>0</v>
      </c>
      <c r="L65" s="18">
        <f t="shared" si="14"/>
        <v>0</v>
      </c>
      <c r="M65" s="18">
        <f t="shared" si="14"/>
        <v>0</v>
      </c>
      <c r="N65" s="18">
        <f t="shared" si="14"/>
        <v>0</v>
      </c>
      <c r="O65" s="18">
        <f t="shared" si="14"/>
        <v>0</v>
      </c>
      <c r="P65" s="18">
        <f t="shared" si="14"/>
        <v>0</v>
      </c>
      <c r="Q65" s="21" t="s">
        <v>0</v>
      </c>
      <c r="R65" s="21" t="s">
        <v>0</v>
      </c>
      <c r="S65" s="21" t="s">
        <v>0</v>
      </c>
    </row>
    <row r="66" spans="1:19" s="18" customFormat="1" hidden="1" x14ac:dyDescent="0.2">
      <c r="Q66" s="21" t="s">
        <v>0</v>
      </c>
      <c r="R66" s="21" t="s">
        <v>0</v>
      </c>
      <c r="S66" s="21" t="s">
        <v>0</v>
      </c>
    </row>
    <row r="67" spans="1:19" s="18" customFormat="1" hidden="1" x14ac:dyDescent="0.2">
      <c r="Q67" s="21" t="s">
        <v>0</v>
      </c>
      <c r="R67" s="21" t="s">
        <v>0</v>
      </c>
      <c r="S67" s="21" t="s">
        <v>0</v>
      </c>
    </row>
    <row r="68" spans="1:19" s="18" customFormat="1" hidden="1" x14ac:dyDescent="0.2">
      <c r="Q68" s="21" t="s">
        <v>0</v>
      </c>
      <c r="R68" s="21" t="s">
        <v>0</v>
      </c>
      <c r="S68" s="21" t="s">
        <v>0</v>
      </c>
    </row>
    <row r="69" spans="1:19" s="18" customFormat="1" hidden="1" x14ac:dyDescent="0.2">
      <c r="Q69" s="21" t="s">
        <v>0</v>
      </c>
      <c r="R69" s="21" t="s">
        <v>0</v>
      </c>
      <c r="S69" s="21" t="s">
        <v>0</v>
      </c>
    </row>
    <row r="70" spans="1:19" s="18" customFormat="1" hidden="1" x14ac:dyDescent="0.2">
      <c r="Q70" s="21" t="s">
        <v>0</v>
      </c>
      <c r="R70" s="21" t="s">
        <v>0</v>
      </c>
      <c r="S70" s="21" t="s">
        <v>0</v>
      </c>
    </row>
    <row r="71" spans="1:19" s="18" customFormat="1" hidden="1" x14ac:dyDescent="0.2">
      <c r="A71" s="18" t="s">
        <v>80</v>
      </c>
      <c r="C71" s="18">
        <f>'[1]Balance Sheet - General'!C71+'[1]Balance Sheet - Water'!C71+'[1]Balance Sheet - Sewer'!C71+'[1]Balance Sheet - Other 1'!C71+'[1]Balance Sheet - Other 2'!C71+'[1]Balance Sheet - Other 3'!C71</f>
        <v>0</v>
      </c>
      <c r="E71" s="18">
        <f>'[1]Balance Sheet - General'!E71+'[1]Balance Sheet - Water'!E71+'[1]Balance Sheet - Sewer'!E71+'[1]Balance Sheet - Other 1'!E71+'[1]Balance Sheet - Other 2'!E71+'[1]Balance Sheet - Other 3'!E71</f>
        <v>0</v>
      </c>
      <c r="G71" s="18">
        <f>'[1]Balance Sheet - General'!G71+'[1]Balance Sheet - Water'!G71+'[1]Balance Sheet - Sewer'!G71+'[1]Balance Sheet - Other 1'!G71+'[1]Balance Sheet - Other 2'!G71+'[1]Balance Sheet - Other 3'!G71</f>
        <v>0</v>
      </c>
      <c r="H71" s="18">
        <f>'[1]Balance Sheet - General'!H71+'[1]Balance Sheet - Water'!H71+'[1]Balance Sheet - Sewer'!H71+'[1]Balance Sheet - Other 1'!H71+'[1]Balance Sheet - Other 2'!H71+'[1]Balance Sheet - Other 3'!H71</f>
        <v>0</v>
      </c>
      <c r="I71" s="18">
        <f>'[1]Balance Sheet - General'!I71+'[1]Balance Sheet - Water'!I71+'[1]Balance Sheet - Sewer'!I71+'[1]Balance Sheet - Other 1'!I71+'[1]Balance Sheet - Other 2'!I71+'[1]Balance Sheet - Other 3'!I71</f>
        <v>0</v>
      </c>
      <c r="J71" s="18">
        <f>'[1]Balance Sheet - General'!J71+'[1]Balance Sheet - Water'!J71+'[1]Balance Sheet - Sewer'!J71+'[1]Balance Sheet - Other 1'!J71+'[1]Balance Sheet - Other 2'!J71+'[1]Balance Sheet - Other 3'!J71</f>
        <v>0</v>
      </c>
      <c r="K71" s="18">
        <f>'[1]Balance Sheet - General'!K71+'[1]Balance Sheet - Water'!K71+'[1]Balance Sheet - Sewer'!K71+'[1]Balance Sheet - Other 1'!K71+'[1]Balance Sheet - Other 2'!K71+'[1]Balance Sheet - Other 3'!K71</f>
        <v>1864813.7315809941</v>
      </c>
      <c r="L71" s="18">
        <f>'[1]Balance Sheet - General'!L71+'[1]Balance Sheet - Water'!L71+'[1]Balance Sheet - Sewer'!L71+'[1]Balance Sheet - Other 1'!L71+'[1]Balance Sheet - Other 2'!L71+'[1]Balance Sheet - Other 3'!L71</f>
        <v>1930082.2121863288</v>
      </c>
      <c r="M71" s="18">
        <f>'[1]Balance Sheet - General'!M71+'[1]Balance Sheet - Water'!M71+'[1]Balance Sheet - Sewer'!M71+'[1]Balance Sheet - Other 1'!M71+'[1]Balance Sheet - Other 2'!M71+'[1]Balance Sheet - Other 3'!M71</f>
        <v>1997635.0896128505</v>
      </c>
      <c r="N71" s="18">
        <f>'[1]Balance Sheet - General'!N71+'[1]Balance Sheet - Water'!N71+'[1]Balance Sheet - Sewer'!N71+'[1]Balance Sheet - Other 1'!N71+'[1]Balance Sheet - Other 2'!N71+'[1]Balance Sheet - Other 3'!N71</f>
        <v>2067552.3177493</v>
      </c>
      <c r="O71" s="18">
        <f>'[1]Balance Sheet - General'!O71+'[1]Balance Sheet - Water'!O71+'[1]Balance Sheet - Sewer'!O71+'[1]Balance Sheet - Other 1'!O71+'[1]Balance Sheet - Other 2'!O71+'[1]Balance Sheet - Other 3'!O71</f>
        <v>2139916.6488705268</v>
      </c>
      <c r="P71" s="18">
        <f>'[1]Balance Sheet - General'!P71+'[1]Balance Sheet - Water'!P71+'[1]Balance Sheet - Sewer'!P71+'[1]Balance Sheet - Other 1'!P71+'[1]Balance Sheet - Other 2'!P71+'[1]Balance Sheet - Other 3'!P71</f>
        <v>0</v>
      </c>
      <c r="Q71" s="21" t="s">
        <v>0</v>
      </c>
      <c r="R71" s="21" t="s">
        <v>0</v>
      </c>
      <c r="S71" s="21" t="s">
        <v>0</v>
      </c>
    </row>
    <row r="72" spans="1:19" s="18" customFormat="1" hidden="1" x14ac:dyDescent="0.2">
      <c r="A72" s="18" t="s">
        <v>81</v>
      </c>
      <c r="C72" s="18">
        <f>'[1]Balance Sheet - General'!C72+'[1]Balance Sheet - Water'!C72+'[1]Balance Sheet - Sewer'!C72+'[1]Balance Sheet - Other 1'!C72+'[1]Balance Sheet - Other 2'!C72+'[1]Balance Sheet - Other 3'!C72</f>
        <v>3046000</v>
      </c>
      <c r="E72" s="18">
        <f>'[1]Balance Sheet - General'!E72+'[1]Balance Sheet - Water'!E72+'[1]Balance Sheet - Sewer'!E72+'[1]Balance Sheet - Other 1'!E72+'[1]Balance Sheet - Other 2'!E72+'[1]Balance Sheet - Other 3'!E72</f>
        <v>13046000</v>
      </c>
      <c r="G72" s="18">
        <f>'[1]Balance Sheet - General'!G72+'[1]Balance Sheet - Water'!G72+'[1]Balance Sheet - Sewer'!G72+'[1]Balance Sheet - Other 1'!G72+'[1]Balance Sheet - Other 2'!G72+'[1]Balance Sheet - Other 3'!G72</f>
        <v>13046000</v>
      </c>
      <c r="H72" s="18">
        <f>'[1]Balance Sheet - General'!H72+'[1]Balance Sheet - Water'!H72+'[1]Balance Sheet - Sewer'!H72+'[1]Balance Sheet - Other 1'!H72+'[1]Balance Sheet - Other 2'!H72+'[1]Balance Sheet - Other 3'!H72</f>
        <v>13046000</v>
      </c>
      <c r="I72" s="18">
        <f>'[1]Balance Sheet - General'!I72+'[1]Balance Sheet - Water'!I72+'[1]Balance Sheet - Sewer'!I72+'[1]Balance Sheet - Other 1'!I72+'[1]Balance Sheet - Other 2'!I72+'[1]Balance Sheet - Other 3'!I72</f>
        <v>13046000</v>
      </c>
      <c r="J72" s="18">
        <f>'[1]Balance Sheet - General'!J72+'[1]Balance Sheet - Water'!J72+'[1]Balance Sheet - Sewer'!J72+'[1]Balance Sheet - Other 1'!J72+'[1]Balance Sheet - Other 2'!J72+'[1]Balance Sheet - Other 3'!J72</f>
        <v>13046000</v>
      </c>
      <c r="K72" s="18">
        <f>'[1]Balance Sheet - General'!K72+'[1]Balance Sheet - Water'!K72+'[1]Balance Sheet - Sewer'!K72+'[1]Balance Sheet - Other 1'!K72+'[1]Balance Sheet - Other 2'!K72+'[1]Balance Sheet - Other 3'!K72</f>
        <v>11181186.268419005</v>
      </c>
      <c r="L72" s="18">
        <f>'[1]Balance Sheet - General'!L72+'[1]Balance Sheet - Water'!L72+'[1]Balance Sheet - Sewer'!L72+'[1]Balance Sheet - Other 1'!L72+'[1]Balance Sheet - Other 2'!L72+'[1]Balance Sheet - Other 3'!L72</f>
        <v>9251104.0562326759</v>
      </c>
      <c r="M72" s="18">
        <f>'[1]Balance Sheet - General'!M72+'[1]Balance Sheet - Water'!M72+'[1]Balance Sheet - Sewer'!M72+'[1]Balance Sheet - Other 1'!M72+'[1]Balance Sheet - Other 2'!M72+'[1]Balance Sheet - Other 3'!M72</f>
        <v>7253468.966619825</v>
      </c>
      <c r="N72" s="18">
        <f>'[1]Balance Sheet - General'!N72+'[1]Balance Sheet - Water'!N72+'[1]Balance Sheet - Sewer'!N72+'[1]Balance Sheet - Other 1'!N72+'[1]Balance Sheet - Other 2'!N72+'[1]Balance Sheet - Other 3'!N72</f>
        <v>5185916.648870525</v>
      </c>
      <c r="O72" s="18">
        <f>'[1]Balance Sheet - General'!O72+'[1]Balance Sheet - Water'!O72+'[1]Balance Sheet - Sewer'!O72+'[1]Balance Sheet - Other 1'!O72+'[1]Balance Sheet - Other 2'!O72+'[1]Balance Sheet - Other 3'!O72</f>
        <v>3045999.9999999981</v>
      </c>
      <c r="P72" s="18">
        <f>'[1]Balance Sheet - General'!P72+'[1]Balance Sheet - Water'!P72+'[1]Balance Sheet - Sewer'!P72+'[1]Balance Sheet - Other 1'!P72+'[1]Balance Sheet - Other 2'!P72+'[1]Balance Sheet - Other 3'!P72</f>
        <v>3045999.9999999981</v>
      </c>
      <c r="Q72" s="21" t="s">
        <v>0</v>
      </c>
      <c r="R72" s="21" t="s">
        <v>0</v>
      </c>
      <c r="S72" s="21" t="s">
        <v>0</v>
      </c>
    </row>
    <row r="73" spans="1:19" s="18" customFormat="1" hidden="1" x14ac:dyDescent="0.2">
      <c r="Q73" s="21" t="s">
        <v>0</v>
      </c>
      <c r="R73" s="21" t="s">
        <v>0</v>
      </c>
      <c r="S73" s="21" t="s">
        <v>0</v>
      </c>
    </row>
    <row r="74" spans="1:19" s="18" customFormat="1" hidden="1" x14ac:dyDescent="0.2">
      <c r="A74" s="18" t="s">
        <v>82</v>
      </c>
      <c r="C74" s="18">
        <f>'[1]Balance Sheet - General'!C74+'[1]Balance Sheet - Water'!C74+'[1]Balance Sheet - Sewer'!C74+'[1]Balance Sheet - Other 1'!C74+'[1]Balance Sheet - Other 2'!C74+'[1]Balance Sheet - Other 3'!C74</f>
        <v>0</v>
      </c>
      <c r="E74" s="18">
        <f>'[1]Balance Sheet - General'!E74+'[1]Balance Sheet - Water'!E74+'[1]Balance Sheet - Sewer'!E74+'[1]Balance Sheet - Other 1'!E74+'[1]Balance Sheet - Other 2'!E74+'[1]Balance Sheet - Other 3'!E74</f>
        <v>0</v>
      </c>
      <c r="G74" s="18">
        <f>'[1]Balance Sheet - General'!G74+'[1]Balance Sheet - Water'!G74+'[1]Balance Sheet - Sewer'!G74+'[1]Balance Sheet - Other 1'!G74+'[1]Balance Sheet - Other 2'!G74+'[1]Balance Sheet - Other 3'!G74</f>
        <v>0</v>
      </c>
      <c r="H74" s="18">
        <f>'[1]Balance Sheet - General'!H74+'[1]Balance Sheet - Water'!H74+'[1]Balance Sheet - Sewer'!H74+'[1]Balance Sheet - Other 1'!H74+'[1]Balance Sheet - Other 2'!H74+'[1]Balance Sheet - Other 3'!H74</f>
        <v>0</v>
      </c>
      <c r="I74" s="18">
        <f>'[1]Balance Sheet - General'!I74+'[1]Balance Sheet - Water'!I74+'[1]Balance Sheet - Sewer'!I74+'[1]Balance Sheet - Other 1'!I74+'[1]Balance Sheet - Other 2'!I74+'[1]Balance Sheet - Other 3'!I74</f>
        <v>0</v>
      </c>
      <c r="J74" s="18">
        <f>'[1]Balance Sheet - General'!J74+'[1]Balance Sheet - Water'!J74+'[1]Balance Sheet - Sewer'!J74+'[1]Balance Sheet - Other 1'!J74+'[1]Balance Sheet - Other 2'!J74+'[1]Balance Sheet - Other 3'!J74</f>
        <v>0</v>
      </c>
      <c r="K74" s="18">
        <f>'[1]Balance Sheet - General'!K74+'[1]Balance Sheet - Water'!K74+'[1]Balance Sheet - Sewer'!K74+'[1]Balance Sheet - Other 1'!K74+'[1]Balance Sheet - Other 2'!K74+'[1]Balance Sheet - Other 3'!K74</f>
        <v>1864813.7315809941</v>
      </c>
      <c r="L74" s="18">
        <f>'[1]Balance Sheet - General'!L74+'[1]Balance Sheet - Water'!L74+'[1]Balance Sheet - Sewer'!L74+'[1]Balance Sheet - Other 1'!L74+'[1]Balance Sheet - Other 2'!L74+'[1]Balance Sheet - Other 3'!L74</f>
        <v>1930082.2121863288</v>
      </c>
      <c r="M74" s="18">
        <f>'[1]Balance Sheet - General'!M74+'[1]Balance Sheet - Water'!M74+'[1]Balance Sheet - Sewer'!M74+'[1]Balance Sheet - Other 1'!M74+'[1]Balance Sheet - Other 2'!M74+'[1]Balance Sheet - Other 3'!M74</f>
        <v>1997635.0896128505</v>
      </c>
      <c r="N74" s="18">
        <f>'[1]Balance Sheet - General'!N74+'[1]Balance Sheet - Water'!N74+'[1]Balance Sheet - Sewer'!N74+'[1]Balance Sheet - Other 1'!N74+'[1]Balance Sheet - Other 2'!N74+'[1]Balance Sheet - Other 3'!N74</f>
        <v>2067552.3177493</v>
      </c>
      <c r="O74" s="18">
        <f>'[1]Balance Sheet - General'!O74+'[1]Balance Sheet - Water'!O74+'[1]Balance Sheet - Sewer'!O74+'[1]Balance Sheet - Other 1'!O74+'[1]Balance Sheet - Other 2'!O74+'[1]Balance Sheet - Other 3'!O74</f>
        <v>2139916.6488705268</v>
      </c>
      <c r="P74" s="18">
        <f>'[1]Balance Sheet - General'!P74+'[1]Balance Sheet - Water'!P74+'[1]Balance Sheet - Sewer'!P74+'[1]Balance Sheet - Other 1'!P74+'[1]Balance Sheet - Other 2'!P74+'[1]Balance Sheet - Other 3'!P74</f>
        <v>0</v>
      </c>
      <c r="Q74" s="21" t="s">
        <v>0</v>
      </c>
      <c r="R74" s="21" t="s">
        <v>0</v>
      </c>
      <c r="S74" s="21" t="s">
        <v>0</v>
      </c>
    </row>
    <row r="75" spans="1:19" s="18" customFormat="1" hidden="1" x14ac:dyDescent="0.2">
      <c r="A75" s="18" t="s">
        <v>83</v>
      </c>
      <c r="C75" s="18">
        <f>'[1]Balance Sheet - General'!C75+'[1]Balance Sheet - Water'!C75+'[1]Balance Sheet - Sewer'!C75+'[1]Balance Sheet - Other 1'!C75+'[1]Balance Sheet - Other 2'!C75+'[1]Balance Sheet - Other 3'!C75</f>
        <v>3046000</v>
      </c>
      <c r="E75" s="18">
        <f>'[1]Balance Sheet - General'!E75+'[1]Balance Sheet - Water'!E75+'[1]Balance Sheet - Sewer'!E75+'[1]Balance Sheet - Other 1'!E75+'[1]Balance Sheet - Other 2'!E75+'[1]Balance Sheet - Other 3'!E75</f>
        <v>13046000</v>
      </c>
      <c r="G75" s="18">
        <f>'[1]Balance Sheet - General'!G75+'[1]Balance Sheet - Water'!G75+'[1]Balance Sheet - Sewer'!G75+'[1]Balance Sheet - Other 1'!G75+'[1]Balance Sheet - Other 2'!G75+'[1]Balance Sheet - Other 3'!G75</f>
        <v>13046000</v>
      </c>
      <c r="H75" s="18">
        <f>'[1]Balance Sheet - General'!H75+'[1]Balance Sheet - Water'!H75+'[1]Balance Sheet - Sewer'!H75+'[1]Balance Sheet - Other 1'!H75+'[1]Balance Sheet - Other 2'!H75+'[1]Balance Sheet - Other 3'!H75</f>
        <v>13046000</v>
      </c>
      <c r="I75" s="18">
        <f>'[1]Balance Sheet - General'!I75+'[1]Balance Sheet - Water'!I75+'[1]Balance Sheet - Sewer'!I75+'[1]Balance Sheet - Other 1'!I75+'[1]Balance Sheet - Other 2'!I75+'[1]Balance Sheet - Other 3'!I75</f>
        <v>13046000</v>
      </c>
      <c r="J75" s="18">
        <f>'[1]Balance Sheet - General'!J75+'[1]Balance Sheet - Water'!J75+'[1]Balance Sheet - Sewer'!J75+'[1]Balance Sheet - Other 1'!J75+'[1]Balance Sheet - Other 2'!J75+'[1]Balance Sheet - Other 3'!J75</f>
        <v>13046000</v>
      </c>
      <c r="K75" s="18">
        <f>'[1]Balance Sheet - General'!K75+'[1]Balance Sheet - Water'!K75+'[1]Balance Sheet - Sewer'!K75+'[1]Balance Sheet - Other 1'!K75+'[1]Balance Sheet - Other 2'!K75+'[1]Balance Sheet - Other 3'!K75</f>
        <v>11181186</v>
      </c>
      <c r="L75" s="18">
        <f>'[1]Balance Sheet - General'!L75+'[1]Balance Sheet - Water'!L75+'[1]Balance Sheet - Sewer'!L75+'[1]Balance Sheet - Other 1'!L75+'[1]Balance Sheet - Other 2'!L75+'[1]Balance Sheet - Other 3'!L75</f>
        <v>9251104</v>
      </c>
      <c r="M75" s="18">
        <f>'[1]Balance Sheet - General'!M75+'[1]Balance Sheet - Water'!M75+'[1]Balance Sheet - Sewer'!M75+'[1]Balance Sheet - Other 1'!M75+'[1]Balance Sheet - Other 2'!M75+'[1]Balance Sheet - Other 3'!M75</f>
        <v>7253469</v>
      </c>
      <c r="N75" s="18">
        <f>'[1]Balance Sheet - General'!N75+'[1]Balance Sheet - Water'!N75+'[1]Balance Sheet - Sewer'!N75+'[1]Balance Sheet - Other 1'!N75+'[1]Balance Sheet - Other 2'!N75+'[1]Balance Sheet - Other 3'!N75</f>
        <v>5185917</v>
      </c>
      <c r="O75" s="18">
        <f>'[1]Balance Sheet - General'!O75+'[1]Balance Sheet - Water'!O75+'[1]Balance Sheet - Sewer'!O75+'[1]Balance Sheet - Other 1'!O75+'[1]Balance Sheet - Other 2'!O75+'[1]Balance Sheet - Other 3'!O75</f>
        <v>3046000</v>
      </c>
      <c r="P75" s="18">
        <f>'[1]Balance Sheet - General'!P75+'[1]Balance Sheet - Water'!P75+'[1]Balance Sheet - Sewer'!P75+'[1]Balance Sheet - Other 1'!P75+'[1]Balance Sheet - Other 2'!P75+'[1]Balance Sheet - Other 3'!P75</f>
        <v>3046000</v>
      </c>
      <c r="Q75" s="21" t="s">
        <v>0</v>
      </c>
      <c r="R75" s="21" t="s">
        <v>0</v>
      </c>
      <c r="S75" s="21" t="s">
        <v>0</v>
      </c>
    </row>
    <row r="76" spans="1:19" s="18" customFormat="1" hidden="1" x14ac:dyDescent="0.2">
      <c r="Q76" s="21" t="s">
        <v>0</v>
      </c>
      <c r="R76" s="21" t="s">
        <v>0</v>
      </c>
      <c r="S76" s="21" t="s">
        <v>0</v>
      </c>
    </row>
    <row r="77" spans="1:19" s="18" customFormat="1" hidden="1" x14ac:dyDescent="0.2">
      <c r="A77" s="22" t="s">
        <v>84</v>
      </c>
      <c r="C77" s="18">
        <f>'[1]Balance Sheet - General'!C77+'[1]Balance Sheet - Water'!C77+'[1]Balance Sheet - Sewer'!C77+'[1]Balance Sheet - Other 1'!C77+'[1]Balance Sheet - Other 2'!C77+'[1]Balance Sheet - Other 3'!C77</f>
        <v>0</v>
      </c>
      <c r="E77" s="18">
        <f>'[1]Balance Sheet - General'!E77+'[1]Balance Sheet - Water'!E77+'[1]Balance Sheet - Sewer'!E77+'[1]Balance Sheet - Other 1'!E77+'[1]Balance Sheet - Other 2'!E77+'[1]Balance Sheet - Other 3'!E77</f>
        <v>33412422.445308521</v>
      </c>
      <c r="G77" s="18">
        <f>'[1]Balance Sheet - General'!G77+'[1]Balance Sheet - Water'!G77+'[1]Balance Sheet - Sewer'!G77+'[1]Balance Sheet - Other 1'!G77+'[1]Balance Sheet - Other 2'!G77+'[1]Balance Sheet - Other 3'!G77</f>
        <v>69787618.80316326</v>
      </c>
      <c r="H77" s="18">
        <f>'[1]Balance Sheet - General'!H77+'[1]Balance Sheet - Water'!H77+'[1]Balance Sheet - Sewer'!H77+'[1]Balance Sheet - Other 1'!H77+'[1]Balance Sheet - Other 2'!H77+'[1]Balance Sheet - Other 3'!H77</f>
        <v>76027387.390000001</v>
      </c>
      <c r="I77" s="18">
        <f>'[1]Balance Sheet - General'!I77+'[1]Balance Sheet - Water'!I77+'[1]Balance Sheet - Sewer'!I77+'[1]Balance Sheet - Other 1'!I77+'[1]Balance Sheet - Other 2'!I77+'[1]Balance Sheet - Other 3'!I77</f>
        <v>77671494.290399998</v>
      </c>
      <c r="J77" s="18">
        <f>'[1]Balance Sheet - General'!J77+'[1]Balance Sheet - Water'!J77+'[1]Balance Sheet - Sewer'!J77+'[1]Balance Sheet - Other 1'!J77+'[1]Balance Sheet - Other 2'!J77+'[1]Balance Sheet - Other 3'!J77</f>
        <v>79250807.930291191</v>
      </c>
      <c r="K77" s="18">
        <f>'[1]Balance Sheet - General'!K77+'[1]Balance Sheet - Water'!K77+'[1]Balance Sheet - Sewer'!K77+'[1]Balance Sheet - Other 1'!K77+'[1]Balance Sheet - Other 2'!K77+'[1]Balance Sheet - Other 3'!K77</f>
        <v>45184517.925898768</v>
      </c>
      <c r="L77" s="18">
        <f>'[1]Balance Sheet - General'!L77+'[1]Balance Sheet - Water'!L77+'[1]Balance Sheet - Sewer'!L77+'[1]Balance Sheet - Other 1'!L77+'[1]Balance Sheet - Other 2'!L77+'[1]Balance Sheet - Other 3'!L77</f>
        <v>43214298.461579539</v>
      </c>
      <c r="M77" s="18">
        <f>'[1]Balance Sheet - General'!M77+'[1]Balance Sheet - Water'!M77+'[1]Balance Sheet - Sewer'!M77+'[1]Balance Sheet - Other 1'!M77+'[1]Balance Sheet - Other 2'!M77+'[1]Balance Sheet - Other 3'!M77</f>
        <v>40593929.493819192</v>
      </c>
      <c r="N77" s="18">
        <f>'[1]Balance Sheet - General'!N77+'[1]Balance Sheet - Water'!N77+'[1]Balance Sheet - Sewer'!N77+'[1]Balance Sheet - Other 1'!N77+'[1]Balance Sheet - Other 2'!N77+'[1]Balance Sheet - Other 3'!N77</f>
        <v>38013416.842601374</v>
      </c>
      <c r="O77" s="18">
        <f>'[1]Balance Sheet - General'!O77+'[1]Balance Sheet - Water'!O77+'[1]Balance Sheet - Sewer'!O77+'[1]Balance Sheet - Other 1'!O77+'[1]Balance Sheet - Other 2'!O77+'[1]Balance Sheet - Other 3'!O77</f>
        <v>36490936.350749284</v>
      </c>
      <c r="P77" s="18">
        <f>'[1]Balance Sheet - General'!P77+'[1]Balance Sheet - Water'!P77+'[1]Balance Sheet - Sewer'!P77+'[1]Balance Sheet - Other 1'!P77+'[1]Balance Sheet - Other 2'!P77+'[1]Balance Sheet - Other 3'!P77</f>
        <v>35688113.703845143</v>
      </c>
      <c r="Q77" s="21" t="s">
        <v>0</v>
      </c>
      <c r="R77" s="21" t="s">
        <v>0</v>
      </c>
      <c r="S77" s="21" t="s">
        <v>0</v>
      </c>
    </row>
    <row r="78" spans="1:19" s="18" customFormat="1" hidden="1" x14ac:dyDescent="0.2">
      <c r="A78" s="22" t="s">
        <v>85</v>
      </c>
      <c r="C78" s="18">
        <f>'[1]Balance Sheet - General'!C78+'[1]Balance Sheet - Water'!C78+'[1]Balance Sheet - Sewer'!C78+'[1]Balance Sheet - Other 1'!C78+'[1]Balance Sheet - Other 2'!C78+'[1]Balance Sheet - Other 3'!C78</f>
        <v>0</v>
      </c>
      <c r="E78" s="18">
        <f>'[1]Balance Sheet - General'!E78+'[1]Balance Sheet - Water'!E78+'[1]Balance Sheet - Sewer'!E78+'[1]Balance Sheet - Other 1'!E78+'[1]Balance Sheet - Other 2'!E78+'[1]Balance Sheet - Other 3'!E78</f>
        <v>0</v>
      </c>
      <c r="G78" s="18">
        <f>'[1]Balance Sheet - General'!G78+'[1]Balance Sheet - Water'!G78+'[1]Balance Sheet - Sewer'!G78+'[1]Balance Sheet - Other 1'!G78+'[1]Balance Sheet - Other 2'!G78+'[1]Balance Sheet - Other 3'!G78</f>
        <v>0</v>
      </c>
      <c r="H78" s="18">
        <f>'[1]Balance Sheet - General'!H78+'[1]Balance Sheet - Water'!H78+'[1]Balance Sheet - Sewer'!H78+'[1]Balance Sheet - Other 1'!H78+'[1]Balance Sheet - Other 2'!H78+'[1]Balance Sheet - Other 3'!H78</f>
        <v>0</v>
      </c>
      <c r="I78" s="18">
        <f>'[1]Balance Sheet - General'!I78+'[1]Balance Sheet - Water'!I78+'[1]Balance Sheet - Sewer'!I78+'[1]Balance Sheet - Other 1'!I78+'[1]Balance Sheet - Other 2'!I78+'[1]Balance Sheet - Other 3'!I78</f>
        <v>0</v>
      </c>
      <c r="J78" s="18">
        <f>'[1]Balance Sheet - General'!J78+'[1]Balance Sheet - Water'!J78+'[1]Balance Sheet - Sewer'!J78+'[1]Balance Sheet - Other 1'!J78+'[1]Balance Sheet - Other 2'!J78+'[1]Balance Sheet - Other 3'!J78</f>
        <v>0</v>
      </c>
      <c r="K78" s="18">
        <f>'[1]Balance Sheet - General'!K78+'[1]Balance Sheet - Water'!K78+'[1]Balance Sheet - Sewer'!K78+'[1]Balance Sheet - Other 1'!K78+'[1]Balance Sheet - Other 2'!K78+'[1]Balance Sheet - Other 3'!K78</f>
        <v>0</v>
      </c>
      <c r="L78" s="18">
        <f>'[1]Balance Sheet - General'!L78+'[1]Balance Sheet - Water'!L78+'[1]Balance Sheet - Sewer'!L78+'[1]Balance Sheet - Other 1'!L78+'[1]Balance Sheet - Other 2'!L78+'[1]Balance Sheet - Other 3'!L78</f>
        <v>0</v>
      </c>
      <c r="M78" s="18">
        <f>'[1]Balance Sheet - General'!M78+'[1]Balance Sheet - Water'!M78+'[1]Balance Sheet - Sewer'!M78+'[1]Balance Sheet - Other 1'!M78+'[1]Balance Sheet - Other 2'!M78+'[1]Balance Sheet - Other 3'!M78</f>
        <v>0</v>
      </c>
      <c r="N78" s="18">
        <f>'[1]Balance Sheet - General'!N78+'[1]Balance Sheet - Water'!N78+'[1]Balance Sheet - Sewer'!N78+'[1]Balance Sheet - Other 1'!N78+'[1]Balance Sheet - Other 2'!N78+'[1]Balance Sheet - Other 3'!N78</f>
        <v>0</v>
      </c>
      <c r="O78" s="18">
        <f>'[1]Balance Sheet - General'!O78+'[1]Balance Sheet - Water'!O78+'[1]Balance Sheet - Sewer'!O78+'[1]Balance Sheet - Other 1'!O78+'[1]Balance Sheet - Other 2'!O78+'[1]Balance Sheet - Other 3'!O78</f>
        <v>0</v>
      </c>
      <c r="P78" s="18">
        <f>'[1]Balance Sheet - General'!P78+'[1]Balance Sheet - Water'!P78+'[1]Balance Sheet - Sewer'!P78+'[1]Balance Sheet - Other 1'!P78+'[1]Balance Sheet - Other 2'!P78+'[1]Balance Sheet - Other 3'!P78</f>
        <v>0</v>
      </c>
      <c r="Q78" s="21" t="s">
        <v>0</v>
      </c>
      <c r="R78" s="21" t="s">
        <v>0</v>
      </c>
      <c r="S78" s="21" t="s">
        <v>0</v>
      </c>
    </row>
    <row r="79" spans="1:19" s="18" customFormat="1" hidden="1" x14ac:dyDescent="0.2">
      <c r="A79" s="22"/>
      <c r="Q79" s="21" t="s">
        <v>0</v>
      </c>
      <c r="R79" s="21" t="s">
        <v>0</v>
      </c>
      <c r="S79" s="21" t="s">
        <v>0</v>
      </c>
    </row>
    <row r="80" spans="1:19" s="18" customFormat="1" hidden="1" x14ac:dyDescent="0.2">
      <c r="A80" s="22" t="s">
        <v>86</v>
      </c>
      <c r="E80" s="18">
        <f>IF(E77&gt;E78,E77-E78,0)</f>
        <v>33412422.445308521</v>
      </c>
      <c r="G80" s="18">
        <f t="shared" ref="G80:P80" si="15">IF(G77&gt;G78,G77-G78,0)</f>
        <v>69787618.80316326</v>
      </c>
      <c r="H80" s="18">
        <f t="shared" si="15"/>
        <v>76027387.390000001</v>
      </c>
      <c r="I80" s="18">
        <f t="shared" si="15"/>
        <v>77671494.290399998</v>
      </c>
      <c r="J80" s="18">
        <f t="shared" si="15"/>
        <v>79250807.930291191</v>
      </c>
      <c r="K80" s="18">
        <f t="shared" si="15"/>
        <v>45184517.925898768</v>
      </c>
      <c r="L80" s="18">
        <f t="shared" si="15"/>
        <v>43214298.461579539</v>
      </c>
      <c r="M80" s="18">
        <f t="shared" si="15"/>
        <v>40593929.493819192</v>
      </c>
      <c r="N80" s="18">
        <f t="shared" si="15"/>
        <v>38013416.842601374</v>
      </c>
      <c r="O80" s="18">
        <f t="shared" si="15"/>
        <v>36490936.350749284</v>
      </c>
      <c r="P80" s="18">
        <f t="shared" si="15"/>
        <v>35688113.703845143</v>
      </c>
      <c r="Q80" s="21" t="s">
        <v>0</v>
      </c>
      <c r="R80" s="21" t="s">
        <v>0</v>
      </c>
      <c r="S80" s="21" t="s">
        <v>0</v>
      </c>
    </row>
    <row r="81" spans="1:19" s="18" customFormat="1" hidden="1" x14ac:dyDescent="0.2">
      <c r="A81" s="22" t="s">
        <v>87</v>
      </c>
      <c r="E81" s="18">
        <f>IF(E78&gt;E77,E78-E77,0)</f>
        <v>0</v>
      </c>
      <c r="G81" s="18">
        <f t="shared" ref="G81:P81" si="16">IF(G78&gt;G77,G78-G77,0)</f>
        <v>0</v>
      </c>
      <c r="H81" s="18">
        <f t="shared" si="16"/>
        <v>0</v>
      </c>
      <c r="I81" s="18">
        <f t="shared" si="16"/>
        <v>0</v>
      </c>
      <c r="J81" s="18">
        <f t="shared" si="16"/>
        <v>0</v>
      </c>
      <c r="K81" s="18">
        <f t="shared" si="16"/>
        <v>0</v>
      </c>
      <c r="L81" s="18">
        <f t="shared" si="16"/>
        <v>0</v>
      </c>
      <c r="M81" s="18">
        <f t="shared" si="16"/>
        <v>0</v>
      </c>
      <c r="N81" s="18">
        <f t="shared" si="16"/>
        <v>0</v>
      </c>
      <c r="O81" s="18">
        <f t="shared" si="16"/>
        <v>0</v>
      </c>
      <c r="P81" s="18">
        <f t="shared" si="16"/>
        <v>0</v>
      </c>
      <c r="Q81" s="21" t="s">
        <v>0</v>
      </c>
      <c r="R81" s="21" t="s">
        <v>0</v>
      </c>
      <c r="S81" s="21" t="s">
        <v>0</v>
      </c>
    </row>
    <row r="82" spans="1:19" s="18" customFormat="1" hidden="1" x14ac:dyDescent="0.2">
      <c r="A82" s="22"/>
      <c r="Q82" s="21" t="s">
        <v>0</v>
      </c>
      <c r="R82" s="21" t="s">
        <v>0</v>
      </c>
      <c r="S82" s="21" t="s">
        <v>0</v>
      </c>
    </row>
    <row r="83" spans="1:19" s="33" customFormat="1" hidden="1" x14ac:dyDescent="0.2">
      <c r="B83" s="1"/>
      <c r="D83" s="1"/>
      <c r="Q83" s="34" t="s">
        <v>0</v>
      </c>
      <c r="R83" s="34" t="s">
        <v>0</v>
      </c>
      <c r="S83" s="34" t="s">
        <v>0</v>
      </c>
    </row>
    <row r="84" spans="1:19" s="33" customFormat="1" hidden="1" x14ac:dyDescent="0.2">
      <c r="B84" s="1"/>
      <c r="D84" s="1"/>
      <c r="Q84" s="34" t="s">
        <v>0</v>
      </c>
      <c r="R84" s="34" t="s">
        <v>0</v>
      </c>
      <c r="S84" s="34" t="s">
        <v>0</v>
      </c>
    </row>
    <row r="85" spans="1:19" s="33" customFormat="1" ht="30" customHeight="1" x14ac:dyDescent="0.2">
      <c r="A85" s="34" t="s">
        <v>0</v>
      </c>
      <c r="B85" s="4" t="s">
        <v>0</v>
      </c>
      <c r="C85" s="34" t="s">
        <v>0</v>
      </c>
      <c r="D85" s="4" t="s">
        <v>0</v>
      </c>
      <c r="E85" s="34" t="s">
        <v>0</v>
      </c>
      <c r="F85" s="34" t="s">
        <v>0</v>
      </c>
      <c r="G85" s="34" t="s">
        <v>0</v>
      </c>
      <c r="H85" s="34" t="s">
        <v>0</v>
      </c>
      <c r="I85" s="34" t="s">
        <v>0</v>
      </c>
      <c r="J85" s="34" t="s">
        <v>0</v>
      </c>
      <c r="K85" s="34" t="s">
        <v>0</v>
      </c>
      <c r="L85" s="34" t="s">
        <v>0</v>
      </c>
      <c r="M85" s="34" t="s">
        <v>0</v>
      </c>
      <c r="N85" s="34" t="s">
        <v>0</v>
      </c>
      <c r="O85" s="34" t="s">
        <v>0</v>
      </c>
      <c r="P85" s="34" t="s">
        <v>0</v>
      </c>
      <c r="Q85" s="34" t="s">
        <v>0</v>
      </c>
      <c r="R85" s="34" t="s">
        <v>0</v>
      </c>
      <c r="S85" s="34" t="s">
        <v>0</v>
      </c>
    </row>
    <row r="86" spans="1:19" s="33" customFormat="1" ht="30" customHeight="1" x14ac:dyDescent="0.2">
      <c r="A86" s="34" t="s">
        <v>0</v>
      </c>
      <c r="B86" s="4" t="s">
        <v>0</v>
      </c>
      <c r="C86" s="34" t="s">
        <v>0</v>
      </c>
      <c r="D86" s="4" t="s">
        <v>0</v>
      </c>
      <c r="E86" s="34" t="s">
        <v>0</v>
      </c>
      <c r="F86" s="34" t="s">
        <v>0</v>
      </c>
      <c r="G86" s="34" t="s">
        <v>0</v>
      </c>
      <c r="H86" s="34" t="s">
        <v>0</v>
      </c>
      <c r="I86" s="34" t="s">
        <v>0</v>
      </c>
      <c r="J86" s="34" t="s">
        <v>0</v>
      </c>
      <c r="K86" s="34" t="s">
        <v>0</v>
      </c>
      <c r="L86" s="34" t="s">
        <v>0</v>
      </c>
      <c r="M86" s="34" t="s">
        <v>0</v>
      </c>
      <c r="N86" s="34" t="s">
        <v>0</v>
      </c>
      <c r="O86" s="34" t="s">
        <v>0</v>
      </c>
      <c r="P86" s="34" t="s">
        <v>0</v>
      </c>
      <c r="Q86" s="34" t="s">
        <v>0</v>
      </c>
      <c r="R86" s="34" t="s">
        <v>0</v>
      </c>
      <c r="S86" s="34" t="s">
        <v>0</v>
      </c>
    </row>
    <row r="87" spans="1:19" s="33" customFormat="1" ht="30" customHeight="1" x14ac:dyDescent="0.2">
      <c r="A87" s="34" t="s">
        <v>0</v>
      </c>
      <c r="B87" s="4" t="s">
        <v>0</v>
      </c>
      <c r="C87" s="34" t="s">
        <v>0</v>
      </c>
      <c r="D87" s="4" t="s">
        <v>0</v>
      </c>
      <c r="E87" s="34" t="s">
        <v>0</v>
      </c>
      <c r="F87" s="34" t="s">
        <v>0</v>
      </c>
      <c r="G87" s="34" t="s">
        <v>0</v>
      </c>
      <c r="H87" s="34" t="s">
        <v>0</v>
      </c>
      <c r="I87" s="34" t="s">
        <v>0</v>
      </c>
      <c r="J87" s="34" t="s">
        <v>0</v>
      </c>
      <c r="K87" s="34" t="s">
        <v>0</v>
      </c>
      <c r="L87" s="34" t="s">
        <v>0</v>
      </c>
      <c r="M87" s="34" t="s">
        <v>0</v>
      </c>
      <c r="N87" s="34" t="s">
        <v>0</v>
      </c>
      <c r="O87" s="34" t="s">
        <v>0</v>
      </c>
      <c r="P87" s="34" t="s">
        <v>0</v>
      </c>
      <c r="Q87" s="34" t="s">
        <v>0</v>
      </c>
      <c r="R87" s="34" t="s">
        <v>0</v>
      </c>
      <c r="S87" s="34" t="s">
        <v>0</v>
      </c>
    </row>
    <row r="88" spans="1:19" s="33" customFormat="1" ht="30" customHeight="1" x14ac:dyDescent="0.2">
      <c r="A88" s="34" t="s">
        <v>0</v>
      </c>
      <c r="B88" s="4" t="s">
        <v>0</v>
      </c>
      <c r="C88" s="34" t="s">
        <v>0</v>
      </c>
      <c r="D88" s="4" t="s">
        <v>0</v>
      </c>
      <c r="E88" s="34" t="s">
        <v>0</v>
      </c>
      <c r="F88" s="34" t="s">
        <v>0</v>
      </c>
      <c r="G88" s="34" t="s">
        <v>0</v>
      </c>
      <c r="H88" s="34" t="s">
        <v>0</v>
      </c>
      <c r="I88" s="34" t="s">
        <v>0</v>
      </c>
      <c r="J88" s="34" t="s">
        <v>0</v>
      </c>
      <c r="K88" s="34" t="s">
        <v>0</v>
      </c>
      <c r="L88" s="34" t="s">
        <v>0</v>
      </c>
      <c r="M88" s="34" t="s">
        <v>0</v>
      </c>
      <c r="N88" s="34" t="s">
        <v>0</v>
      </c>
      <c r="O88" s="34" t="s">
        <v>0</v>
      </c>
      <c r="P88" s="34" t="s">
        <v>0</v>
      </c>
      <c r="Q88" s="34" t="s">
        <v>0</v>
      </c>
      <c r="R88" s="34" t="s">
        <v>0</v>
      </c>
      <c r="S88" s="34" t="s">
        <v>0</v>
      </c>
    </row>
    <row r="89" spans="1:19" s="33" customFormat="1" ht="30" customHeight="1" x14ac:dyDescent="0.2">
      <c r="A89" s="34" t="s">
        <v>0</v>
      </c>
      <c r="B89" s="4" t="s">
        <v>0</v>
      </c>
      <c r="C89" s="34" t="s">
        <v>0</v>
      </c>
      <c r="D89" s="4" t="s">
        <v>0</v>
      </c>
      <c r="E89" s="34" t="s">
        <v>0</v>
      </c>
      <c r="F89" s="34" t="s">
        <v>0</v>
      </c>
      <c r="G89" s="34" t="s">
        <v>0</v>
      </c>
      <c r="H89" s="34" t="s">
        <v>0</v>
      </c>
      <c r="I89" s="34" t="s">
        <v>0</v>
      </c>
      <c r="J89" s="34" t="s">
        <v>0</v>
      </c>
      <c r="K89" s="34" t="s">
        <v>0</v>
      </c>
      <c r="L89" s="34" t="s">
        <v>0</v>
      </c>
      <c r="M89" s="34" t="s">
        <v>0</v>
      </c>
      <c r="N89" s="34" t="s">
        <v>0</v>
      </c>
      <c r="O89" s="34" t="s">
        <v>0</v>
      </c>
      <c r="P89" s="34" t="s">
        <v>0</v>
      </c>
      <c r="Q89" s="34" t="s">
        <v>0</v>
      </c>
      <c r="R89" s="34" t="s">
        <v>0</v>
      </c>
      <c r="S89" s="34" t="s">
        <v>0</v>
      </c>
    </row>
    <row r="90" spans="1:19" s="33" customFormat="1" ht="30" customHeight="1" x14ac:dyDescent="0.2">
      <c r="A90" s="34" t="s">
        <v>0</v>
      </c>
      <c r="B90" s="4" t="s">
        <v>0</v>
      </c>
      <c r="C90" s="34" t="s">
        <v>0</v>
      </c>
      <c r="D90" s="4" t="s">
        <v>0</v>
      </c>
      <c r="E90" s="34" t="s">
        <v>0</v>
      </c>
      <c r="F90" s="34" t="s">
        <v>0</v>
      </c>
      <c r="G90" s="34" t="s">
        <v>0</v>
      </c>
      <c r="H90" s="34" t="s">
        <v>0</v>
      </c>
      <c r="I90" s="34" t="s">
        <v>0</v>
      </c>
      <c r="J90" s="34" t="s">
        <v>0</v>
      </c>
      <c r="K90" s="34" t="s">
        <v>0</v>
      </c>
      <c r="L90" s="34" t="s">
        <v>0</v>
      </c>
      <c r="M90" s="34" t="s">
        <v>0</v>
      </c>
      <c r="N90" s="34" t="s">
        <v>0</v>
      </c>
      <c r="O90" s="34" t="s">
        <v>0</v>
      </c>
      <c r="P90" s="34" t="s">
        <v>0</v>
      </c>
      <c r="Q90" s="34" t="s">
        <v>0</v>
      </c>
      <c r="R90" s="34" t="s">
        <v>0</v>
      </c>
      <c r="S90" s="34" t="s">
        <v>0</v>
      </c>
    </row>
    <row r="91" spans="1:19" s="33" customFormat="1" ht="30" customHeight="1" x14ac:dyDescent="0.2">
      <c r="A91" s="34" t="s">
        <v>0</v>
      </c>
      <c r="B91" s="4" t="s">
        <v>0</v>
      </c>
      <c r="C91" s="34" t="s">
        <v>0</v>
      </c>
      <c r="D91" s="4" t="s">
        <v>0</v>
      </c>
      <c r="E91" s="34" t="s">
        <v>0</v>
      </c>
      <c r="F91" s="34" t="s">
        <v>0</v>
      </c>
      <c r="G91" s="34" t="s">
        <v>0</v>
      </c>
      <c r="H91" s="34" t="s">
        <v>0</v>
      </c>
      <c r="I91" s="34" t="s">
        <v>0</v>
      </c>
      <c r="J91" s="34" t="s">
        <v>0</v>
      </c>
      <c r="K91" s="34" t="s">
        <v>0</v>
      </c>
      <c r="L91" s="34" t="s">
        <v>0</v>
      </c>
      <c r="M91" s="34" t="s">
        <v>0</v>
      </c>
      <c r="N91" s="34" t="s">
        <v>0</v>
      </c>
      <c r="O91" s="34" t="s">
        <v>0</v>
      </c>
      <c r="P91" s="34" t="s">
        <v>0</v>
      </c>
      <c r="Q91" s="34" t="s">
        <v>0</v>
      </c>
      <c r="R91" s="34" t="s">
        <v>0</v>
      </c>
      <c r="S91" s="34" t="s">
        <v>0</v>
      </c>
    </row>
    <row r="92" spans="1:19" s="33" customFormat="1" x14ac:dyDescent="0.2">
      <c r="B92" s="1"/>
      <c r="D92" s="1"/>
    </row>
    <row r="93" spans="1:19" s="33" customFormat="1" x14ac:dyDescent="0.2">
      <c r="B93" s="1"/>
      <c r="D93" s="1"/>
    </row>
    <row r="94" spans="1:19" s="33" customFormat="1" x14ac:dyDescent="0.2">
      <c r="B94" s="1"/>
      <c r="D94" s="1"/>
    </row>
    <row r="95" spans="1:19" s="33" customFormat="1" x14ac:dyDescent="0.2">
      <c r="B95" s="1"/>
      <c r="D95" s="1"/>
    </row>
    <row r="96" spans="1:19" s="33" customFormat="1" x14ac:dyDescent="0.2">
      <c r="B96" s="1"/>
      <c r="D96" s="1"/>
    </row>
    <row r="97" spans="2:4" s="33" customFormat="1" x14ac:dyDescent="0.2">
      <c r="B97" s="1"/>
      <c r="D97" s="1"/>
    </row>
    <row r="98" spans="2:4" s="33" customFormat="1" x14ac:dyDescent="0.2">
      <c r="B98" s="1"/>
      <c r="D98" s="1"/>
    </row>
    <row r="99" spans="2:4" s="33" customFormat="1" x14ac:dyDescent="0.2">
      <c r="B99" s="1"/>
      <c r="D99" s="1"/>
    </row>
    <row r="100" spans="2:4" s="33" customFormat="1" x14ac:dyDescent="0.2">
      <c r="B100" s="1"/>
      <c r="D100" s="1"/>
    </row>
    <row r="101" spans="2:4" s="33" customFormat="1" x14ac:dyDescent="0.2">
      <c r="B101" s="1"/>
      <c r="D101" s="1"/>
    </row>
    <row r="102" spans="2:4" s="33" customFormat="1" x14ac:dyDescent="0.2">
      <c r="B102" s="1"/>
      <c r="D102" s="1"/>
    </row>
    <row r="103" spans="2:4" s="33" customFormat="1" x14ac:dyDescent="0.2">
      <c r="B103" s="1"/>
      <c r="D103" s="1"/>
    </row>
    <row r="104" spans="2:4" s="33" customFormat="1" x14ac:dyDescent="0.2">
      <c r="B104" s="1"/>
      <c r="D104" s="1"/>
    </row>
    <row r="105" spans="2:4" s="33" customFormat="1" x14ac:dyDescent="0.2">
      <c r="B105" s="1"/>
      <c r="D105" s="1"/>
    </row>
    <row r="106" spans="2:4" s="33" customFormat="1" x14ac:dyDescent="0.2">
      <c r="B106" s="1"/>
      <c r="D106" s="1"/>
    </row>
    <row r="107" spans="2:4" s="33" customFormat="1" x14ac:dyDescent="0.2">
      <c r="B107" s="1"/>
      <c r="D107" s="1"/>
    </row>
    <row r="108" spans="2:4" s="33" customFormat="1" x14ac:dyDescent="0.2">
      <c r="B108" s="1"/>
      <c r="D108" s="1"/>
    </row>
    <row r="109" spans="2:4" s="33" customFormat="1" x14ac:dyDescent="0.2">
      <c r="B109" s="1"/>
      <c r="D109" s="1"/>
    </row>
    <row r="110" spans="2:4" s="33" customFormat="1" x14ac:dyDescent="0.2">
      <c r="B110" s="1"/>
      <c r="D110" s="1"/>
    </row>
    <row r="111" spans="2:4" s="33" customFormat="1" x14ac:dyDescent="0.2">
      <c r="B111" s="1"/>
      <c r="D111" s="1"/>
    </row>
    <row r="112" spans="2:4" s="33" customFormat="1" x14ac:dyDescent="0.2">
      <c r="B112" s="1"/>
      <c r="D112" s="1"/>
    </row>
    <row r="113" spans="2:4" s="33" customFormat="1" x14ac:dyDescent="0.2">
      <c r="B113" s="1"/>
      <c r="D113" s="1"/>
    </row>
    <row r="114" spans="2:4" s="33" customFormat="1" x14ac:dyDescent="0.2">
      <c r="B114" s="1"/>
      <c r="D114" s="1"/>
    </row>
    <row r="115" spans="2:4" s="33" customFormat="1" x14ac:dyDescent="0.2">
      <c r="B115" s="1"/>
      <c r="D115" s="1"/>
    </row>
    <row r="116" spans="2:4" s="33" customFormat="1" x14ac:dyDescent="0.2">
      <c r="B116" s="1"/>
      <c r="D116" s="1"/>
    </row>
    <row r="117" spans="2:4" s="33" customFormat="1" x14ac:dyDescent="0.2">
      <c r="B117" s="1"/>
      <c r="D117" s="1"/>
    </row>
    <row r="118" spans="2:4" s="33" customFormat="1" x14ac:dyDescent="0.2">
      <c r="B118" s="1"/>
      <c r="D118" s="1"/>
    </row>
    <row r="119" spans="2:4" s="33" customFormat="1" x14ac:dyDescent="0.2">
      <c r="B119" s="1"/>
      <c r="D119" s="1"/>
    </row>
    <row r="120" spans="2:4" s="33" customFormat="1" x14ac:dyDescent="0.2">
      <c r="B120" s="1"/>
      <c r="D120" s="1"/>
    </row>
    <row r="121" spans="2:4" s="33" customFormat="1" x14ac:dyDescent="0.2">
      <c r="B121" s="1"/>
      <c r="D121" s="1"/>
    </row>
    <row r="122" spans="2:4" s="33" customFormat="1" x14ac:dyDescent="0.2">
      <c r="B122" s="1"/>
      <c r="D122" s="1"/>
    </row>
    <row r="123" spans="2:4" s="33" customFormat="1" x14ac:dyDescent="0.2">
      <c r="B123" s="1"/>
      <c r="D123" s="1"/>
    </row>
    <row r="124" spans="2:4" s="33" customFormat="1" x14ac:dyDescent="0.2">
      <c r="B124" s="1"/>
      <c r="D124" s="1"/>
    </row>
    <row r="125" spans="2:4" s="33" customFormat="1" x14ac:dyDescent="0.2">
      <c r="B125" s="1"/>
      <c r="D125" s="1"/>
    </row>
    <row r="126" spans="2:4" s="33" customFormat="1" x14ac:dyDescent="0.2">
      <c r="B126" s="1"/>
      <c r="D126" s="1"/>
    </row>
    <row r="127" spans="2:4" s="33" customFormat="1" x14ac:dyDescent="0.2">
      <c r="B127" s="1"/>
      <c r="D127" s="1"/>
    </row>
    <row r="128" spans="2:4" s="18" customFormat="1" x14ac:dyDescent="0.2">
      <c r="B128" s="1"/>
      <c r="D128" s="1"/>
    </row>
    <row r="129" spans="2:4" s="18" customFormat="1" x14ac:dyDescent="0.2">
      <c r="B129" s="1"/>
      <c r="D129" s="1"/>
    </row>
    <row r="130" spans="2:4" s="18" customFormat="1" x14ac:dyDescent="0.2">
      <c r="B130" s="1"/>
      <c r="D130" s="1"/>
    </row>
    <row r="131" spans="2:4" s="18" customFormat="1" x14ac:dyDescent="0.2">
      <c r="B131" s="1"/>
      <c r="D131" s="1"/>
    </row>
    <row r="132" spans="2:4" s="18" customFormat="1" x14ac:dyDescent="0.2">
      <c r="B132" s="1"/>
      <c r="D132" s="1"/>
    </row>
  </sheetData>
  <mergeCells count="1">
    <mergeCell ref="G3:P3"/>
  </mergeCells>
  <pageMargins left="0.39370078740157483" right="0.19685039370078741" top="0.78740157480314965" bottom="0.43307086614173229" header="0.51181102362204722" footer="0.27559055118110237"/>
  <pageSetup paperSize="9" scale="61" fitToWidth="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rimary_CF_consol">
    <tabColor theme="1"/>
    <pageSetUpPr fitToPage="1"/>
  </sheetPr>
  <dimension ref="A1:BR160"/>
  <sheetViews>
    <sheetView zoomScale="90" zoomScaleNormal="90" zoomScaleSheetLayoutView="100" workbookViewId="0">
      <pane xSplit="1" ySplit="5" topLeftCell="B15" activePane="bottomRight" state="frozen"/>
      <selection activeCell="F2" sqref="F2"/>
      <selection pane="topRight" activeCell="F2" sqref="F2"/>
      <selection pane="bottomLeft" activeCell="F2" sqref="F2"/>
      <selection pane="bottomRight" activeCell="G102" sqref="G102"/>
    </sheetView>
  </sheetViews>
  <sheetFormatPr defaultColWidth="9.140625" defaultRowHeight="12.75" x14ac:dyDescent="0.2"/>
  <cols>
    <col min="1" max="1" width="58.7109375" style="1" customWidth="1"/>
    <col min="2" max="2" width="2.7109375" style="1" customWidth="1"/>
    <col min="3" max="3" width="13.7109375" style="1" customWidth="1"/>
    <col min="4" max="4" width="2.7109375" style="1" customWidth="1"/>
    <col min="5" max="5" width="13.7109375" style="1" customWidth="1"/>
    <col min="6" max="6" width="2.7109375" style="1" customWidth="1"/>
    <col min="7" max="16" width="13.7109375" style="1" customWidth="1"/>
    <col min="17" max="17" width="9.140625" style="1" hidden="1" customWidth="1"/>
    <col min="18" max="18" width="48.140625" style="1" hidden="1" customWidth="1"/>
    <col min="19" max="19" width="45.5703125" style="1" hidden="1" customWidth="1"/>
    <col min="20" max="23" width="9.140625" style="1" hidden="1" customWidth="1"/>
    <col min="24" max="25" width="11.28515625" style="1" hidden="1" customWidth="1"/>
    <col min="26" max="52" width="9.140625" style="1" hidden="1" customWidth="1"/>
    <col min="53" max="55" width="20.7109375" style="1" customWidth="1"/>
    <col min="56" max="57" width="9.140625" style="1" customWidth="1"/>
    <col min="58" max="67" width="12.7109375" style="1" customWidth="1"/>
    <col min="68" max="79" width="9.140625" style="1" customWidth="1"/>
    <col min="80" max="80" width="10.7109375" style="1" customWidth="1"/>
    <col min="81" max="82" width="9.140625" style="1" customWidth="1"/>
    <col min="83" max="85" width="9.140625" style="1"/>
    <col min="86" max="86" width="12" style="1" customWidth="1"/>
    <col min="87" max="16384" width="9.140625" style="1"/>
  </cols>
  <sheetData>
    <row r="1" spans="1:70" ht="15" customHeight="1" x14ac:dyDescent="0.25">
      <c r="A1" s="2" t="str">
        <f>'[1]Cover Page'!$A$3</f>
        <v>Kiama Municipal Council</v>
      </c>
      <c r="B1" s="46"/>
      <c r="D1" s="46"/>
      <c r="F1" s="46"/>
      <c r="BA1" s="4" t="s">
        <v>0</v>
      </c>
      <c r="BB1" s="4" t="s">
        <v>0</v>
      </c>
      <c r="BC1" s="4" t="s">
        <v>0</v>
      </c>
    </row>
    <row r="2" spans="1:70" ht="15" customHeight="1" x14ac:dyDescent="0.25">
      <c r="A2" s="2" t="str">
        <f>'[1]Cover Page'!$A$5</f>
        <v>10 Year Financial Plan for the Years ending 30 June 2029</v>
      </c>
      <c r="B2" s="46"/>
      <c r="D2" s="46"/>
      <c r="F2" s="46"/>
      <c r="BA2" s="4" t="s">
        <v>0</v>
      </c>
      <c r="BB2" s="4" t="s">
        <v>0</v>
      </c>
      <c r="BC2" s="4" t="s">
        <v>0</v>
      </c>
    </row>
    <row r="3" spans="1:70" ht="15" customHeight="1" x14ac:dyDescent="0.25">
      <c r="A3" s="5" t="s">
        <v>88</v>
      </c>
      <c r="B3" s="3"/>
      <c r="C3" s="6" t="s">
        <v>2</v>
      </c>
      <c r="D3" s="47"/>
      <c r="E3" s="48" t="s">
        <v>3</v>
      </c>
      <c r="F3" s="9"/>
      <c r="G3" s="10" t="s">
        <v>4</v>
      </c>
      <c r="H3" s="10"/>
      <c r="I3" s="10"/>
      <c r="J3" s="10"/>
      <c r="K3" s="10"/>
      <c r="L3" s="10"/>
      <c r="M3" s="10"/>
      <c r="N3" s="10"/>
      <c r="O3" s="10"/>
      <c r="P3" s="10"/>
      <c r="BA3" s="4" t="s">
        <v>0</v>
      </c>
      <c r="BB3" s="4" t="s">
        <v>0</v>
      </c>
      <c r="BC3" s="4" t="s">
        <v>0</v>
      </c>
    </row>
    <row r="4" spans="1:70" ht="15" customHeight="1" x14ac:dyDescent="0.25">
      <c r="A4" s="2" t="str">
        <f>"Scenario: "&amp;consol_scenario_name</f>
        <v>Scenario: Special Rate Variation</v>
      </c>
      <c r="B4" s="49"/>
      <c r="C4" s="12" t="str">
        <f>Starting_year-2&amp;"/"&amp;RIGHT(Starting_year-1,2)</f>
        <v>2017/18</v>
      </c>
      <c r="D4" s="13"/>
      <c r="E4" s="12" t="str">
        <f>Starting_year-1&amp;"/"&amp;RIGHT(Starting_year,2)</f>
        <v>2018/19</v>
      </c>
      <c r="F4" s="11"/>
      <c r="G4" s="12" t="str">
        <f>Starting_year&amp;"/"&amp;RIGHT(Starting_year+1,2)</f>
        <v>2019/20</v>
      </c>
      <c r="H4" s="14" t="str">
        <f>Starting_year+1&amp;"/"&amp;RIGHT(Starting_year+2,2)</f>
        <v>2020/21</v>
      </c>
      <c r="I4" s="14" t="str">
        <f>Starting_year+2&amp;"/"&amp;RIGHT(Starting_year+3,2)</f>
        <v>2021/22</v>
      </c>
      <c r="J4" s="14" t="str">
        <f>Starting_year+3&amp;"/"&amp;RIGHT(Starting_year+4,2)</f>
        <v>2022/23</v>
      </c>
      <c r="K4" s="14" t="str">
        <f>Starting_year+4&amp;"/"&amp;RIGHT(Starting_year+5,2)</f>
        <v>2023/24</v>
      </c>
      <c r="L4" s="14" t="str">
        <f>Starting_year+5&amp;"/"&amp;RIGHT(Starting_year+6,2)</f>
        <v>2024/25</v>
      </c>
      <c r="M4" s="14" t="str">
        <f>Starting_year+6&amp;"/"&amp;RIGHT(Starting_year+7,2)</f>
        <v>2025/26</v>
      </c>
      <c r="N4" s="14" t="str">
        <f>Starting_year+7&amp;"/"&amp;RIGHT(Starting_year+8,2)</f>
        <v>2026/27</v>
      </c>
      <c r="O4" s="14" t="str">
        <f>Starting_year+8&amp;"/"&amp;RIGHT(Starting_year+9,2)</f>
        <v>2027/28</v>
      </c>
      <c r="P4" s="14" t="str">
        <f>Starting_year+9&amp;"/"&amp;RIGHT(Starting_year+10,2)</f>
        <v>2028/29</v>
      </c>
      <c r="V4" s="48" t="str">
        <f>E4</f>
        <v>2018/19</v>
      </c>
      <c r="W4" s="48" t="str">
        <f t="shared" ref="W4:AF4" si="0">G4</f>
        <v>2019/20</v>
      </c>
      <c r="X4" s="48" t="str">
        <f t="shared" si="0"/>
        <v>2020/21</v>
      </c>
      <c r="Y4" s="48" t="str">
        <f t="shared" si="0"/>
        <v>2021/22</v>
      </c>
      <c r="Z4" s="48" t="str">
        <f t="shared" si="0"/>
        <v>2022/23</v>
      </c>
      <c r="AA4" s="48" t="str">
        <f t="shared" si="0"/>
        <v>2023/24</v>
      </c>
      <c r="AB4" s="48" t="str">
        <f t="shared" si="0"/>
        <v>2024/25</v>
      </c>
      <c r="AC4" s="48" t="str">
        <f t="shared" si="0"/>
        <v>2025/26</v>
      </c>
      <c r="AD4" s="48" t="str">
        <f t="shared" si="0"/>
        <v>2026/27</v>
      </c>
      <c r="AE4" s="48" t="str">
        <f t="shared" si="0"/>
        <v>2027/28</v>
      </c>
      <c r="AF4" s="48" t="str">
        <f t="shared" si="0"/>
        <v>2028/29</v>
      </c>
      <c r="AG4" s="48"/>
      <c r="AH4" s="48"/>
      <c r="AI4" s="48"/>
      <c r="AJ4" s="48"/>
      <c r="AK4" s="48"/>
      <c r="AL4" s="48"/>
      <c r="AM4" s="48"/>
      <c r="AN4" s="48"/>
      <c r="AO4" s="48"/>
      <c r="AP4" s="48"/>
      <c r="BA4" s="4" t="s">
        <v>0</v>
      </c>
      <c r="BB4" s="4" t="s">
        <v>0</v>
      </c>
      <c r="BC4" s="4" t="s">
        <v>0</v>
      </c>
      <c r="BF4" s="48">
        <f>AG4</f>
        <v>0</v>
      </c>
      <c r="BG4" s="48">
        <f t="shared" ref="BG4:BO4" si="1">AH4</f>
        <v>0</v>
      </c>
      <c r="BH4" s="48">
        <f t="shared" si="1"/>
        <v>0</v>
      </c>
      <c r="BI4" s="48">
        <f t="shared" si="1"/>
        <v>0</v>
      </c>
      <c r="BJ4" s="48">
        <f t="shared" si="1"/>
        <v>0</v>
      </c>
      <c r="BK4" s="48">
        <f t="shared" si="1"/>
        <v>0</v>
      </c>
      <c r="BL4" s="48">
        <f t="shared" si="1"/>
        <v>0</v>
      </c>
      <c r="BM4" s="48">
        <f t="shared" si="1"/>
        <v>0</v>
      </c>
      <c r="BN4" s="48">
        <f t="shared" si="1"/>
        <v>0</v>
      </c>
      <c r="BO4" s="48">
        <f t="shared" si="1"/>
        <v>0</v>
      </c>
      <c r="BP4" s="48"/>
      <c r="BQ4" s="48"/>
      <c r="BR4" s="48"/>
    </row>
    <row r="5" spans="1:70" ht="15" customHeight="1" thickBot="1" x14ac:dyDescent="0.25">
      <c r="A5" s="15"/>
      <c r="B5" s="50"/>
      <c r="C5" s="17" t="str">
        <f>IF('[1]Cover Page'!$K$75=TRUE,"$","$'000")</f>
        <v>$</v>
      </c>
      <c r="D5" s="50"/>
      <c r="E5" s="17" t="str">
        <f>IF('[1]Cover Page'!$K$75=TRUE,"$","$'000")</f>
        <v>$</v>
      </c>
      <c r="F5" s="50"/>
      <c r="G5" s="17" t="str">
        <f>IF('[1]Cover Page'!$K$75=TRUE,"$","$'000")</f>
        <v>$</v>
      </c>
      <c r="H5" s="17" t="str">
        <f>IF('[1]Cover Page'!$K$75=TRUE,"$","$'000")</f>
        <v>$</v>
      </c>
      <c r="I5" s="17" t="str">
        <f>IF('[1]Cover Page'!$K$75=TRUE,"$","$'000")</f>
        <v>$</v>
      </c>
      <c r="J5" s="17" t="str">
        <f>IF('[1]Cover Page'!$K$75=TRUE,"$","$'000")</f>
        <v>$</v>
      </c>
      <c r="K5" s="17" t="str">
        <f>IF('[1]Cover Page'!$K$75=TRUE,"$","$'000")</f>
        <v>$</v>
      </c>
      <c r="L5" s="17" t="str">
        <f>IF('[1]Cover Page'!$K$75=TRUE,"$","$'000")</f>
        <v>$</v>
      </c>
      <c r="M5" s="17" t="str">
        <f>IF('[1]Cover Page'!$K$75=TRUE,"$","$'000")</f>
        <v>$</v>
      </c>
      <c r="N5" s="17" t="str">
        <f>IF('[1]Cover Page'!$K$75=TRUE,"$","$'000")</f>
        <v>$</v>
      </c>
      <c r="O5" s="17" t="str">
        <f>IF('[1]Cover Page'!$K$75=TRUE,"$","$'000")</f>
        <v>$</v>
      </c>
      <c r="P5" s="17" t="str">
        <f>IF('[1]Cover Page'!$K$75=TRUE,"$","$'000")</f>
        <v>$</v>
      </c>
      <c r="BA5" s="4" t="s">
        <v>0</v>
      </c>
      <c r="BB5" s="4" t="s">
        <v>0</v>
      </c>
      <c r="BC5" s="4" t="s">
        <v>0</v>
      </c>
    </row>
    <row r="6" spans="1:70" ht="15" x14ac:dyDescent="0.25">
      <c r="A6" s="19" t="s">
        <v>89</v>
      </c>
      <c r="B6" s="51"/>
      <c r="C6" s="18"/>
      <c r="D6" s="51"/>
      <c r="E6" s="18"/>
      <c r="F6" s="51"/>
      <c r="G6" s="18"/>
      <c r="H6" s="22"/>
      <c r="I6" s="18"/>
      <c r="J6" s="18"/>
      <c r="K6" s="18"/>
      <c r="L6" s="18"/>
      <c r="M6" s="18"/>
      <c r="N6" s="18"/>
      <c r="O6" s="18"/>
      <c r="P6" s="18"/>
      <c r="BA6" s="4" t="s">
        <v>0</v>
      </c>
      <c r="BB6" s="4" t="s">
        <v>0</v>
      </c>
      <c r="BC6" s="4" t="s">
        <v>0</v>
      </c>
    </row>
    <row r="7" spans="1:70" ht="13.5" customHeight="1" thickBot="1" x14ac:dyDescent="0.25">
      <c r="A7" s="23" t="s">
        <v>90</v>
      </c>
      <c r="B7" s="52"/>
      <c r="C7" s="18"/>
      <c r="D7" s="52"/>
      <c r="E7" s="18"/>
      <c r="F7" s="52"/>
      <c r="G7" s="18"/>
      <c r="H7" s="18"/>
      <c r="I7" s="18"/>
      <c r="J7" s="18"/>
      <c r="K7" s="18"/>
      <c r="L7" s="18"/>
      <c r="M7" s="18"/>
      <c r="N7" s="18"/>
      <c r="O7" s="18"/>
      <c r="P7" s="18"/>
      <c r="BA7" s="4" t="s">
        <v>0</v>
      </c>
      <c r="BB7" s="4" t="s">
        <v>0</v>
      </c>
      <c r="BC7" s="4" t="s">
        <v>0</v>
      </c>
    </row>
    <row r="8" spans="1:70" ht="12.75" customHeight="1" thickTop="1" x14ac:dyDescent="0.2">
      <c r="A8" s="18" t="s">
        <v>8</v>
      </c>
      <c r="B8" s="20"/>
      <c r="C8" s="18">
        <f>SUM('[1]Historical Data'!C763)*1000</f>
        <v>20818000</v>
      </c>
      <c r="D8" s="20"/>
      <c r="E8" s="18">
        <f>'[1]Cash Flow - General'!E8+'[1]Cash Flow - Water'!E8+'[1]Cash Flow - Sewer'!E8+'[1]Cash Flow - Other 1'!E8+'[1]Cash Flow - Other 2'!E8+'[1]Cash Flow - Other 3'!E8-'[1]Budget Summary 1'!J149</f>
        <v>22415119.404831972</v>
      </c>
      <c r="F8" s="20"/>
      <c r="G8" s="18">
        <f>'[1]Cash Flow - General'!G8+'[1]Cash Flow - Water'!G8+'[1]Cash Flow - Sewer'!G8+'[1]Cash Flow - Other 1'!G8+'[1]Cash Flow - Other 2'!G8+'[1]Cash Flow - Other 3'!G8-'[1]Budget Summary 1'!L149</f>
        <v>23697555.200860471</v>
      </c>
      <c r="H8" s="18">
        <f>'[1]Cash Flow - General'!H8+'[1]Cash Flow - Water'!H8+'[1]Cash Flow - Sewer'!H8+'[1]Cash Flow - Other 1'!H8+'[1]Cash Flow - Other 2'!H8+'[1]Cash Flow - Other 3'!H8-'[1]Budget Summary 1'!M149</f>
        <v>24906599.624495696</v>
      </c>
      <c r="I8" s="18">
        <f>'[1]Cash Flow - General'!I8+'[1]Cash Flow - Water'!I8+'[1]Cash Flow - Sewer'!I8+'[1]Cash Flow - Other 1'!I8+'[1]Cash Flow - Other 2'!I8+'[1]Cash Flow - Other 3'!I8-'[1]Budget Summary 1'!N149</f>
        <v>25533407.552371446</v>
      </c>
      <c r="J8" s="18">
        <f>'[1]Cash Flow - General'!J8+'[1]Cash Flow - Water'!J8+'[1]Cash Flow - Sewer'!J8+'[1]Cash Flow - Other 1'!J8+'[1]Cash Flow - Other 2'!J8+'[1]Cash Flow - Other 3'!J8-'[1]Budget Summary 1'!O149</f>
        <v>26166394.24928927</v>
      </c>
      <c r="K8" s="18">
        <f>'[1]Cash Flow - General'!K8+'[1]Cash Flow - Water'!K8+'[1]Cash Flow - Sewer'!K8+'[1]Cash Flow - Other 1'!K8+'[1]Cash Flow - Other 2'!K8+'[1]Cash Flow - Other 3'!K8-'[1]Budget Summary 1'!P149</f>
        <v>26815205.611309733</v>
      </c>
      <c r="L8" s="18">
        <f>'[1]Cash Flow - General'!L8+'[1]Cash Flow - Water'!L8+'[1]Cash Flow - Sewer'!L8+'[1]Cash Flow - Other 1'!L8+'[1]Cash Flow - Other 2'!L8+'[1]Cash Flow - Other 3'!L8-'[1]Budget Summary 1'!Q149</f>
        <v>27480237.250695709</v>
      </c>
      <c r="M8" s="18">
        <f>'[1]Cash Flow - General'!M8+'[1]Cash Flow - Water'!M8+'[1]Cash Flow - Sewer'!M8+'[1]Cash Flow - Other 1'!M8+'[1]Cash Flow - Other 2'!M8+'[1]Cash Flow - Other 3'!M8-'[1]Budget Summary 1'!R149</f>
        <v>28161894.685886636</v>
      </c>
      <c r="N8" s="18">
        <f>'[1]Cash Flow - General'!N8+'[1]Cash Flow - Water'!N8+'[1]Cash Flow - Sewer'!N8+'[1]Cash Flow - Other 1'!N8+'[1]Cash Flow - Other 2'!N8+'[1]Cash Flow - Other 3'!N8-'[1]Budget Summary 1'!S149</f>
        <v>28860593.552110266</v>
      </c>
      <c r="O8" s="18">
        <f>'[1]Cash Flow - General'!O8+'[1]Cash Flow - Water'!O8+'[1]Cash Flow - Sewer'!O8+'[1]Cash Flow - Other 1'!O8+'[1]Cash Flow - Other 2'!O8+'[1]Cash Flow - Other 3'!O8-'[1]Budget Summary 1'!T149</f>
        <v>29576759.900006268</v>
      </c>
      <c r="P8" s="18">
        <f>'[1]Cash Flow - General'!P8+'[1]Cash Flow - Water'!P8+'[1]Cash Flow - Sewer'!P8+'[1]Cash Flow - Other 1'!P8+'[1]Cash Flow - Other 2'!P8+'[1]Cash Flow - Other 3'!P8-'[1]Budget Summary 1'!U149</f>
        <v>30310830.387308467</v>
      </c>
      <c r="R8" s="53" t="s">
        <v>8</v>
      </c>
      <c r="S8" s="54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BA8" s="4" t="s">
        <v>0</v>
      </c>
      <c r="BB8" s="4" t="s">
        <v>0</v>
      </c>
      <c r="BC8" s="4" t="s">
        <v>0</v>
      </c>
      <c r="BF8" s="18"/>
      <c r="BG8" s="18"/>
      <c r="BH8" s="18"/>
      <c r="BI8" s="18"/>
      <c r="BJ8" s="18"/>
      <c r="BK8" s="18"/>
      <c r="BL8" s="18"/>
      <c r="BM8" s="18"/>
      <c r="BN8" s="18"/>
      <c r="BO8" s="18"/>
    </row>
    <row r="9" spans="1:70" x14ac:dyDescent="0.2">
      <c r="A9" s="18" t="s">
        <v>9</v>
      </c>
      <c r="B9" s="20"/>
      <c r="C9" s="18">
        <f>SUM('[1]Historical Data'!C764)*1000</f>
        <v>20054000</v>
      </c>
      <c r="D9" s="20"/>
      <c r="E9" s="18">
        <f>'[1]Cash Flow - General'!E9+'[1]Cash Flow - Water'!E9+'[1]Cash Flow - Sewer'!E9+'[1]Cash Flow - Other 1'!E9+'[1]Cash Flow - Other 2'!E9+'[1]Cash Flow - Other 3'!E9-'[1]Budget Summary 1'!J150</f>
        <v>18751558.831343643</v>
      </c>
      <c r="F9" s="20"/>
      <c r="G9" s="18">
        <f>'[1]Cash Flow - General'!G9+'[1]Cash Flow - Water'!G9+'[1]Cash Flow - Sewer'!G9+'[1]Cash Flow - Other 1'!G9+'[1]Cash Flow - Other 2'!G9+'[1]Cash Flow - Other 3'!G9-'[1]Budget Summary 1'!L150</f>
        <v>19339902.004632223</v>
      </c>
      <c r="H9" s="18">
        <f>'[1]Cash Flow - General'!H9+'[1]Cash Flow - Water'!H9+'[1]Cash Flow - Sewer'!H9+'[1]Cash Flow - Other 1'!H9+'[1]Cash Flow - Other 2'!H9+'[1]Cash Flow - Other 3'!H9-'[1]Budget Summary 1'!M150</f>
        <v>21283374.948815744</v>
      </c>
      <c r="I9" s="18">
        <f>'[1]Cash Flow - General'!I9+'[1]Cash Flow - Water'!I9+'[1]Cash Flow - Sewer'!I9+'[1]Cash Flow - Other 1'!I9+'[1]Cash Flow - Other 2'!I9+'[1]Cash Flow - Other 3'!I9-'[1]Budget Summary 1'!N150</f>
        <v>22086667.973661963</v>
      </c>
      <c r="J9" s="18">
        <f>'[1]Cash Flow - General'!J9+'[1]Cash Flow - Water'!J9+'[1]Cash Flow - Sewer'!J9+'[1]Cash Flow - Other 1'!J9+'[1]Cash Flow - Other 2'!J9+'[1]Cash Flow - Other 3'!J9-'[1]Budget Summary 1'!O150</f>
        <v>22736665.744354028</v>
      </c>
      <c r="K9" s="18">
        <f>'[1]Cash Flow - General'!K9+'[1]Cash Flow - Water'!K9+'[1]Cash Flow - Sewer'!K9+'[1]Cash Flow - Other 1'!K9+'[1]Cash Flow - Other 2'!K9+'[1]Cash Flow - Other 3'!K9-'[1]Budget Summary 1'!P150</f>
        <v>23413112.770671871</v>
      </c>
      <c r="L9" s="18">
        <f>'[1]Cash Flow - General'!L9+'[1]Cash Flow - Water'!L9+'[1]Cash Flow - Sewer'!L9+'[1]Cash Flow - Other 1'!L9+'[1]Cash Flow - Other 2'!L9+'[1]Cash Flow - Other 3'!L9-'[1]Budget Summary 1'!Q150</f>
        <v>24096171.565364797</v>
      </c>
      <c r="M9" s="18">
        <f>'[1]Cash Flow - General'!M9+'[1]Cash Flow - Water'!M9+'[1]Cash Flow - Sewer'!M9+'[1]Cash Flow - Other 1'!M9+'[1]Cash Flow - Other 2'!M9+'[1]Cash Flow - Other 3'!M9-'[1]Budget Summary 1'!R150</f>
        <v>24768869.095850978</v>
      </c>
      <c r="N9" s="18">
        <f>'[1]Cash Flow - General'!N9+'[1]Cash Flow - Water'!N9+'[1]Cash Flow - Sewer'!N9+'[1]Cash Flow - Other 1'!N9+'[1]Cash Flow - Other 2'!N9+'[1]Cash Flow - Other 3'!N9-'[1]Budget Summary 1'!S150</f>
        <v>25472735.05703396</v>
      </c>
      <c r="O9" s="18">
        <f>'[1]Cash Flow - General'!O9+'[1]Cash Flow - Water'!O9+'[1]Cash Flow - Sewer'!O9+'[1]Cash Flow - Other 1'!O9+'[1]Cash Flow - Other 2'!O9+'[1]Cash Flow - Other 3'!O9-'[1]Budget Summary 1'!T150</f>
        <v>25904132.154630627</v>
      </c>
      <c r="P9" s="18">
        <f>'[1]Cash Flow - General'!P9+'[1]Cash Flow - Water'!P9+'[1]Cash Flow - Sewer'!P9+'[1]Cash Flow - Other 1'!P9+'[1]Cash Flow - Other 2'!P9+'[1]Cash Flow - Other 3'!P9-'[1]Budget Summary 1'!U150</f>
        <v>26946880.871420026</v>
      </c>
      <c r="R9" s="56" t="s">
        <v>9</v>
      </c>
      <c r="S9" s="57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BA9" s="4" t="s">
        <v>0</v>
      </c>
      <c r="BB9" s="4" t="s">
        <v>0</v>
      </c>
      <c r="BC9" s="4" t="s">
        <v>0</v>
      </c>
      <c r="BF9" s="18"/>
      <c r="BG9" s="18"/>
      <c r="BH9" s="18"/>
      <c r="BI9" s="18"/>
      <c r="BJ9" s="18"/>
      <c r="BK9" s="18"/>
      <c r="BL9" s="18"/>
      <c r="BM9" s="18"/>
      <c r="BN9" s="18"/>
      <c r="BO9" s="18"/>
    </row>
    <row r="10" spans="1:70" x14ac:dyDescent="0.2">
      <c r="A10" s="18" t="s">
        <v>91</v>
      </c>
      <c r="B10" s="20"/>
      <c r="C10" s="18">
        <f>SUM('[1]Historical Data'!C765)*1000</f>
        <v>1040000</v>
      </c>
      <c r="D10" s="20"/>
      <c r="E10" s="18">
        <f>'[1]Cash Flow - General'!E10+'[1]Cash Flow - Water'!E10+'[1]Cash Flow - Sewer'!E10+'[1]Cash Flow - Other 1'!E10+'[1]Cash Flow - Other 2'!E10+'[1]Cash Flow - Other 3'!E10-'Income Statement'!F47-IF('Income Statement'!F49&gt;0,-'Income Statement'!F49,0)-'[1]Budget Summary 1'!J151</f>
        <v>1002502.3198834829</v>
      </c>
      <c r="F10" s="20"/>
      <c r="G10" s="18">
        <f>'[1]Cash Flow - General'!G10+'[1]Cash Flow - Water'!G10+'[1]Cash Flow - Sewer'!G10+'[1]Cash Flow - Other 1'!G10+'[1]Cash Flow - Other 2'!G10+'[1]Cash Flow - Other 3'!G10-'Income Statement'!H47-IF('Income Statement'!H49&gt;0,-'Income Statement'!H49,0)-'[1]Budget Summary 1'!L151</f>
        <v>1085224.620693095</v>
      </c>
      <c r="H10" s="18">
        <f>'[1]Cash Flow - General'!H10+'[1]Cash Flow - Water'!H10+'[1]Cash Flow - Sewer'!H10+'[1]Cash Flow - Other 1'!H10+'[1]Cash Flow - Other 2'!H10+'[1]Cash Flow - Other 3'!H10-'Income Statement'!I47-IF('Income Statement'!I49&gt;0,-'Income Statement'!I49,0)-'[1]Budget Summary 1'!M151</f>
        <v>1983538.4205014855</v>
      </c>
      <c r="I10" s="18">
        <f>'[1]Cash Flow - General'!I10+'[1]Cash Flow - Water'!I10+'[1]Cash Flow - Sewer'!I10+'[1]Cash Flow - Other 1'!I10+'[1]Cash Flow - Other 2'!I10+'[1]Cash Flow - Other 3'!I10-'Income Statement'!J47-IF('Income Statement'!J49&gt;0,-'Income Statement'!J49,0)-'[1]Budget Summary 1'!N151</f>
        <v>2658182.991186236</v>
      </c>
      <c r="J10" s="18">
        <f>'[1]Cash Flow - General'!J10+'[1]Cash Flow - Water'!J10+'[1]Cash Flow - Sewer'!J10+'[1]Cash Flow - Other 1'!J10+'[1]Cash Flow - Other 2'!J10+'[1]Cash Flow - Other 3'!J10-'Income Statement'!K47-IF('Income Statement'!K49&gt;0,-'Income Statement'!K49,0)-'[1]Budget Summary 1'!O151</f>
        <v>2437968.9286606112</v>
      </c>
      <c r="K10" s="18">
        <f>'[1]Cash Flow - General'!K10+'[1]Cash Flow - Water'!K10+'[1]Cash Flow - Sewer'!K10+'[1]Cash Flow - Other 1'!K10+'[1]Cash Flow - Other 2'!K10+'[1]Cash Flow - Other 3'!K10-'Income Statement'!L47-IF('Income Statement'!L49&gt;0,-'Income Statement'!L49,0)-'[1]Budget Summary 1'!P151</f>
        <v>2087335.7579005691</v>
      </c>
      <c r="L10" s="18">
        <f>'[1]Cash Flow - General'!L10+'[1]Cash Flow - Water'!L10+'[1]Cash Flow - Sewer'!L10+'[1]Cash Flow - Other 1'!L10+'[1]Cash Flow - Other 2'!L10+'[1]Cash Flow - Other 3'!L10-'Income Statement'!M47-IF('Income Statement'!M49&gt;0,-'Income Statement'!M49,0)-'[1]Budget Summary 1'!Q151</f>
        <v>1972024.3719068076</v>
      </c>
      <c r="M10" s="18">
        <f>'[1]Cash Flow - General'!M10+'[1]Cash Flow - Water'!M10+'[1]Cash Flow - Sewer'!M10+'[1]Cash Flow - Other 1'!M10+'[1]Cash Flow - Other 2'!M10+'[1]Cash Flow - Other 3'!M10-'Income Statement'!N47-IF('Income Statement'!N49&gt;0,-'Income Statement'!N49,0)-'[1]Budget Summary 1'!R151</f>
        <v>2148681.7174165025</v>
      </c>
      <c r="N10" s="18">
        <f>'[1]Cash Flow - General'!N10+'[1]Cash Flow - Water'!N10+'[1]Cash Flow - Sewer'!N10+'[1]Cash Flow - Other 1'!N10+'[1]Cash Flow - Other 2'!N10+'[1]Cash Flow - Other 3'!N10-'Income Statement'!O47-IF('Income Statement'!O49&gt;0,-'Income Statement'!O49,0)-'[1]Budget Summary 1'!S151</f>
        <v>2354705.5891234917</v>
      </c>
      <c r="O10" s="18">
        <f>'[1]Cash Flow - General'!O10+'[1]Cash Flow - Water'!O10+'[1]Cash Flow - Sewer'!O10+'[1]Cash Flow - Other 1'!O10+'[1]Cash Flow - Other 2'!O10+'[1]Cash Flow - Other 3'!O10-'Income Statement'!P47-IF('Income Statement'!P49&gt;0,-'Income Statement'!P49,0)-'[1]Budget Summary 1'!T151</f>
        <v>2429444.2178518213</v>
      </c>
      <c r="P10" s="18">
        <f>'[1]Cash Flow - General'!P10+'[1]Cash Flow - Water'!P10+'[1]Cash Flow - Sewer'!P10+'[1]Cash Flow - Other 1'!P10+'[1]Cash Flow - Other 2'!P10+'[1]Cash Flow - Other 3'!P10-'Income Statement'!Q47-IF('Income Statement'!Q49&gt;0,-'Income Statement'!Q49,0)-'[1]Budget Summary 1'!U151</f>
        <v>2631913.0925249029</v>
      </c>
      <c r="R10" s="56" t="s">
        <v>10</v>
      </c>
      <c r="S10" s="57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BA10" s="4" t="s">
        <v>0</v>
      </c>
      <c r="BB10" s="4" t="s">
        <v>0</v>
      </c>
      <c r="BC10" s="4" t="s">
        <v>0</v>
      </c>
      <c r="BF10" s="18"/>
      <c r="BG10" s="18"/>
      <c r="BH10" s="18"/>
      <c r="BI10" s="18"/>
      <c r="BJ10" s="18"/>
      <c r="BK10" s="18"/>
      <c r="BL10" s="18"/>
      <c r="BM10" s="18"/>
      <c r="BN10" s="18"/>
      <c r="BO10" s="18"/>
    </row>
    <row r="11" spans="1:70" x14ac:dyDescent="0.2">
      <c r="A11" s="18" t="s">
        <v>92</v>
      </c>
      <c r="B11" s="20"/>
      <c r="C11" s="18">
        <f>SUM('[1]Historical Data'!C766)*1000</f>
        <v>15758000</v>
      </c>
      <c r="D11" s="20"/>
      <c r="E11" s="18">
        <f>'[1]Cash Flow - General'!E11+'[1]Cash Flow - Water'!E11+'[1]Cash Flow - Sewer'!E11+'[1]Cash Flow - Other 1'!E11+'[1]Cash Flow - Other 2'!E11+'[1]Cash Flow - Other 3'!E11-'[1]Budget Summary 1'!J153-'[1]Budget Summary 1'!J154</f>
        <v>29983981.229447111</v>
      </c>
      <c r="F11" s="20"/>
      <c r="G11" s="18">
        <f>'[1]Cash Flow - General'!G11+'[1]Cash Flow - Water'!G11+'[1]Cash Flow - Sewer'!G11+'[1]Cash Flow - Other 1'!G11+'[1]Cash Flow - Other 2'!G11+'[1]Cash Flow - Other 3'!G11-'[1]Budget Summary 1'!L153-'[1]Budget Summary 1'!L154</f>
        <v>17194938.315348953</v>
      </c>
      <c r="H11" s="18">
        <f>'[1]Cash Flow - General'!H11+'[1]Cash Flow - Water'!H11+'[1]Cash Flow - Sewer'!H11+'[1]Cash Flow - Other 1'!H11+'[1]Cash Flow - Other 2'!H11+'[1]Cash Flow - Other 3'!H11-'[1]Budget Summary 1'!M153-'[1]Budget Summary 1'!M154</f>
        <v>15777438.843162473</v>
      </c>
      <c r="I11" s="18">
        <f>'[1]Cash Flow - General'!I11+'[1]Cash Flow - Water'!I11+'[1]Cash Flow - Sewer'!I11+'[1]Cash Flow - Other 1'!I11+'[1]Cash Flow - Other 2'!I11+'[1]Cash Flow - Other 3'!I11-'[1]Budget Summary 1'!N153-'[1]Budget Summary 1'!N154</f>
        <v>15974354.037836926</v>
      </c>
      <c r="J11" s="18">
        <f>'[1]Cash Flow - General'!J11+'[1]Cash Flow - Water'!J11+'[1]Cash Flow - Sewer'!J11+'[1]Cash Flow - Other 1'!J11+'[1]Cash Flow - Other 2'!J11+'[1]Cash Flow - Other 3'!J11-'[1]Budget Summary 1'!O153-'[1]Budget Summary 1'!O154</f>
        <v>16248931.721421769</v>
      </c>
      <c r="K11" s="18">
        <f>'[1]Cash Flow - General'!K11+'[1]Cash Flow - Water'!K11+'[1]Cash Flow - Sewer'!K11+'[1]Cash Flow - Other 1'!K11+'[1]Cash Flow - Other 2'!K11+'[1]Cash Flow - Other 3'!K11-'[1]Budget Summary 1'!P153-'[1]Budget Summary 1'!P154</f>
        <v>16519047.691255862</v>
      </c>
      <c r="L11" s="18">
        <f>'[1]Cash Flow - General'!L11+'[1]Cash Flow - Water'!L11+'[1]Cash Flow - Sewer'!L11+'[1]Cash Flow - Other 1'!L11+'[1]Cash Flow - Other 2'!L11+'[1]Cash Flow - Other 3'!L11-'[1]Budget Summary 1'!Q153-'[1]Budget Summary 1'!Q154</f>
        <v>16781382.561236314</v>
      </c>
      <c r="M11" s="18">
        <f>'[1]Cash Flow - General'!M11+'[1]Cash Flow - Water'!M11+'[1]Cash Flow - Sewer'!M11+'[1]Cash Flow - Other 1'!M11+'[1]Cash Flow - Other 2'!M11+'[1]Cash Flow - Other 3'!M11-'[1]Budget Summary 1'!R153-'[1]Budget Summary 1'!R154</f>
        <v>17069185.843112335</v>
      </c>
      <c r="N11" s="18">
        <f>'[1]Cash Flow - General'!N11+'[1]Cash Flow - Water'!N11+'[1]Cash Flow - Sewer'!N11+'[1]Cash Flow - Other 1'!N11+'[1]Cash Flow - Other 2'!N11+'[1]Cash Flow - Other 3'!N11-'[1]Budget Summary 1'!S153-'[1]Budget Summary 1'!S154</f>
        <v>17402442.398240671</v>
      </c>
      <c r="O11" s="18">
        <f>'[1]Cash Flow - General'!O11+'[1]Cash Flow - Water'!O11+'[1]Cash Flow - Sewer'!O11+'[1]Cash Flow - Other 1'!O11+'[1]Cash Flow - Other 2'!O11+'[1]Cash Flow - Other 3'!O11-'[1]Budget Summary 1'!T153-'[1]Budget Summary 1'!T154</f>
        <v>17932748.793176424</v>
      </c>
      <c r="P11" s="18">
        <f>'[1]Cash Flow - General'!P11+'[1]Cash Flow - Water'!P11+'[1]Cash Flow - Sewer'!P11+'[1]Cash Flow - Other 1'!P11+'[1]Cash Flow - Other 2'!P11+'[1]Cash Flow - Other 3'!P11-'[1]Budget Summary 1'!U153-'[1]Budget Summary 1'!U154</f>
        <v>18300363.904820137</v>
      </c>
      <c r="R11" s="56" t="s">
        <v>13</v>
      </c>
      <c r="S11" s="57" t="s">
        <v>14</v>
      </c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BA11" s="4" t="s">
        <v>0</v>
      </c>
      <c r="BB11" s="4" t="s">
        <v>0</v>
      </c>
      <c r="BC11" s="4" t="s">
        <v>0</v>
      </c>
      <c r="BF11" s="18"/>
      <c r="BG11" s="18"/>
      <c r="BH11" s="18"/>
      <c r="BI11" s="18"/>
      <c r="BJ11" s="18"/>
      <c r="BK11" s="18"/>
      <c r="BL11" s="18"/>
      <c r="BM11" s="18"/>
      <c r="BN11" s="18"/>
      <c r="BO11" s="18"/>
    </row>
    <row r="12" spans="1:70" x14ac:dyDescent="0.2">
      <c r="A12" s="22" t="s">
        <v>93</v>
      </c>
      <c r="B12" s="20"/>
      <c r="C12" s="18">
        <f>SUM('[1]Historical Data'!C767)*1000</f>
        <v>0</v>
      </c>
      <c r="D12" s="20"/>
      <c r="E12" s="18">
        <f>'[1]Cash Flow - General'!E12+'[1]Cash Flow - Water'!E12+'[1]Cash Flow - Sewer'!E12+'[1]Cash Flow - Other 1'!E12+'[1]Cash Flow - Other 2'!E12+'[1]Cash Flow - Other 3'!E12</f>
        <v>20353853</v>
      </c>
      <c r="F12" s="20"/>
      <c r="G12" s="18">
        <f>'[1]Cash Flow - General'!G12+'[1]Cash Flow - Water'!G12+'[1]Cash Flow - Sewer'!G12+'[1]Cash Flow - Other 1'!G12+'[1]Cash Flow - Other 2'!G12+'[1]Cash Flow - Other 3'!G12</f>
        <v>28053853</v>
      </c>
      <c r="H12" s="18">
        <f>'[1]Cash Flow - General'!H12+'[1]Cash Flow - Water'!H12+'[1]Cash Flow - Sewer'!H12+'[1]Cash Flow - Other 1'!H12+'[1]Cash Flow - Other 2'!H12+'[1]Cash Flow - Other 3'!H12</f>
        <v>4400000</v>
      </c>
      <c r="I12" s="18">
        <f>'[1]Cash Flow - General'!I12+'[1]Cash Flow - Water'!I12+'[1]Cash Flow - Sewer'!I12+'[1]Cash Flow - Other 1'!I12+'[1]Cash Flow - Other 2'!I12+'[1]Cash Flow - Other 3'!I12</f>
        <v>687500</v>
      </c>
      <c r="J12" s="18">
        <f>'[1]Cash Flow - General'!J12+'[1]Cash Flow - Water'!J12+'[1]Cash Flow - Sewer'!J12+'[1]Cash Flow - Other 1'!J12+'[1]Cash Flow - Other 2'!J12+'[1]Cash Flow - Other 3'!J12</f>
        <v>962500</v>
      </c>
      <c r="K12" s="18">
        <f>'[1]Cash Flow - General'!K12+'[1]Cash Flow - Water'!K12+'[1]Cash Flow - Sewer'!K12+'[1]Cash Flow - Other 1'!K12+'[1]Cash Flow - Other 2'!K12+'[1]Cash Flow - Other 3'!K12</f>
        <v>942099</v>
      </c>
      <c r="L12" s="18">
        <f>'[1]Cash Flow - General'!L12+'[1]Cash Flow - Water'!L12+'[1]Cash Flow - Sewer'!L12+'[1]Cash Flow - Other 1'!L12+'[1]Cash Flow - Other 2'!L12+'[1]Cash Flow - Other 3'!L12</f>
        <v>1239782</v>
      </c>
      <c r="M12" s="18">
        <f>'[1]Cash Flow - General'!M12+'[1]Cash Flow - Water'!M12+'[1]Cash Flow - Sewer'!M12+'[1]Cash Flow - Other 1'!M12+'[1]Cash Flow - Other 2'!M12+'[1]Cash Flow - Other 3'!M12</f>
        <v>2815505</v>
      </c>
      <c r="N12" s="18">
        <f>'[1]Cash Flow - General'!N12+'[1]Cash Flow - Water'!N12+'[1]Cash Flow - Sewer'!N12+'[1]Cash Flow - Other 1'!N12+'[1]Cash Flow - Other 2'!N12+'[1]Cash Flow - Other 3'!N12</f>
        <v>3845810</v>
      </c>
      <c r="O12" s="18">
        <f>'[1]Cash Flow - General'!O12+'[1]Cash Flow - Water'!O12+'[1]Cash Flow - Sewer'!O12+'[1]Cash Flow - Other 1'!O12+'[1]Cash Flow - Other 2'!O12+'[1]Cash Flow - Other 3'!O12</f>
        <v>0</v>
      </c>
      <c r="P12" s="18">
        <f>'[1]Cash Flow - General'!P12+'[1]Cash Flow - Water'!P12+'[1]Cash Flow - Sewer'!P12+'[1]Cash Flow - Other 1'!P12+'[1]Cash Flow - Other 2'!P12+'[1]Cash Flow - Other 3'!P12</f>
        <v>0</v>
      </c>
      <c r="R12" s="56"/>
      <c r="S12" s="57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BA12" s="4" t="s">
        <v>0</v>
      </c>
      <c r="BB12" s="4" t="s">
        <v>0</v>
      </c>
      <c r="BC12" s="4" t="s">
        <v>0</v>
      </c>
      <c r="BF12" s="18"/>
      <c r="BG12" s="18"/>
      <c r="BH12" s="18"/>
      <c r="BI12" s="18"/>
      <c r="BJ12" s="18"/>
      <c r="BK12" s="18"/>
      <c r="BL12" s="18"/>
      <c r="BM12" s="18"/>
      <c r="BN12" s="18"/>
      <c r="BO12" s="18"/>
    </row>
    <row r="13" spans="1:70" x14ac:dyDescent="0.2">
      <c r="A13" s="18" t="s">
        <v>46</v>
      </c>
      <c r="B13" s="20"/>
      <c r="C13" s="18">
        <f>SUM('[1]Historical Data'!C768)*1000</f>
        <v>3821000</v>
      </c>
      <c r="D13" s="20"/>
      <c r="E13" s="18">
        <f>'[1]Cash Flow - General'!E13+'[1]Cash Flow - Water'!E13+'[1]Cash Flow - Sewer'!E13+'[1]Cash Flow - Other 1'!E13+'[1]Cash Flow - Other 2'!E13+'[1]Cash Flow - Other 3'!E13-'[1]Budget Summary 1'!J152</f>
        <v>534680.44343678188</v>
      </c>
      <c r="F13" s="20"/>
      <c r="G13" s="18">
        <f>'[1]Cash Flow - General'!G13+'[1]Cash Flow - Water'!G13+'[1]Cash Flow - Sewer'!G13+'[1]Cash Flow - Other 1'!G13+'[1]Cash Flow - Other 2'!G13+'[1]Cash Flow - Other 3'!G13-'[1]Budget Summary 1'!L152</f>
        <v>2051005.9468618459</v>
      </c>
      <c r="H13" s="18">
        <f>'[1]Cash Flow - General'!H13+'[1]Cash Flow - Water'!H13+'[1]Cash Flow - Sewer'!H13+'[1]Cash Flow - Other 1'!H13+'[1]Cash Flow - Other 2'!H13+'[1]Cash Flow - Other 3'!H13-'[1]Budget Summary 1'!M152</f>
        <v>2121457.7776616728</v>
      </c>
      <c r="I13" s="18">
        <f>'[1]Cash Flow - General'!I13+'[1]Cash Flow - Water'!I13+'[1]Cash Flow - Sewer'!I13+'[1]Cash Flow - Other 1'!I13+'[1]Cash Flow - Other 2'!I13+'[1]Cash Flow - Other 3'!I13-'[1]Budget Summary 1'!N152</f>
        <v>2159865.5081357826</v>
      </c>
      <c r="J13" s="18">
        <f>'[1]Cash Flow - General'!J13+'[1]Cash Flow - Water'!J13+'[1]Cash Flow - Sewer'!J13+'[1]Cash Flow - Other 1'!J13+'[1]Cash Flow - Other 2'!J13+'[1]Cash Flow - Other 3'!J13-'[1]Budget Summary 1'!O152</f>
        <v>2212343.4043350243</v>
      </c>
      <c r="K13" s="18">
        <f>'[1]Cash Flow - General'!K13+'[1]Cash Flow - Water'!K13+'[1]Cash Flow - Sewer'!K13+'[1]Cash Flow - Other 1'!K13+'[1]Cash Flow - Other 2'!K13+'[1]Cash Flow - Other 3'!K13-'[1]Budget Summary 1'!P152</f>
        <v>2267822.460383377</v>
      </c>
      <c r="L13" s="18">
        <f>'[1]Cash Flow - General'!L13+'[1]Cash Flow - Water'!L13+'[1]Cash Flow - Sewer'!L13+'[1]Cash Flow - Other 1'!L13+'[1]Cash Flow - Other 2'!L13+'[1]Cash Flow - Other 3'!L13-'[1]Budget Summary 1'!Q152</f>
        <v>2324514.2110014609</v>
      </c>
      <c r="M13" s="18">
        <f>'[1]Cash Flow - General'!M13+'[1]Cash Flow - Water'!M13+'[1]Cash Flow - Sewer'!M13+'[1]Cash Flow - Other 1'!M13+'[1]Cash Flow - Other 2'!M13+'[1]Cash Flow - Other 3'!M13-'[1]Budget Summary 1'!R152</f>
        <v>2382649.3356860089</v>
      </c>
      <c r="N13" s="18">
        <f>'[1]Cash Flow - General'!N13+'[1]Cash Flow - Water'!N13+'[1]Cash Flow - Sewer'!N13+'[1]Cash Flow - Other 1'!N13+'[1]Cash Flow - Other 2'!N13+'[1]Cash Flow - Other 3'!N13-'[1]Budget Summary 1'!S152</f>
        <v>2442245.8850103877</v>
      </c>
      <c r="O13" s="18">
        <f>'[1]Cash Flow - General'!O13+'[1]Cash Flow - Water'!O13+'[1]Cash Flow - Sewer'!O13+'[1]Cash Flow - Other 1'!O13+'[1]Cash Flow - Other 2'!O13+'[1]Cash Flow - Other 3'!O13-'[1]Budget Summary 1'!T152</f>
        <v>2503333.2338113529</v>
      </c>
      <c r="P13" s="18">
        <f>'[1]Cash Flow - General'!P13+'[1]Cash Flow - Water'!P13+'[1]Cash Flow - Sewer'!P13+'[1]Cash Flow - Other 1'!P13+'[1]Cash Flow - Other 2'!P13+'[1]Cash Flow - Other 3'!P13-'[1]Budget Summary 1'!U152</f>
        <v>2995027.7293983498</v>
      </c>
      <c r="R13" s="56" t="s">
        <v>12</v>
      </c>
      <c r="S13" s="57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BA13" s="4" t="s">
        <v>0</v>
      </c>
      <c r="BB13" s="4" t="s">
        <v>0</v>
      </c>
      <c r="BC13" s="4" t="s">
        <v>0</v>
      </c>
      <c r="BF13" s="18"/>
      <c r="BG13" s="18"/>
      <c r="BH13" s="18"/>
      <c r="BI13" s="18"/>
      <c r="BJ13" s="18"/>
      <c r="BK13" s="18"/>
      <c r="BL13" s="18"/>
      <c r="BM13" s="18"/>
      <c r="BN13" s="18"/>
      <c r="BO13" s="18"/>
    </row>
    <row r="14" spans="1:70" x14ac:dyDescent="0.2">
      <c r="A14" s="23" t="s">
        <v>94</v>
      </c>
      <c r="B14" s="52"/>
      <c r="C14" s="18"/>
      <c r="D14" s="52"/>
      <c r="E14" s="18"/>
      <c r="F14" s="52"/>
      <c r="G14" s="18"/>
      <c r="H14" s="18"/>
      <c r="I14" s="18"/>
      <c r="J14" s="18"/>
      <c r="K14" s="18"/>
      <c r="L14" s="18"/>
      <c r="M14" s="18"/>
      <c r="N14" s="18"/>
      <c r="O14" s="18"/>
      <c r="P14" s="18"/>
      <c r="R14" s="56"/>
      <c r="S14" s="57"/>
      <c r="BA14" s="4" t="s">
        <v>0</v>
      </c>
      <c r="BB14" s="4" t="s">
        <v>0</v>
      </c>
      <c r="BC14" s="4" t="s">
        <v>0</v>
      </c>
    </row>
    <row r="15" spans="1:70" x14ac:dyDescent="0.2">
      <c r="A15" s="18" t="s">
        <v>20</v>
      </c>
      <c r="B15" s="20"/>
      <c r="C15" s="18">
        <f>SUM('[1]Historical Data'!C771)*1000</f>
        <v>-26054000</v>
      </c>
      <c r="D15" s="20"/>
      <c r="E15" s="18">
        <f>'[1]Cash Flow - General'!E15+'[1]Cash Flow - Water'!E15+'[1]Cash Flow - Sewer'!E15+'[1]Cash Flow - Other 1'!E15+'[1]Cash Flow - Other 2'!E15+'[1]Cash Flow - Other 3'!E15+'[1]Budget Summary 1'!J164</f>
        <v>-24966549.77</v>
      </c>
      <c r="F15" s="20"/>
      <c r="G15" s="18">
        <f>'[1]Cash Flow - General'!G15+'[1]Cash Flow - Water'!G15+'[1]Cash Flow - Sewer'!G15+'[1]Cash Flow - Other 1'!G15+'[1]Cash Flow - Other 2'!G15+'[1]Cash Flow - Other 3'!G15+'[1]Budget Summary 1'!L164</f>
        <v>-28948889.589999985</v>
      </c>
      <c r="H15" s="18">
        <f>'[1]Cash Flow - General'!H15+'[1]Cash Flow - Water'!H15+'[1]Cash Flow - Sewer'!H15+'[1]Cash Flow - Other 1'!H15+'[1]Cash Flow - Other 2'!H15+'[1]Cash Flow - Other 3'!H15+'[1]Budget Summary 1'!M164</f>
        <v>-31449100.790000033</v>
      </c>
      <c r="I15" s="18">
        <f>'[1]Cash Flow - General'!I15+'[1]Cash Flow - Water'!I15+'[1]Cash Flow - Sewer'!I15+'[1]Cash Flow - Other 1'!I15+'[1]Cash Flow - Other 2'!I15+'[1]Cash Flow - Other 3'!I15+'[1]Budget Summary 1'!N164</f>
        <v>-32553381.960000001</v>
      </c>
      <c r="J15" s="18">
        <f>'[1]Cash Flow - General'!J15+'[1]Cash Flow - Water'!J15+'[1]Cash Flow - Sewer'!J15+'[1]Cash Flow - Other 1'!J15+'[1]Cash Flow - Other 2'!J15+'[1]Cash Flow - Other 3'!J15+'[1]Budget Summary 1'!O164</f>
        <v>-33696829.489999972</v>
      </c>
      <c r="K15" s="18">
        <f>'[1]Cash Flow - General'!K15+'[1]Cash Flow - Water'!K15+'[1]Cash Flow - Sewer'!K15+'[1]Cash Flow - Other 1'!K15+'[1]Cash Flow - Other 2'!K15+'[1]Cash Flow - Other 3'!K15+'[1]Budget Summary 1'!P164</f>
        <v>-34880841.730000004</v>
      </c>
      <c r="L15" s="18">
        <f>'[1]Cash Flow - General'!L15+'[1]Cash Flow - Water'!L15+'[1]Cash Flow - Sewer'!L15+'[1]Cash Flow - Other 1'!L15+'[1]Cash Flow - Other 2'!L15+'[1]Cash Flow - Other 3'!L15+'[1]Budget Summary 1'!Q164</f>
        <v>-36106868.329999983</v>
      </c>
      <c r="M15" s="18">
        <f>'[1]Cash Flow - General'!M15+'[1]Cash Flow - Water'!M15+'[1]Cash Flow - Sewer'!M15+'[1]Cash Flow - Other 1'!M15+'[1]Cash Flow - Other 2'!M15+'[1]Cash Flow - Other 3'!M15+'[1]Budget Summary 1'!R164</f>
        <v>-37376410.580000006</v>
      </c>
      <c r="N15" s="18">
        <f>'[1]Cash Flow - General'!N15+'[1]Cash Flow - Water'!N15+'[1]Cash Flow - Sewer'!N15+'[1]Cash Flow - Other 1'!N15+'[1]Cash Flow - Other 2'!N15+'[1]Cash Flow - Other 3'!N15+'[1]Budget Summary 1'!S164</f>
        <v>-38691022.140000015</v>
      </c>
      <c r="O15" s="18">
        <f>'[1]Cash Flow - General'!O15+'[1]Cash Flow - Water'!O15+'[1]Cash Flow - Sewer'!O15+'[1]Cash Flow - Other 1'!O15+'[1]Cash Flow - Other 2'!O15+'[1]Cash Flow - Other 3'!O15+'[1]Budget Summary 1'!T164</f>
        <v>-40024169.479999997</v>
      </c>
      <c r="P15" s="18">
        <f>'[1]Cash Flow - General'!P15+'[1]Cash Flow - Water'!P15+'[1]Cash Flow - Sewer'!P15+'[1]Cash Flow - Other 1'!P15+'[1]Cash Flow - Other 2'!P15+'[1]Cash Flow - Other 3'!P15+'[1]Budget Summary 1'!U164</f>
        <v>-41403556.050000012</v>
      </c>
      <c r="R15" s="56" t="s">
        <v>20</v>
      </c>
      <c r="S15" s="57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BA15" s="4" t="s">
        <v>0</v>
      </c>
      <c r="BB15" s="4" t="s">
        <v>0</v>
      </c>
      <c r="BC15" s="4" t="s">
        <v>0</v>
      </c>
      <c r="BF15" s="18"/>
      <c r="BG15" s="18"/>
      <c r="BH15" s="18"/>
      <c r="BI15" s="18"/>
      <c r="BJ15" s="18"/>
      <c r="BK15" s="18"/>
      <c r="BL15" s="18"/>
      <c r="BM15" s="18"/>
      <c r="BN15" s="18"/>
      <c r="BO15" s="18"/>
    </row>
    <row r="16" spans="1:70" x14ac:dyDescent="0.2">
      <c r="A16" s="18" t="s">
        <v>22</v>
      </c>
      <c r="B16" s="20"/>
      <c r="C16" s="18">
        <f>SUM('[1]Historical Data'!C772)*1000</f>
        <v>-16693000</v>
      </c>
      <c r="D16" s="20"/>
      <c r="E16" s="18">
        <f>'[1]Cash Flow - General'!E16+'[1]Cash Flow - Water'!E16+'[1]Cash Flow - Sewer'!E16+'[1]Cash Flow - Other 1'!E16+'[1]Cash Flow - Other 2'!E16+'[1]Cash Flow - Other 3'!E16+'[1]Budget Summary 1'!J149+'[1]Budget Summary 1'!J150+'[1]Budget Summary 1'!J151+'[1]Budget Summary 1'!J152+'[1]Budget Summary 1'!J153+'[1]Budget Summary 1'!J154-'[1]Budget Summary 1'!J164-'[1]Budget Summary 1'!J165-'[1]Budget Summary 1'!J169</f>
        <v>-19861808.434994102</v>
      </c>
      <c r="F16" s="20"/>
      <c r="G16" s="18">
        <f>'[1]Cash Flow - General'!G16+'[1]Cash Flow - Water'!G16+'[1]Cash Flow - Sewer'!G16+'[1]Cash Flow - Other 1'!G16+'[1]Cash Flow - Other 2'!G16+'[1]Cash Flow - Other 3'!G16+'[1]Budget Summary 1'!L149+'[1]Budget Summary 1'!L150+'[1]Budget Summary 1'!L151+'[1]Budget Summary 1'!L152+'[1]Budget Summary 1'!L153+'[1]Budget Summary 1'!L154-'[1]Budget Summary 1'!L164-'[1]Budget Summary 1'!L165-'[1]Budget Summary 1'!L169</f>
        <v>-19929875.094285641</v>
      </c>
      <c r="H16" s="18">
        <f>'[1]Cash Flow - General'!H16+'[1]Cash Flow - Water'!H16+'[1]Cash Flow - Sewer'!H16+'[1]Cash Flow - Other 1'!H16+'[1]Cash Flow - Other 2'!H16+'[1]Cash Flow - Other 3'!H16+'[1]Budget Summary 1'!M149+'[1]Budget Summary 1'!M150+'[1]Budget Summary 1'!M151+'[1]Budget Summary 1'!M152+'[1]Budget Summary 1'!M153+'[1]Budget Summary 1'!M154-'[1]Budget Summary 1'!M164-'[1]Budget Summary 1'!M165-'[1]Budget Summary 1'!M169</f>
        <v>-20157780.331398331</v>
      </c>
      <c r="I16" s="18">
        <f>'[1]Cash Flow - General'!I16+'[1]Cash Flow - Water'!I16+'[1]Cash Flow - Sewer'!I16+'[1]Cash Flow - Other 1'!I16+'[1]Cash Flow - Other 2'!I16+'[1]Cash Flow - Other 3'!I16+'[1]Budget Summary 1'!N149+'[1]Budget Summary 1'!N150+'[1]Budget Summary 1'!N151+'[1]Budget Summary 1'!N152+'[1]Budget Summary 1'!N153+'[1]Budget Summary 1'!N154-'[1]Budget Summary 1'!N164-'[1]Budget Summary 1'!N165-'[1]Budget Summary 1'!N169</f>
        <v>-20653132.617278114</v>
      </c>
      <c r="J16" s="18">
        <f>'[1]Cash Flow - General'!J16+'[1]Cash Flow - Water'!J16+'[1]Cash Flow - Sewer'!J16+'[1]Cash Flow - Other 1'!J16+'[1]Cash Flow - Other 2'!J16+'[1]Cash Flow - Other 3'!J16+'[1]Budget Summary 1'!O149+'[1]Budget Summary 1'!O150+'[1]Budget Summary 1'!O151+'[1]Budget Summary 1'!O152+'[1]Budget Summary 1'!O153+'[1]Budget Summary 1'!O154-'[1]Budget Summary 1'!O164-'[1]Budget Summary 1'!O165-'[1]Budget Summary 1'!O169</f>
        <v>-21159103.698333994</v>
      </c>
      <c r="K16" s="18">
        <f>'[1]Cash Flow - General'!K16+'[1]Cash Flow - Water'!K16+'[1]Cash Flow - Sewer'!K16+'[1]Cash Flow - Other 1'!K16+'[1]Cash Flow - Other 2'!K16+'[1]Cash Flow - Other 3'!K16+'[1]Budget Summary 1'!P149+'[1]Budget Summary 1'!P150+'[1]Budget Summary 1'!P151+'[1]Budget Summary 1'!P152+'[1]Budget Summary 1'!P153+'[1]Budget Summary 1'!P154-'[1]Budget Summary 1'!P164-'[1]Budget Summary 1'!P165-'[1]Budget Summary 1'!P169</f>
        <v>-21655552.544883128</v>
      </c>
      <c r="L16" s="18">
        <f>'[1]Cash Flow - General'!L16+'[1]Cash Flow - Water'!L16+'[1]Cash Flow - Sewer'!L16+'[1]Cash Flow - Other 1'!L16+'[1]Cash Flow - Other 2'!L16+'[1]Cash Flow - Other 3'!L16+'[1]Budget Summary 1'!Q149+'[1]Budget Summary 1'!Q150+'[1]Budget Summary 1'!Q151+'[1]Budget Summary 1'!Q152+'[1]Budget Summary 1'!Q153+'[1]Budget Summary 1'!Q154-'[1]Budget Summary 1'!Q164-'[1]Budget Summary 1'!Q165-'[1]Budget Summary 1'!Q169</f>
        <v>-22230683.23093991</v>
      </c>
      <c r="M16" s="18">
        <f>'[1]Cash Flow - General'!M16+'[1]Cash Flow - Water'!M16+'[1]Cash Flow - Sewer'!M16+'[1]Cash Flow - Other 1'!M16+'[1]Cash Flow - Other 2'!M16+'[1]Cash Flow - Other 3'!M16+'[1]Budget Summary 1'!R149+'[1]Budget Summary 1'!R150+'[1]Budget Summary 1'!R151+'[1]Budget Summary 1'!R152+'[1]Budget Summary 1'!R153+'[1]Budget Summary 1'!R154-'[1]Budget Summary 1'!R164-'[1]Budget Summary 1'!R165-'[1]Budget Summary 1'!R169</f>
        <v>-22771793.073104043</v>
      </c>
      <c r="N16" s="18">
        <f>'[1]Cash Flow - General'!N16+'[1]Cash Flow - Water'!N16+'[1]Cash Flow - Sewer'!N16+'[1]Cash Flow - Other 1'!N16+'[1]Cash Flow - Other 2'!N16+'[1]Cash Flow - Other 3'!N16+'[1]Budget Summary 1'!S149+'[1]Budget Summary 1'!S150+'[1]Budget Summary 1'!S151+'[1]Budget Summary 1'!S152+'[1]Budget Summary 1'!S153+'[1]Budget Summary 1'!S154-'[1]Budget Summary 1'!S164-'[1]Budget Summary 1'!S165-'[1]Budget Summary 1'!S169</f>
        <v>-23325150.06919888</v>
      </c>
      <c r="O16" s="18">
        <f>'[1]Cash Flow - General'!O16+'[1]Cash Flow - Water'!O16+'[1]Cash Flow - Sewer'!O16+'[1]Cash Flow - Other 1'!O16+'[1]Cash Flow - Other 2'!O16+'[1]Cash Flow - Other 3'!O16+'[1]Budget Summary 1'!T149+'[1]Budget Summary 1'!T150+'[1]Budget Summary 1'!T151+'[1]Budget Summary 1'!T152+'[1]Budget Summary 1'!T153+'[1]Budget Summary 1'!T154-'[1]Budget Summary 1'!T164-'[1]Budget Summary 1'!T165-'[1]Budget Summary 1'!T169</f>
        <v>-23741164.345518753</v>
      </c>
      <c r="P16" s="18">
        <f>'[1]Cash Flow - General'!P16+'[1]Cash Flow - Water'!P16+'[1]Cash Flow - Sewer'!P16+'[1]Cash Flow - Other 1'!P16+'[1]Cash Flow - Other 2'!P16+'[1]Cash Flow - Other 3'!P16+'[1]Budget Summary 1'!U149+'[1]Budget Summary 1'!U150+'[1]Budget Summary 1'!U151+'[1]Budget Summary 1'!U152+'[1]Budget Summary 1'!U153+'[1]Budget Summary 1'!U154-'[1]Budget Summary 1'!U164-'[1]Budget Summary 1'!U165-'[1]Budget Summary 1'!U169</f>
        <v>-24319863.791341774</v>
      </c>
      <c r="R16" s="56" t="s">
        <v>22</v>
      </c>
      <c r="S16" s="57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BA16" s="4" t="s">
        <v>0</v>
      </c>
      <c r="BB16" s="4" t="s">
        <v>0</v>
      </c>
      <c r="BC16" s="4" t="s">
        <v>0</v>
      </c>
      <c r="BF16" s="18"/>
      <c r="BG16" s="18"/>
      <c r="BH16" s="18"/>
      <c r="BI16" s="18"/>
      <c r="BJ16" s="18"/>
      <c r="BK16" s="18"/>
      <c r="BL16" s="18"/>
      <c r="BM16" s="18"/>
      <c r="BN16" s="18"/>
      <c r="BO16" s="18"/>
    </row>
    <row r="17" spans="1:67" x14ac:dyDescent="0.2">
      <c r="A17" s="18" t="s">
        <v>21</v>
      </c>
      <c r="B17" s="20"/>
      <c r="C17" s="18">
        <f>SUM('[1]Historical Data'!C773)*1000</f>
        <v>-156000</v>
      </c>
      <c r="D17" s="20"/>
      <c r="E17" s="18">
        <f>'[1]Cash Flow - General'!E17+'[1]Cash Flow - Water'!E17+'[1]Cash Flow - Sewer'!E17+'[1]Cash Flow - Other 1'!E17+'[1]Cash Flow - Other 2'!E17+'[1]Cash Flow - Other 3'!E17+'Income Statement'!F48+IF('Income Statement'!F49&lt;0,'Income Statement'!F49,0)+'[1]Budget Summary 1'!J165</f>
        <v>-152839.14245401291</v>
      </c>
      <c r="F17" s="20"/>
      <c r="G17" s="18">
        <f>'[1]Cash Flow - General'!G17+'[1]Cash Flow - Water'!G17+'[1]Cash Flow - Sewer'!G17+'[1]Cash Flow - Other 1'!G17+'[1]Cash Flow - Other 2'!G17+'[1]Cash Flow - Other 3'!G17+'Income Statement'!H48+IF('Income Statement'!H49&lt;0,'Income Statement'!H49,0)+'[1]Budget Summary 1'!L165</f>
        <v>-2398651.0841690418</v>
      </c>
      <c r="H17" s="18">
        <f>'[1]Cash Flow - General'!H17+'[1]Cash Flow - Water'!H17+'[1]Cash Flow - Sewer'!H17+'[1]Cash Flow - Other 1'!H17+'[1]Cash Flow - Other 2'!H17+'[1]Cash Flow - Other 3'!H17+'Income Statement'!I48+IF('Income Statement'!I49&lt;0,'Income Statement'!I49,0)+'[1]Budget Summary 1'!M165</f>
        <v>-2395325.2351264348</v>
      </c>
      <c r="I17" s="18">
        <f>'[1]Cash Flow - General'!I17+'[1]Cash Flow - Water'!I17+'[1]Cash Flow - Sewer'!I17+'[1]Cash Flow - Other 1'!I17+'[1]Cash Flow - Other 2'!I17+'[1]Cash Flow - Other 3'!I17+'Income Statement'!J48+IF('Income Statement'!J49&lt;0,'Income Statement'!J49,0)+'[1]Budget Summary 1'!N165</f>
        <v>-2380015.5826559928</v>
      </c>
      <c r="J17" s="18">
        <f>'[1]Cash Flow - General'!J17+'[1]Cash Flow - Water'!J17+'[1]Cash Flow - Sewer'!J17+'[1]Cash Flow - Other 1'!J17+'[1]Cash Flow - Other 2'!J17+'[1]Cash Flow - Other 3'!J17+'Income Statement'!K48+IF('Income Statement'!K49&lt;0,'Income Statement'!K49,0)+'[1]Budget Summary 1'!O165</f>
        <v>-2358378.2644621516</v>
      </c>
      <c r="K17" s="18">
        <f>'[1]Cash Flow - General'!K17+'[1]Cash Flow - Water'!K17+'[1]Cash Flow - Sewer'!K17+'[1]Cash Flow - Other 1'!K17+'[1]Cash Flow - Other 2'!K17+'[1]Cash Flow - Other 3'!K17+'Income Statement'!L48+IF('Income Statement'!L49&lt;0,'Income Statement'!L49,0)+'[1]Budget Summary 1'!P165</f>
        <v>-1209061.379419148</v>
      </c>
      <c r="L17" s="18">
        <f>'[1]Cash Flow - General'!L17+'[1]Cash Flow - Water'!L17+'[1]Cash Flow - Sewer'!L17+'[1]Cash Flow - Other 1'!L17+'[1]Cash Flow - Other 2'!L17+'[1]Cash Flow - Other 3'!L17+'Income Statement'!M48+IF('Income Statement'!M49&lt;0,'Income Statement'!M49,0)+'[1]Budget Summary 1'!Q165</f>
        <v>-1091611.8006563075</v>
      </c>
      <c r="M17" s="18">
        <f>'[1]Cash Flow - General'!M17+'[1]Cash Flow - Water'!M17+'[1]Cash Flow - Sewer'!M17+'[1]Cash Flow - Other 1'!M17+'[1]Cash Flow - Other 2'!M17+'[1]Cash Flow - Other 3'!M17+'Income Statement'!N48+IF('Income Statement'!N49&lt;0,'Income Statement'!N49,0)+'[1]Budget Summary 1'!R165</f>
        <v>-1027977.6363403492</v>
      </c>
      <c r="N17" s="18">
        <f>'[1]Cash Flow - General'!N17+'[1]Cash Flow - Water'!N17+'[1]Cash Flow - Sewer'!N17+'[1]Cash Flow - Other 1'!N17+'[1]Cash Flow - Other 2'!N17+'[1]Cash Flow - Other 3'!N17+'Income Statement'!O48+IF('Income Statement'!O49&lt;0,'Income Statement'!O49,0)+'[1]Budget Summary 1'!S165</f>
        <v>-961778.13052176684</v>
      </c>
      <c r="O17" s="18">
        <f>'[1]Cash Flow - General'!O17+'[1]Cash Flow - Water'!O17+'[1]Cash Flow - Sewer'!O17+'[1]Cash Flow - Other 1'!O17+'[1]Cash Flow - Other 2'!O17+'[1]Cash Flow - Other 3'!O17+'Income Statement'!P48+IF('Income Statement'!P49&lt;0,'Income Statement'!P49,0)+'[1]Budget Summary 1'!T165</f>
        <v>-892907.5522611842</v>
      </c>
      <c r="P17" s="18">
        <f>'[1]Cash Flow - General'!P17+'[1]Cash Flow - Water'!P17+'[1]Cash Flow - Sewer'!P17+'[1]Cash Flow - Other 1'!P17+'[1]Cash Flow - Other 2'!P17+'[1]Cash Flow - Other 3'!P17+'Income Statement'!Q48+IF('Income Statement'!Q49&lt;0,'Income Statement'!Q49,0)+'[1]Budget Summary 1'!U165</f>
        <v>-821255.72770632734</v>
      </c>
      <c r="R17" s="56" t="s">
        <v>21</v>
      </c>
      <c r="S17" s="57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BA17" s="4" t="s">
        <v>0</v>
      </c>
      <c r="BB17" s="4" t="s">
        <v>0</v>
      </c>
      <c r="BC17" s="4" t="s">
        <v>0</v>
      </c>
      <c r="BF17" s="18"/>
      <c r="BG17" s="18"/>
      <c r="BH17" s="18"/>
      <c r="BI17" s="18"/>
      <c r="BJ17" s="18"/>
      <c r="BK17" s="18"/>
      <c r="BL17" s="18"/>
      <c r="BM17" s="18"/>
      <c r="BN17" s="18"/>
      <c r="BO17" s="18"/>
    </row>
    <row r="18" spans="1:67" x14ac:dyDescent="0.2">
      <c r="A18" s="18" t="s">
        <v>95</v>
      </c>
      <c r="B18" s="20"/>
      <c r="C18" s="18">
        <f>SUM('[1]Historical Data'!C774)*1000</f>
        <v>-82000</v>
      </c>
      <c r="D18" s="20"/>
      <c r="E18" s="18">
        <f>'[1]Cash Flow - General'!E18+'[1]Cash Flow - Water'!E18+'[1]Cash Flow - Sewer'!E18+'[1]Cash Flow - Other 1'!E18+'[1]Cash Flow - Other 2'!E18+'[1]Cash Flow - Other 3'!E18</f>
        <v>0</v>
      </c>
      <c r="F18" s="20"/>
      <c r="G18" s="18">
        <f>'[1]Cash Flow - General'!G18+'[1]Cash Flow - Water'!G18+'[1]Cash Flow - Sewer'!G18+'[1]Cash Flow - Other 1'!G18+'[1]Cash Flow - Other 2'!G18+'[1]Cash Flow - Other 3'!G18</f>
        <v>0</v>
      </c>
      <c r="H18" s="18">
        <f>'[1]Cash Flow - General'!H18+'[1]Cash Flow - Water'!H18+'[1]Cash Flow - Sewer'!H18+'[1]Cash Flow - Other 1'!H18+'[1]Cash Flow - Other 2'!H18+'[1]Cash Flow - Other 3'!H18</f>
        <v>0</v>
      </c>
      <c r="I18" s="18">
        <f>'[1]Cash Flow - General'!I18+'[1]Cash Flow - Water'!I18+'[1]Cash Flow - Sewer'!I18+'[1]Cash Flow - Other 1'!I18+'[1]Cash Flow - Other 2'!I18+'[1]Cash Flow - Other 3'!I18</f>
        <v>0</v>
      </c>
      <c r="J18" s="18">
        <f>'[1]Cash Flow - General'!J18+'[1]Cash Flow - Water'!J18+'[1]Cash Flow - Sewer'!J18+'[1]Cash Flow - Other 1'!J18+'[1]Cash Flow - Other 2'!J18+'[1]Cash Flow - Other 3'!J18</f>
        <v>0</v>
      </c>
      <c r="K18" s="18">
        <f>'[1]Cash Flow - General'!K18+'[1]Cash Flow - Water'!K18+'[1]Cash Flow - Sewer'!K18+'[1]Cash Flow - Other 1'!K18+'[1]Cash Flow - Other 2'!K18+'[1]Cash Flow - Other 3'!K18</f>
        <v>0</v>
      </c>
      <c r="L18" s="18">
        <f>'[1]Cash Flow - General'!L18+'[1]Cash Flow - Water'!L18+'[1]Cash Flow - Sewer'!L18+'[1]Cash Flow - Other 1'!L18+'[1]Cash Flow - Other 2'!L18+'[1]Cash Flow - Other 3'!L18</f>
        <v>0</v>
      </c>
      <c r="M18" s="18">
        <f>'[1]Cash Flow - General'!M18+'[1]Cash Flow - Water'!M18+'[1]Cash Flow - Sewer'!M18+'[1]Cash Flow - Other 1'!M18+'[1]Cash Flow - Other 2'!M18+'[1]Cash Flow - Other 3'!M18</f>
        <v>0</v>
      </c>
      <c r="N18" s="18">
        <f>'[1]Cash Flow - General'!N18+'[1]Cash Flow - Water'!N18+'[1]Cash Flow - Sewer'!N18+'[1]Cash Flow - Other 1'!N18+'[1]Cash Flow - Other 2'!N18+'[1]Cash Flow - Other 3'!N18</f>
        <v>0</v>
      </c>
      <c r="O18" s="18">
        <f>'[1]Cash Flow - General'!O18+'[1]Cash Flow - Water'!O18+'[1]Cash Flow - Sewer'!O18+'[1]Cash Flow - Other 1'!O18+'[1]Cash Flow - Other 2'!O18+'[1]Cash Flow - Other 3'!O18</f>
        <v>0</v>
      </c>
      <c r="P18" s="18">
        <f>'[1]Cash Flow - General'!P18+'[1]Cash Flow - Water'!P18+'[1]Cash Flow - Sewer'!P18+'[1]Cash Flow - Other 1'!P18+'[1]Cash Flow - Other 2'!P18+'[1]Cash Flow - Other 3'!P18</f>
        <v>0</v>
      </c>
      <c r="R18" s="56"/>
      <c r="S18" s="57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BA18" s="4" t="s">
        <v>0</v>
      </c>
      <c r="BB18" s="4" t="s">
        <v>0</v>
      </c>
      <c r="BC18" s="4" t="s">
        <v>0</v>
      </c>
      <c r="BF18" s="18"/>
      <c r="BG18" s="18"/>
      <c r="BH18" s="18"/>
      <c r="BI18" s="18"/>
      <c r="BJ18" s="18"/>
      <c r="BK18" s="18"/>
      <c r="BL18" s="18"/>
      <c r="BM18" s="18"/>
      <c r="BN18" s="18"/>
      <c r="BO18" s="18"/>
    </row>
    <row r="19" spans="1:67" ht="12.75" customHeight="1" thickBot="1" x14ac:dyDescent="0.25">
      <c r="A19" s="18" t="s">
        <v>46</v>
      </c>
      <c r="B19" s="20"/>
      <c r="C19" s="18">
        <f>SUM('[1]Historical Data'!C775)*1000</f>
        <v>-711000</v>
      </c>
      <c r="D19" s="20"/>
      <c r="E19" s="18">
        <f>'[1]Cash Flow - General'!E19+'[1]Cash Flow - Water'!E19+'[1]Cash Flow - Sewer'!E19+'[1]Cash Flow - Other 1'!E19+'[1]Cash Flow - Other 2'!E19+'[1]Cash Flow - Other 3'!E19+'[1]Budget Summary 1'!J169</f>
        <v>-3373410.5</v>
      </c>
      <c r="F19" s="20"/>
      <c r="G19" s="18">
        <f>'[1]Cash Flow - General'!G19+'[1]Cash Flow - Water'!G19+'[1]Cash Flow - Sewer'!G19+'[1]Cash Flow - Other 1'!G19+'[1]Cash Flow - Other 2'!G19+'[1]Cash Flow - Other 3'!G19+'[1]Budget Summary 1'!L169</f>
        <v>-3735392.7199999997</v>
      </c>
      <c r="H19" s="18">
        <f>'[1]Cash Flow - General'!H19+'[1]Cash Flow - Water'!H19+'[1]Cash Flow - Sewer'!H19+'[1]Cash Flow - Other 1'!H19+'[1]Cash Flow - Other 2'!H19+'[1]Cash Flow - Other 3'!H19+'[1]Budget Summary 1'!M169</f>
        <v>-3899263.4100000006</v>
      </c>
      <c r="I19" s="18">
        <f>'[1]Cash Flow - General'!I19+'[1]Cash Flow - Water'!I19+'[1]Cash Flow - Sewer'!I19+'[1]Cash Flow - Other 1'!I19+'[1]Cash Flow - Other 2'!I19+'[1]Cash Flow - Other 3'!I19+'[1]Budget Summary 1'!N169</f>
        <v>-3984396.73</v>
      </c>
      <c r="J19" s="18">
        <f>'[1]Cash Flow - General'!J19+'[1]Cash Flow - Water'!J19+'[1]Cash Flow - Sewer'!J19+'[1]Cash Flow - Other 1'!J19+'[1]Cash Flow - Other 2'!J19+'[1]Cash Flow - Other 3'!J19+'[1]Budget Summary 1'!O169</f>
        <v>-4071404.15</v>
      </c>
      <c r="K19" s="18">
        <f>'[1]Cash Flow - General'!K19+'[1]Cash Flow - Water'!K19+'[1]Cash Flow - Sewer'!K19+'[1]Cash Flow - Other 1'!K19+'[1]Cash Flow - Other 2'!K19+'[1]Cash Flow - Other 3'!K19+'[1]Budget Summary 1'!P169</f>
        <v>-4160327.43</v>
      </c>
      <c r="L19" s="18">
        <f>'[1]Cash Flow - General'!L19+'[1]Cash Flow - Water'!L19+'[1]Cash Flow - Sewer'!L19+'[1]Cash Flow - Other 1'!L19+'[1]Cash Flow - Other 2'!L19+'[1]Cash Flow - Other 3'!L19+'[1]Budget Summary 1'!Q169</f>
        <v>-4251209.0599999996</v>
      </c>
      <c r="M19" s="18">
        <f>'[1]Cash Flow - General'!M19+'[1]Cash Flow - Water'!M19+'[1]Cash Flow - Sewer'!M19+'[1]Cash Flow - Other 1'!M19+'[1]Cash Flow - Other 2'!M19+'[1]Cash Flow - Other 3'!M19+'[1]Budget Summary 1'!R169</f>
        <v>-4344092.5500000007</v>
      </c>
      <c r="N19" s="18">
        <f>'[1]Cash Flow - General'!N19+'[1]Cash Flow - Water'!N19+'[1]Cash Flow - Sewer'!N19+'[1]Cash Flow - Other 1'!N19+'[1]Cash Flow - Other 2'!N19+'[1]Cash Flow - Other 3'!N19+'[1]Budget Summary 1'!S169</f>
        <v>-4439022.3899999997</v>
      </c>
      <c r="O19" s="18">
        <f>'[1]Cash Flow - General'!O19+'[1]Cash Flow - Water'!O19+'[1]Cash Flow - Sewer'!O19+'[1]Cash Flow - Other 1'!O19+'[1]Cash Flow - Other 2'!O19+'[1]Cash Flow - Other 3'!O19+'[1]Budget Summary 1'!T169</f>
        <v>-4536043.93</v>
      </c>
      <c r="P19" s="18">
        <f>'[1]Cash Flow - General'!P19+'[1]Cash Flow - Water'!P19+'[1]Cash Flow - Sewer'!P19+'[1]Cash Flow - Other 1'!P19+'[1]Cash Flow - Other 2'!P19+'[1]Cash Flow - Other 3'!P19+'[1]Budget Summary 1'!U169</f>
        <v>-4635203.6699999981</v>
      </c>
      <c r="R19" s="58" t="s">
        <v>25</v>
      </c>
      <c r="S19" s="59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BA19" s="4" t="s">
        <v>0</v>
      </c>
      <c r="BB19" s="4" t="s">
        <v>0</v>
      </c>
      <c r="BC19" s="4" t="s">
        <v>0</v>
      </c>
      <c r="BF19" s="18"/>
      <c r="BG19" s="18"/>
      <c r="BH19" s="18"/>
      <c r="BI19" s="18"/>
      <c r="BJ19" s="18"/>
      <c r="BK19" s="18"/>
      <c r="BL19" s="18"/>
      <c r="BM19" s="18"/>
      <c r="BN19" s="18"/>
      <c r="BO19" s="18"/>
    </row>
    <row r="20" spans="1:67" ht="12.75" customHeight="1" thickTop="1" x14ac:dyDescent="0.2">
      <c r="A20" s="18"/>
      <c r="B20" s="20"/>
      <c r="C20" s="18"/>
      <c r="D20" s="20"/>
      <c r="E20" s="18"/>
      <c r="F20" s="20"/>
      <c r="G20" s="18"/>
      <c r="H20" s="18"/>
      <c r="I20" s="18"/>
      <c r="J20" s="18"/>
      <c r="K20" s="18"/>
      <c r="L20" s="18"/>
      <c r="M20" s="18"/>
      <c r="N20" s="18"/>
      <c r="O20" s="18"/>
      <c r="P20" s="18"/>
      <c r="BA20" s="4" t="s">
        <v>0</v>
      </c>
      <c r="BB20" s="4" t="s">
        <v>0</v>
      </c>
      <c r="BC20" s="4" t="s">
        <v>0</v>
      </c>
    </row>
    <row r="21" spans="1:67" x14ac:dyDescent="0.2">
      <c r="A21" s="23" t="s">
        <v>96</v>
      </c>
      <c r="B21" s="52"/>
      <c r="C21" s="38">
        <f t="shared" ref="C21" si="2">SUM(C7:C20)</f>
        <v>17795000</v>
      </c>
      <c r="D21" s="52"/>
      <c r="E21" s="38">
        <f t="shared" ref="E21:P21" si="3">SUM(E7:E20)</f>
        <v>44687087.38149488</v>
      </c>
      <c r="F21" s="52"/>
      <c r="G21" s="38">
        <f>SUM(G7:G20)</f>
        <v>36409670.599941924</v>
      </c>
      <c r="H21" s="38">
        <f t="shared" si="3"/>
        <v>12570939.848112259</v>
      </c>
      <c r="I21" s="38">
        <f t="shared" si="3"/>
        <v>9529051.173258245</v>
      </c>
      <c r="J21" s="38">
        <f t="shared" si="3"/>
        <v>9479088.4452645835</v>
      </c>
      <c r="K21" s="38">
        <f t="shared" si="3"/>
        <v>10138840.20721912</v>
      </c>
      <c r="L21" s="38">
        <f t="shared" si="3"/>
        <v>10213739.538608879</v>
      </c>
      <c r="M21" s="38">
        <f t="shared" si="3"/>
        <v>11826511.838508055</v>
      </c>
      <c r="N21" s="38">
        <f t="shared" si="3"/>
        <v>12961559.751798112</v>
      </c>
      <c r="O21" s="38">
        <f t="shared" si="3"/>
        <v>9152132.9916965552</v>
      </c>
      <c r="P21" s="38">
        <f t="shared" si="3"/>
        <v>10005136.746423777</v>
      </c>
      <c r="BA21" s="4" t="s">
        <v>0</v>
      </c>
      <c r="BB21" s="4" t="s">
        <v>0</v>
      </c>
      <c r="BC21" s="4" t="s">
        <v>0</v>
      </c>
      <c r="BF21" s="38">
        <f t="shared" ref="BF21:BO21" si="4">SUM(BF7:BF20)</f>
        <v>0</v>
      </c>
      <c r="BG21" s="38">
        <f t="shared" si="4"/>
        <v>0</v>
      </c>
      <c r="BH21" s="38">
        <f t="shared" si="4"/>
        <v>0</v>
      </c>
      <c r="BI21" s="38">
        <f t="shared" si="4"/>
        <v>0</v>
      </c>
      <c r="BJ21" s="38">
        <f t="shared" si="4"/>
        <v>0</v>
      </c>
      <c r="BK21" s="38">
        <f t="shared" si="4"/>
        <v>0</v>
      </c>
      <c r="BL21" s="38">
        <f t="shared" si="4"/>
        <v>0</v>
      </c>
      <c r="BM21" s="38">
        <f t="shared" si="4"/>
        <v>0</v>
      </c>
      <c r="BN21" s="38">
        <f t="shared" si="4"/>
        <v>0</v>
      </c>
      <c r="BO21" s="38">
        <f t="shared" si="4"/>
        <v>0</v>
      </c>
    </row>
    <row r="22" spans="1:67" x14ac:dyDescent="0.2">
      <c r="A22" s="18"/>
      <c r="B22" s="20"/>
      <c r="C22" s="18"/>
      <c r="D22" s="20"/>
      <c r="E22" s="18"/>
      <c r="F22" s="20"/>
      <c r="G22" s="18"/>
      <c r="H22" s="18"/>
      <c r="I22" s="18"/>
      <c r="J22" s="18"/>
      <c r="K22" s="18"/>
      <c r="L22" s="18"/>
      <c r="M22" s="18"/>
      <c r="N22" s="18"/>
      <c r="O22" s="18"/>
      <c r="P22" s="18"/>
      <c r="BA22" s="4" t="s">
        <v>0</v>
      </c>
      <c r="BB22" s="4" t="s">
        <v>0</v>
      </c>
      <c r="BC22" s="4" t="s">
        <v>0</v>
      </c>
    </row>
    <row r="23" spans="1:67" ht="15" x14ac:dyDescent="0.25">
      <c r="A23" s="19" t="s">
        <v>97</v>
      </c>
      <c r="B23" s="51"/>
      <c r="C23" s="18"/>
      <c r="D23" s="51"/>
      <c r="E23" s="18"/>
      <c r="F23" s="51"/>
      <c r="G23" s="18"/>
      <c r="H23" s="18"/>
      <c r="I23" s="18"/>
      <c r="J23" s="18"/>
      <c r="K23" s="18"/>
      <c r="L23" s="18"/>
      <c r="M23" s="18"/>
      <c r="N23" s="18"/>
      <c r="O23" s="18"/>
      <c r="P23" s="18"/>
      <c r="BA23" s="4" t="s">
        <v>0</v>
      </c>
      <c r="BB23" s="4" t="s">
        <v>0</v>
      </c>
      <c r="BC23" s="4" t="s">
        <v>0</v>
      </c>
    </row>
    <row r="24" spans="1:67" ht="12.75" customHeight="1" x14ac:dyDescent="0.2">
      <c r="A24" s="23" t="s">
        <v>90</v>
      </c>
      <c r="B24" s="52"/>
      <c r="C24" s="18"/>
      <c r="D24" s="52"/>
      <c r="E24" s="18"/>
      <c r="F24" s="52"/>
      <c r="G24" s="18"/>
      <c r="H24" s="18"/>
      <c r="I24" s="18"/>
      <c r="J24" s="18"/>
      <c r="K24" s="18"/>
      <c r="L24" s="18"/>
      <c r="M24" s="18"/>
      <c r="N24" s="18"/>
      <c r="O24" s="18"/>
      <c r="P24" s="18"/>
      <c r="BA24" s="4" t="s">
        <v>0</v>
      </c>
      <c r="BB24" s="4" t="s">
        <v>0</v>
      </c>
      <c r="BC24" s="4" t="s">
        <v>0</v>
      </c>
    </row>
    <row r="25" spans="1:67" ht="12.75" customHeight="1" x14ac:dyDescent="0.2">
      <c r="A25" s="22" t="s">
        <v>98</v>
      </c>
      <c r="B25" s="60"/>
      <c r="C25" s="18">
        <f>SUM('[1]Historical Data'!C784)*1000</f>
        <v>37278000</v>
      </c>
      <c r="D25" s="60"/>
      <c r="E25" s="18">
        <f>'[1]Cash Flow - General'!E25+'[1]Cash Flow - Water'!E25+'[1]Cash Flow - Sewer'!E25+'[1]Cash Flow - Other 1'!E25+'[1]Cash Flow - Other 2'!E25+'[1]Cash Flow - Other 3'!E25</f>
        <v>1500000</v>
      </c>
      <c r="F25" s="60"/>
      <c r="G25" s="18">
        <f>'[1]Cash Flow - General'!G25+'[1]Cash Flow - Water'!G25+'[1]Cash Flow - Sewer'!G25+'[1]Cash Flow - Other 1'!G25+'[1]Cash Flow - Other 2'!G25+'[1]Cash Flow - Other 3'!G25</f>
        <v>0</v>
      </c>
      <c r="H25" s="18">
        <f>'[1]Cash Flow - General'!H25+'[1]Cash Flow - Water'!H25+'[1]Cash Flow - Sewer'!H25+'[1]Cash Flow - Other 1'!H25+'[1]Cash Flow - Other 2'!H25+'[1]Cash Flow - Other 3'!H25</f>
        <v>0</v>
      </c>
      <c r="I25" s="18">
        <f>'[1]Cash Flow - General'!I25+'[1]Cash Flow - Water'!I25+'[1]Cash Flow - Sewer'!I25+'[1]Cash Flow - Other 1'!I25+'[1]Cash Flow - Other 2'!I25+'[1]Cash Flow - Other 3'!I25</f>
        <v>0</v>
      </c>
      <c r="J25" s="18">
        <f>'[1]Cash Flow - General'!J25+'[1]Cash Flow - Water'!J25+'[1]Cash Flow - Sewer'!J25+'[1]Cash Flow - Other 1'!J25+'[1]Cash Flow - Other 2'!J25+'[1]Cash Flow - Other 3'!J25</f>
        <v>1636385.3751978446</v>
      </c>
      <c r="K25" s="18">
        <f>'[1]Cash Flow - General'!K25+'[1]Cash Flow - Water'!K25+'[1]Cash Flow - Sewer'!K25+'[1]Cash Flow - Other 1'!K25+'[1]Cash Flow - Other 2'!K25+'[1]Cash Flow - Other 3'!K25</f>
        <v>4000000</v>
      </c>
      <c r="L25" s="18">
        <f>'[1]Cash Flow - General'!L25+'[1]Cash Flow - Water'!L25+'[1]Cash Flow - Sewer'!L25+'[1]Cash Flow - Other 1'!L25+'[1]Cash Flow - Other 2'!L25+'[1]Cash Flow - Other 3'!L25</f>
        <v>0</v>
      </c>
      <c r="M25" s="18">
        <f>'[1]Cash Flow - General'!M25+'[1]Cash Flow - Water'!M25+'[1]Cash Flow - Sewer'!M25+'[1]Cash Flow - Other 1'!M25+'[1]Cash Flow - Other 2'!M25+'[1]Cash Flow - Other 3'!M25</f>
        <v>0</v>
      </c>
      <c r="N25" s="18">
        <f>'[1]Cash Flow - General'!N25+'[1]Cash Flow - Water'!N25+'[1]Cash Flow - Sewer'!N25+'[1]Cash Flow - Other 1'!N25+'[1]Cash Flow - Other 2'!N25+'[1]Cash Flow - Other 3'!N25</f>
        <v>0</v>
      </c>
      <c r="O25" s="18">
        <f>'[1]Cash Flow - General'!O25+'[1]Cash Flow - Water'!O25+'[1]Cash Flow - Sewer'!O25+'[1]Cash Flow - Other 1'!O25+'[1]Cash Flow - Other 2'!O25+'[1]Cash Flow - Other 3'!O25</f>
        <v>0</v>
      </c>
      <c r="P25" s="18">
        <f>'[1]Cash Flow - General'!P25+'[1]Cash Flow - Water'!P25+'[1]Cash Flow - Sewer'!P25+'[1]Cash Flow - Other 1'!P25+'[1]Cash Flow - Other 2'!P25+'[1]Cash Flow - Other 3'!P25</f>
        <v>0</v>
      </c>
      <c r="BA25" s="4" t="s">
        <v>0</v>
      </c>
      <c r="BB25" s="4" t="s">
        <v>0</v>
      </c>
      <c r="BC25" s="4" t="s">
        <v>0</v>
      </c>
      <c r="BF25" s="18"/>
      <c r="BG25" s="18"/>
      <c r="BH25" s="18"/>
      <c r="BI25" s="18"/>
      <c r="BJ25" s="18"/>
      <c r="BK25" s="18"/>
      <c r="BL25" s="18"/>
      <c r="BM25" s="18"/>
      <c r="BN25" s="18"/>
      <c r="BO25" s="18"/>
    </row>
    <row r="26" spans="1:67" ht="12.75" customHeight="1" x14ac:dyDescent="0.2">
      <c r="A26" s="18" t="s">
        <v>99</v>
      </c>
      <c r="B26" s="20"/>
      <c r="C26" s="18">
        <f>SUM('[1]Historical Data'!C785)*1000</f>
        <v>0</v>
      </c>
      <c r="D26" s="20"/>
      <c r="E26" s="18">
        <f>'[1]Cash Flow - General'!E26+'[1]Cash Flow - Water'!E26+'[1]Cash Flow - Sewer'!E26+'[1]Cash Flow - Other 1'!E26+'[1]Cash Flow - Other 2'!E26+'[1]Cash Flow - Other 3'!E26</f>
        <v>0</v>
      </c>
      <c r="F26" s="20"/>
      <c r="G26" s="18">
        <f>'[1]Cash Flow - General'!G26+'[1]Cash Flow - Water'!G26+'[1]Cash Flow - Sewer'!G26+'[1]Cash Flow - Other 1'!G26+'[1]Cash Flow - Other 2'!G26+'[1]Cash Flow - Other 3'!G26</f>
        <v>0</v>
      </c>
      <c r="H26" s="18">
        <f>'[1]Cash Flow - General'!H26+'[1]Cash Flow - Water'!H26+'[1]Cash Flow - Sewer'!H26+'[1]Cash Flow - Other 1'!H26+'[1]Cash Flow - Other 2'!H26+'[1]Cash Flow - Other 3'!H26</f>
        <v>0</v>
      </c>
      <c r="I26" s="18">
        <f>'[1]Cash Flow - General'!I26+'[1]Cash Flow - Water'!I26+'[1]Cash Flow - Sewer'!I26+'[1]Cash Flow - Other 1'!I26+'[1]Cash Flow - Other 2'!I26+'[1]Cash Flow - Other 3'!I26</f>
        <v>0</v>
      </c>
      <c r="J26" s="18">
        <f>'[1]Cash Flow - General'!J26+'[1]Cash Flow - Water'!J26+'[1]Cash Flow - Sewer'!J26+'[1]Cash Flow - Other 1'!J26+'[1]Cash Flow - Other 2'!J26+'[1]Cash Flow - Other 3'!J26</f>
        <v>0</v>
      </c>
      <c r="K26" s="18">
        <f>'[1]Cash Flow - General'!K26+'[1]Cash Flow - Water'!K26+'[1]Cash Flow - Sewer'!K26+'[1]Cash Flow - Other 1'!K26+'[1]Cash Flow - Other 2'!K26+'[1]Cash Flow - Other 3'!K26</f>
        <v>0</v>
      </c>
      <c r="L26" s="18">
        <f>'[1]Cash Flow - General'!L26+'[1]Cash Flow - Water'!L26+'[1]Cash Flow - Sewer'!L26+'[1]Cash Flow - Other 1'!L26+'[1]Cash Flow - Other 2'!L26+'[1]Cash Flow - Other 3'!L26</f>
        <v>0</v>
      </c>
      <c r="M26" s="18">
        <f>'[1]Cash Flow - General'!M26+'[1]Cash Flow - Water'!M26+'[1]Cash Flow - Sewer'!M26+'[1]Cash Flow - Other 1'!M26+'[1]Cash Flow - Other 2'!M26+'[1]Cash Flow - Other 3'!M26</f>
        <v>0</v>
      </c>
      <c r="N26" s="18">
        <f>'[1]Cash Flow - General'!N26+'[1]Cash Flow - Water'!N26+'[1]Cash Flow - Sewer'!N26+'[1]Cash Flow - Other 1'!N26+'[1]Cash Flow - Other 2'!N26+'[1]Cash Flow - Other 3'!N26</f>
        <v>0</v>
      </c>
      <c r="O26" s="18">
        <f>'[1]Cash Flow - General'!O26+'[1]Cash Flow - Water'!O26+'[1]Cash Flow - Sewer'!O26+'[1]Cash Flow - Other 1'!O26+'[1]Cash Flow - Other 2'!O26+'[1]Cash Flow - Other 3'!O26</f>
        <v>0</v>
      </c>
      <c r="P26" s="18">
        <f>'[1]Cash Flow - General'!P26+'[1]Cash Flow - Water'!P26+'[1]Cash Flow - Sewer'!P26+'[1]Cash Flow - Other 1'!P26+'[1]Cash Flow - Other 2'!P26+'[1]Cash Flow - Other 3'!P26</f>
        <v>0</v>
      </c>
      <c r="BA26" s="4" t="s">
        <v>0</v>
      </c>
      <c r="BB26" s="4" t="s">
        <v>0</v>
      </c>
      <c r="BC26" s="4" t="s">
        <v>0</v>
      </c>
      <c r="BF26" s="18"/>
      <c r="BG26" s="18"/>
      <c r="BH26" s="18"/>
      <c r="BI26" s="18"/>
      <c r="BJ26" s="18"/>
      <c r="BK26" s="18"/>
      <c r="BL26" s="18"/>
      <c r="BM26" s="18"/>
      <c r="BN26" s="18"/>
      <c r="BO26" s="18"/>
    </row>
    <row r="27" spans="1:67" ht="12.75" customHeight="1" x14ac:dyDescent="0.2">
      <c r="A27" s="18" t="s">
        <v>100</v>
      </c>
      <c r="B27" s="20"/>
      <c r="C27" s="18">
        <f>SUM('[1]Historical Data'!C786)*1000</f>
        <v>0</v>
      </c>
      <c r="D27" s="20"/>
      <c r="E27" s="18">
        <f>'[1]Cash Flow - General'!E27+'[1]Cash Flow - Water'!E27+'[1]Cash Flow - Sewer'!E27+'[1]Cash Flow - Other 1'!E27+'[1]Cash Flow - Other 2'!E27+'[1]Cash Flow - Other 3'!E27</f>
        <v>8260000</v>
      </c>
      <c r="F27" s="20"/>
      <c r="G27" s="18">
        <f>'[1]Cash Flow - General'!G27+'[1]Cash Flow - Water'!G27+'[1]Cash Flow - Sewer'!G27+'[1]Cash Flow - Other 1'!G27+'[1]Cash Flow - Other 2'!G27+'[1]Cash Flow - Other 3'!G27</f>
        <v>16750000</v>
      </c>
      <c r="H27" s="18">
        <f>'[1]Cash Flow - General'!H27+'[1]Cash Flow - Water'!H27+'[1]Cash Flow - Sewer'!H27+'[1]Cash Flow - Other 1'!H27+'[1]Cash Flow - Other 2'!H27+'[1]Cash Flow - Other 3'!H27</f>
        <v>19089480</v>
      </c>
      <c r="I27" s="18">
        <f>'[1]Cash Flow - General'!I27+'[1]Cash Flow - Water'!I27+'[1]Cash Flow - Sewer'!I27+'[1]Cash Flow - Other 1'!I27+'[1]Cash Flow - Other 2'!I27+'[1]Cash Flow - Other 3'!I27</f>
        <v>3046000</v>
      </c>
      <c r="J27" s="18">
        <f>'[1]Cash Flow - General'!J27+'[1]Cash Flow - Water'!J27+'[1]Cash Flow - Sewer'!J27+'[1]Cash Flow - Other 1'!J27+'[1]Cash Flow - Other 2'!J27+'[1]Cash Flow - Other 3'!J27</f>
        <v>0</v>
      </c>
      <c r="K27" s="18">
        <f>'[1]Cash Flow - General'!K27+'[1]Cash Flow - Water'!K27+'[1]Cash Flow - Sewer'!K27+'[1]Cash Flow - Other 1'!K27+'[1]Cash Flow - Other 2'!K27+'[1]Cash Flow - Other 3'!K27</f>
        <v>0</v>
      </c>
      <c r="L27" s="18">
        <f>'[1]Cash Flow - General'!L27+'[1]Cash Flow - Water'!L27+'[1]Cash Flow - Sewer'!L27+'[1]Cash Flow - Other 1'!L27+'[1]Cash Flow - Other 2'!L27+'[1]Cash Flow - Other 3'!L27</f>
        <v>0</v>
      </c>
      <c r="M27" s="18">
        <f>'[1]Cash Flow - General'!M27+'[1]Cash Flow - Water'!M27+'[1]Cash Flow - Sewer'!M27+'[1]Cash Flow - Other 1'!M27+'[1]Cash Flow - Other 2'!M27+'[1]Cash Flow - Other 3'!M27</f>
        <v>0</v>
      </c>
      <c r="N27" s="18">
        <f>'[1]Cash Flow - General'!N27+'[1]Cash Flow - Water'!N27+'[1]Cash Flow - Sewer'!N27+'[1]Cash Flow - Other 1'!N27+'[1]Cash Flow - Other 2'!N27+'[1]Cash Flow - Other 3'!N27</f>
        <v>0</v>
      </c>
      <c r="O27" s="18">
        <f>'[1]Cash Flow - General'!O27+'[1]Cash Flow - Water'!O27+'[1]Cash Flow - Sewer'!O27+'[1]Cash Flow - Other 1'!O27+'[1]Cash Flow - Other 2'!O27+'[1]Cash Flow - Other 3'!O27</f>
        <v>0</v>
      </c>
      <c r="P27" s="18">
        <f>'[1]Cash Flow - General'!P27+'[1]Cash Flow - Water'!P27+'[1]Cash Flow - Sewer'!P27+'[1]Cash Flow - Other 1'!P27+'[1]Cash Flow - Other 2'!P27+'[1]Cash Flow - Other 3'!P27</f>
        <v>0</v>
      </c>
      <c r="BA27" s="4" t="s">
        <v>0</v>
      </c>
      <c r="BB27" s="4" t="s">
        <v>0</v>
      </c>
      <c r="BC27" s="4" t="s">
        <v>0</v>
      </c>
      <c r="BF27" s="18"/>
      <c r="BG27" s="18"/>
      <c r="BH27" s="18"/>
      <c r="BI27" s="18"/>
      <c r="BJ27" s="18"/>
      <c r="BK27" s="18"/>
      <c r="BL27" s="18"/>
      <c r="BM27" s="18"/>
      <c r="BN27" s="18"/>
      <c r="BO27" s="18"/>
    </row>
    <row r="28" spans="1:67" ht="12.75" customHeight="1" x14ac:dyDescent="0.2">
      <c r="A28" s="18" t="s">
        <v>101</v>
      </c>
      <c r="B28" s="20"/>
      <c r="C28" s="18">
        <f>SUM('[1]Historical Data'!C787)*1000</f>
        <v>1615000</v>
      </c>
      <c r="D28" s="20"/>
      <c r="E28" s="18">
        <f>'[1]Cash Flow - General'!E28+'[1]Cash Flow - Water'!E28+'[1]Cash Flow - Sewer'!E28+'[1]Cash Flow - Other 1'!E28+'[1]Cash Flow - Other 2'!E28+'[1]Cash Flow - Other 3'!E28</f>
        <v>1070000</v>
      </c>
      <c r="F28" s="20"/>
      <c r="G28" s="18">
        <f>'[1]Cash Flow - General'!G28+'[1]Cash Flow - Water'!G28+'[1]Cash Flow - Sewer'!G28+'[1]Cash Flow - Other 1'!G28+'[1]Cash Flow - Other 2'!G28+'[1]Cash Flow - Other 3'!G28</f>
        <v>473000</v>
      </c>
      <c r="H28" s="18">
        <f>'[1]Cash Flow - General'!H28+'[1]Cash Flow - Water'!H28+'[1]Cash Flow - Sewer'!H28+'[1]Cash Flow - Other 1'!H28+'[1]Cash Flow - Other 2'!H28+'[1]Cash Flow - Other 3'!H28</f>
        <v>297000</v>
      </c>
      <c r="I28" s="18">
        <f>'[1]Cash Flow - General'!I28+'[1]Cash Flow - Water'!I28+'[1]Cash Flow - Sewer'!I28+'[1]Cash Flow - Other 1'!I28+'[1]Cash Flow - Other 2'!I28+'[1]Cash Flow - Other 3'!I28</f>
        <v>308000</v>
      </c>
      <c r="J28" s="18">
        <f>'[1]Cash Flow - General'!J28+'[1]Cash Flow - Water'!J28+'[1]Cash Flow - Sewer'!J28+'[1]Cash Flow - Other 1'!J28+'[1]Cash Flow - Other 2'!J28+'[1]Cash Flow - Other 3'!J28</f>
        <v>277000</v>
      </c>
      <c r="K28" s="18">
        <f>'[1]Cash Flow - General'!K28+'[1]Cash Flow - Water'!K28+'[1]Cash Flow - Sewer'!K28+'[1]Cash Flow - Other 1'!K28+'[1]Cash Flow - Other 2'!K28+'[1]Cash Flow - Other 3'!K28</f>
        <v>335000</v>
      </c>
      <c r="L28" s="18">
        <f>'[1]Cash Flow - General'!L28+'[1]Cash Flow - Water'!L28+'[1]Cash Flow - Sewer'!L28+'[1]Cash Flow - Other 1'!L28+'[1]Cash Flow - Other 2'!L28+'[1]Cash Flow - Other 3'!L28</f>
        <v>335000</v>
      </c>
      <c r="M28" s="18">
        <f>'[1]Cash Flow - General'!M28+'[1]Cash Flow - Water'!M28+'[1]Cash Flow - Sewer'!M28+'[1]Cash Flow - Other 1'!M28+'[1]Cash Flow - Other 2'!M28+'[1]Cash Flow - Other 3'!M28</f>
        <v>335000</v>
      </c>
      <c r="N28" s="18">
        <f>'[1]Cash Flow - General'!N28+'[1]Cash Flow - Water'!N28+'[1]Cash Flow - Sewer'!N28+'[1]Cash Flow - Other 1'!N28+'[1]Cash Flow - Other 2'!N28+'[1]Cash Flow - Other 3'!N28</f>
        <v>335000</v>
      </c>
      <c r="O28" s="18">
        <f>'[1]Cash Flow - General'!O28+'[1]Cash Flow - Water'!O28+'[1]Cash Flow - Sewer'!O28+'[1]Cash Flow - Other 1'!O28+'[1]Cash Flow - Other 2'!O28+'[1]Cash Flow - Other 3'!O28</f>
        <v>335000</v>
      </c>
      <c r="P28" s="18">
        <f>'[1]Cash Flow - General'!P28+'[1]Cash Flow - Water'!P28+'[1]Cash Flow - Sewer'!P28+'[1]Cash Flow - Other 1'!P28+'[1]Cash Flow - Other 2'!P28+'[1]Cash Flow - Other 3'!P28</f>
        <v>0</v>
      </c>
      <c r="BA28" s="4" t="s">
        <v>0</v>
      </c>
      <c r="BB28" s="4" t="s">
        <v>0</v>
      </c>
      <c r="BC28" s="4" t="s">
        <v>0</v>
      </c>
      <c r="BF28" s="18"/>
      <c r="BG28" s="18"/>
      <c r="BH28" s="18"/>
      <c r="BI28" s="18"/>
      <c r="BJ28" s="18"/>
      <c r="BK28" s="18"/>
      <c r="BL28" s="18"/>
      <c r="BM28" s="18"/>
      <c r="BN28" s="18"/>
      <c r="BO28" s="18"/>
    </row>
    <row r="29" spans="1:67" ht="12.75" hidden="1" customHeight="1" x14ac:dyDescent="0.2">
      <c r="A29" s="18" t="s">
        <v>102</v>
      </c>
      <c r="B29" s="20"/>
      <c r="C29" s="18">
        <f>SUM('[1]Historical Data'!C788)*1000+SUM('[1]Historical Data'!C789)*1000</f>
        <v>0</v>
      </c>
      <c r="D29" s="20"/>
      <c r="E29" s="18">
        <f>'[1]Cash Flow - General'!E29+'[1]Cash Flow - Water'!E29+'[1]Cash Flow - Sewer'!E29+'[1]Cash Flow - Other 1'!E29+'[1]Cash Flow - Other 2'!E29+'[1]Cash Flow - Other 3'!E29</f>
        <v>0</v>
      </c>
      <c r="F29" s="20"/>
      <c r="G29" s="18">
        <f>'[1]Cash Flow - General'!G29+'[1]Cash Flow - Water'!G29+'[1]Cash Flow - Sewer'!G29+'[1]Cash Flow - Other 1'!G29+'[1]Cash Flow - Other 2'!G29+'[1]Cash Flow - Other 3'!G29</f>
        <v>0</v>
      </c>
      <c r="H29" s="18">
        <f>'[1]Cash Flow - General'!H29+'[1]Cash Flow - Water'!H29+'[1]Cash Flow - Sewer'!H29+'[1]Cash Flow - Other 1'!H29+'[1]Cash Flow - Other 2'!H29+'[1]Cash Flow - Other 3'!H29</f>
        <v>0</v>
      </c>
      <c r="I29" s="18">
        <f>'[1]Cash Flow - General'!I29+'[1]Cash Flow - Water'!I29+'[1]Cash Flow - Sewer'!I29+'[1]Cash Flow - Other 1'!I29+'[1]Cash Flow - Other 2'!I29+'[1]Cash Flow - Other 3'!I29</f>
        <v>0</v>
      </c>
      <c r="J29" s="18">
        <f>'[1]Cash Flow - General'!J29+'[1]Cash Flow - Water'!J29+'[1]Cash Flow - Sewer'!J29+'[1]Cash Flow - Other 1'!J29+'[1]Cash Flow - Other 2'!J29+'[1]Cash Flow - Other 3'!J29</f>
        <v>0</v>
      </c>
      <c r="K29" s="18">
        <f>'[1]Cash Flow - General'!K29+'[1]Cash Flow - Water'!K29+'[1]Cash Flow - Sewer'!K29+'[1]Cash Flow - Other 1'!K29+'[1]Cash Flow - Other 2'!K29+'[1]Cash Flow - Other 3'!K29</f>
        <v>0</v>
      </c>
      <c r="L29" s="18">
        <f>'[1]Cash Flow - General'!L29+'[1]Cash Flow - Water'!L29+'[1]Cash Flow - Sewer'!L29+'[1]Cash Flow - Other 1'!L29+'[1]Cash Flow - Other 2'!L29+'[1]Cash Flow - Other 3'!L29</f>
        <v>0</v>
      </c>
      <c r="M29" s="18">
        <f>'[1]Cash Flow - General'!M29+'[1]Cash Flow - Water'!M29+'[1]Cash Flow - Sewer'!M29+'[1]Cash Flow - Other 1'!M29+'[1]Cash Flow - Other 2'!M29+'[1]Cash Flow - Other 3'!M29</f>
        <v>0</v>
      </c>
      <c r="N29" s="18">
        <f>'[1]Cash Flow - General'!N29+'[1]Cash Flow - Water'!N29+'[1]Cash Flow - Sewer'!N29+'[1]Cash Flow - Other 1'!N29+'[1]Cash Flow - Other 2'!N29+'[1]Cash Flow - Other 3'!N29</f>
        <v>0</v>
      </c>
      <c r="O29" s="18">
        <f>'[1]Cash Flow - General'!O29+'[1]Cash Flow - Water'!O29+'[1]Cash Flow - Sewer'!O29+'[1]Cash Flow - Other 1'!O29+'[1]Cash Flow - Other 2'!O29+'[1]Cash Flow - Other 3'!O29</f>
        <v>0</v>
      </c>
      <c r="P29" s="18">
        <f>'[1]Cash Flow - General'!P29+'[1]Cash Flow - Water'!P29+'[1]Cash Flow - Sewer'!P29+'[1]Cash Flow - Other 1'!P29+'[1]Cash Flow - Other 2'!P29+'[1]Cash Flow - Other 3'!P29</f>
        <v>0</v>
      </c>
      <c r="BA29" s="4" t="s">
        <v>0</v>
      </c>
      <c r="BB29" s="4" t="s">
        <v>0</v>
      </c>
      <c r="BC29" s="4" t="s">
        <v>0</v>
      </c>
      <c r="BF29" s="18"/>
      <c r="BG29" s="18"/>
      <c r="BH29" s="18"/>
      <c r="BI29" s="18"/>
      <c r="BJ29" s="18"/>
      <c r="BK29" s="18"/>
      <c r="BL29" s="18"/>
      <c r="BM29" s="18"/>
      <c r="BN29" s="18"/>
      <c r="BO29" s="18"/>
    </row>
    <row r="30" spans="1:67" ht="12.75" hidden="1" customHeight="1" thickBot="1" x14ac:dyDescent="0.25">
      <c r="A30" s="22" t="s">
        <v>103</v>
      </c>
      <c r="B30" s="60"/>
      <c r="C30" s="18">
        <v>0</v>
      </c>
      <c r="D30" s="60"/>
      <c r="E30" s="18">
        <f>'[1]Cash Flow - General'!E30+'[1]Cash Flow - Water'!E30+'[1]Cash Flow - Sewer'!E30+'[1]Cash Flow - Other 1'!E30+'[1]Cash Flow - Other 2'!E30+'[1]Cash Flow - Other 3'!E30</f>
        <v>0</v>
      </c>
      <c r="F30" s="60"/>
      <c r="G30" s="18">
        <f>'[1]Cash Flow - General'!G30+'[1]Cash Flow - Water'!G30+'[1]Cash Flow - Sewer'!G30+'[1]Cash Flow - Other 1'!G30+'[1]Cash Flow - Other 2'!G30+'[1]Cash Flow - Other 3'!G30</f>
        <v>0</v>
      </c>
      <c r="H30" s="18">
        <f>'[1]Cash Flow - General'!H30+'[1]Cash Flow - Water'!H30+'[1]Cash Flow - Sewer'!H30+'[1]Cash Flow - Other 1'!H30+'[1]Cash Flow - Other 2'!H30+'[1]Cash Flow - Other 3'!H30</f>
        <v>0</v>
      </c>
      <c r="I30" s="18">
        <f>'[1]Cash Flow - General'!I30+'[1]Cash Flow - Water'!I30+'[1]Cash Flow - Sewer'!I30+'[1]Cash Flow - Other 1'!I30+'[1]Cash Flow - Other 2'!I30+'[1]Cash Flow - Other 3'!I30</f>
        <v>0</v>
      </c>
      <c r="J30" s="18">
        <f>'[1]Cash Flow - General'!J30+'[1]Cash Flow - Water'!J30+'[1]Cash Flow - Sewer'!J30+'[1]Cash Flow - Other 1'!J30+'[1]Cash Flow - Other 2'!J30+'[1]Cash Flow - Other 3'!J30</f>
        <v>0</v>
      </c>
      <c r="K30" s="18">
        <f>'[1]Cash Flow - General'!K30+'[1]Cash Flow - Water'!K30+'[1]Cash Flow - Sewer'!K30+'[1]Cash Flow - Other 1'!K30+'[1]Cash Flow - Other 2'!K30+'[1]Cash Flow - Other 3'!K30</f>
        <v>0</v>
      </c>
      <c r="L30" s="18">
        <f>'[1]Cash Flow - General'!L30+'[1]Cash Flow - Water'!L30+'[1]Cash Flow - Sewer'!L30+'[1]Cash Flow - Other 1'!L30+'[1]Cash Flow - Other 2'!L30+'[1]Cash Flow - Other 3'!L30</f>
        <v>0</v>
      </c>
      <c r="M30" s="18">
        <f>'[1]Cash Flow - General'!M30+'[1]Cash Flow - Water'!M30+'[1]Cash Flow - Sewer'!M30+'[1]Cash Flow - Other 1'!M30+'[1]Cash Flow - Other 2'!M30+'[1]Cash Flow - Other 3'!M30</f>
        <v>0</v>
      </c>
      <c r="N30" s="18">
        <f>'[1]Cash Flow - General'!N30+'[1]Cash Flow - Water'!N30+'[1]Cash Flow - Sewer'!N30+'[1]Cash Flow - Other 1'!N30+'[1]Cash Flow - Other 2'!N30+'[1]Cash Flow - Other 3'!N30</f>
        <v>0</v>
      </c>
      <c r="O30" s="18">
        <f>'[1]Cash Flow - General'!O30+'[1]Cash Flow - Water'!O30+'[1]Cash Flow - Sewer'!O30+'[1]Cash Flow - Other 1'!O30+'[1]Cash Flow - Other 2'!O30+'[1]Cash Flow - Other 3'!O30</f>
        <v>0</v>
      </c>
      <c r="P30" s="18">
        <f>'[1]Cash Flow - General'!P30+'[1]Cash Flow - Water'!P30+'[1]Cash Flow - Sewer'!P30+'[1]Cash Flow - Other 1'!P30+'[1]Cash Flow - Other 2'!P30+'[1]Cash Flow - Other 3'!P30</f>
        <v>0</v>
      </c>
      <c r="BA30" s="4" t="s">
        <v>0</v>
      </c>
      <c r="BB30" s="4" t="s">
        <v>0</v>
      </c>
      <c r="BC30" s="4" t="s">
        <v>0</v>
      </c>
      <c r="BF30" s="18"/>
      <c r="BG30" s="18"/>
      <c r="BH30" s="18"/>
      <c r="BI30" s="18"/>
      <c r="BJ30" s="18"/>
      <c r="BK30" s="18"/>
      <c r="BL30" s="18"/>
      <c r="BM30" s="18"/>
      <c r="BN30" s="18"/>
      <c r="BO30" s="18"/>
    </row>
    <row r="31" spans="1:67" ht="12.75" hidden="1" customHeight="1" thickBot="1" x14ac:dyDescent="0.25">
      <c r="A31" s="18" t="s">
        <v>104</v>
      </c>
      <c r="B31" s="20"/>
      <c r="C31" s="18">
        <f>SUM('[1]Historical Data'!C791)*1000</f>
        <v>0</v>
      </c>
      <c r="D31" s="20"/>
      <c r="E31" s="18">
        <f>'[1]Cash Flow - General'!E31+'[1]Cash Flow - Water'!E31+'[1]Cash Flow - Sewer'!E31+'[1]Cash Flow - Other 1'!E31+'[1]Cash Flow - Other 2'!E31+'[1]Cash Flow - Other 3'!E31-E95+IF(E95&gt;E96,E95-E96,0)</f>
        <v>0</v>
      </c>
      <c r="F31" s="20"/>
      <c r="G31" s="18">
        <f>'[1]Cash Flow - General'!G31+'[1]Cash Flow - Water'!G31+'[1]Cash Flow - Sewer'!G31+'[1]Cash Flow - Other 1'!G31+'[1]Cash Flow - Other 2'!G31+'[1]Cash Flow - Other 3'!G31-G95+IF(G95&gt;G96,G95-G96,0)</f>
        <v>0</v>
      </c>
      <c r="H31" s="18">
        <f>'[1]Cash Flow - General'!H31+'[1]Cash Flow - Water'!H31+'[1]Cash Flow - Sewer'!H31+'[1]Cash Flow - Other 1'!H31+'[1]Cash Flow - Other 2'!H31+'[1]Cash Flow - Other 3'!H31-H95+IF(H95&gt;H96,H95-H96,0)</f>
        <v>0</v>
      </c>
      <c r="I31" s="18">
        <f>'[1]Cash Flow - General'!I31+'[1]Cash Flow - Water'!I31+'[1]Cash Flow - Sewer'!I31+'[1]Cash Flow - Other 1'!I31+'[1]Cash Flow - Other 2'!I31+'[1]Cash Flow - Other 3'!I31-I95+IF(I95&gt;I96,I95-I96,0)</f>
        <v>0</v>
      </c>
      <c r="J31" s="18">
        <f>'[1]Cash Flow - General'!J31+'[1]Cash Flow - Water'!J31+'[1]Cash Flow - Sewer'!J31+'[1]Cash Flow - Other 1'!J31+'[1]Cash Flow - Other 2'!J31+'[1]Cash Flow - Other 3'!J31-J95+IF(J95&gt;J96,J95-J96,0)</f>
        <v>0</v>
      </c>
      <c r="K31" s="18">
        <f>'[1]Cash Flow - General'!K31+'[1]Cash Flow - Water'!K31+'[1]Cash Flow - Sewer'!K31+'[1]Cash Flow - Other 1'!K31+'[1]Cash Flow - Other 2'!K31+'[1]Cash Flow - Other 3'!K31-K95+IF(K95&gt;K96,K95-K96,0)</f>
        <v>0</v>
      </c>
      <c r="L31" s="18">
        <f>'[1]Cash Flow - General'!L31+'[1]Cash Flow - Water'!L31+'[1]Cash Flow - Sewer'!L31+'[1]Cash Flow - Other 1'!L31+'[1]Cash Flow - Other 2'!L31+'[1]Cash Flow - Other 3'!L31-L95+IF(L95&gt;L96,L95-L96,0)</f>
        <v>0</v>
      </c>
      <c r="M31" s="18">
        <f>'[1]Cash Flow - General'!M31+'[1]Cash Flow - Water'!M31+'[1]Cash Flow - Sewer'!M31+'[1]Cash Flow - Other 1'!M31+'[1]Cash Flow - Other 2'!M31+'[1]Cash Flow - Other 3'!M31-M95+IF(M95&gt;M96,M95-M96,0)</f>
        <v>0</v>
      </c>
      <c r="N31" s="18">
        <f>'[1]Cash Flow - General'!N31+'[1]Cash Flow - Water'!N31+'[1]Cash Flow - Sewer'!N31+'[1]Cash Flow - Other 1'!N31+'[1]Cash Flow - Other 2'!N31+'[1]Cash Flow - Other 3'!N31-N95+IF(N95&gt;N96,N95-N96,0)</f>
        <v>0</v>
      </c>
      <c r="O31" s="18">
        <f>'[1]Cash Flow - General'!O31+'[1]Cash Flow - Water'!O31+'[1]Cash Flow - Sewer'!O31+'[1]Cash Flow - Other 1'!O31+'[1]Cash Flow - Other 2'!O31+'[1]Cash Flow - Other 3'!O31-O95+IF(O95&gt;O96,O95-O96,0)</f>
        <v>0</v>
      </c>
      <c r="P31" s="18">
        <f>'[1]Cash Flow - General'!P31+'[1]Cash Flow - Water'!P31+'[1]Cash Flow - Sewer'!P31+'[1]Cash Flow - Other 1'!P31+'[1]Cash Flow - Other 2'!P31+'[1]Cash Flow - Other 3'!P31-P95+IF(P95&gt;P96,P95-P96,0)</f>
        <v>0</v>
      </c>
      <c r="BA31" s="4" t="s">
        <v>0</v>
      </c>
      <c r="BB31" s="4" t="s">
        <v>0</v>
      </c>
      <c r="BC31" s="4" t="s">
        <v>0</v>
      </c>
      <c r="BF31" s="61"/>
      <c r="BG31" s="61"/>
      <c r="BH31" s="61"/>
      <c r="BI31" s="61"/>
      <c r="BJ31" s="61"/>
      <c r="BK31" s="61"/>
      <c r="BL31" s="61"/>
      <c r="BM31" s="61"/>
      <c r="BN31" s="61"/>
      <c r="BO31" s="61"/>
    </row>
    <row r="32" spans="1:67" ht="12.75" hidden="1" customHeight="1" thickBot="1" x14ac:dyDescent="0.25">
      <c r="A32" s="18" t="s">
        <v>105</v>
      </c>
      <c r="B32" s="20"/>
      <c r="C32" s="18">
        <f>SUM('[1]Historical Data'!C790)*1000</f>
        <v>0</v>
      </c>
      <c r="D32" s="20"/>
      <c r="E32" s="18">
        <f>'[1]Cash Flow - General'!E32+'[1]Cash Flow - Water'!E32+'[1]Cash Flow - Sewer'!E32+'[1]Cash Flow - Other 1'!E32+'[1]Cash Flow - Other 2'!E32+'[1]Cash Flow - Other 3'!E32</f>
        <v>0</v>
      </c>
      <c r="F32" s="20"/>
      <c r="G32" s="18">
        <f>'[1]Cash Flow - General'!G32+'[1]Cash Flow - Water'!G32+'[1]Cash Flow - Sewer'!G32+'[1]Cash Flow - Other 1'!G32+'[1]Cash Flow - Other 2'!G32+'[1]Cash Flow - Other 3'!G32</f>
        <v>0</v>
      </c>
      <c r="H32" s="18">
        <f>'[1]Cash Flow - General'!H32+'[1]Cash Flow - Water'!H32+'[1]Cash Flow - Sewer'!H32+'[1]Cash Flow - Other 1'!H32+'[1]Cash Flow - Other 2'!H32+'[1]Cash Flow - Other 3'!H32</f>
        <v>0</v>
      </c>
      <c r="I32" s="18">
        <f>'[1]Cash Flow - General'!I32+'[1]Cash Flow - Water'!I32+'[1]Cash Flow - Sewer'!I32+'[1]Cash Flow - Other 1'!I32+'[1]Cash Flow - Other 2'!I32+'[1]Cash Flow - Other 3'!I32</f>
        <v>0</v>
      </c>
      <c r="J32" s="18">
        <f>'[1]Cash Flow - General'!J32+'[1]Cash Flow - Water'!J32+'[1]Cash Flow - Sewer'!J32+'[1]Cash Flow - Other 1'!J32+'[1]Cash Flow - Other 2'!J32+'[1]Cash Flow - Other 3'!J32</f>
        <v>0</v>
      </c>
      <c r="K32" s="18">
        <f>'[1]Cash Flow - General'!K32+'[1]Cash Flow - Water'!K32+'[1]Cash Flow - Sewer'!K32+'[1]Cash Flow - Other 1'!K32+'[1]Cash Flow - Other 2'!K32+'[1]Cash Flow - Other 3'!K32</f>
        <v>0</v>
      </c>
      <c r="L32" s="18">
        <f>'[1]Cash Flow - General'!L32+'[1]Cash Flow - Water'!L32+'[1]Cash Flow - Sewer'!L32+'[1]Cash Flow - Other 1'!L32+'[1]Cash Flow - Other 2'!L32+'[1]Cash Flow - Other 3'!L32</f>
        <v>0</v>
      </c>
      <c r="M32" s="18">
        <f>'[1]Cash Flow - General'!M32+'[1]Cash Flow - Water'!M32+'[1]Cash Flow - Sewer'!M32+'[1]Cash Flow - Other 1'!M32+'[1]Cash Flow - Other 2'!M32+'[1]Cash Flow - Other 3'!M32</f>
        <v>0</v>
      </c>
      <c r="N32" s="18">
        <f>'[1]Cash Flow - General'!N32+'[1]Cash Flow - Water'!N32+'[1]Cash Flow - Sewer'!N32+'[1]Cash Flow - Other 1'!N32+'[1]Cash Flow - Other 2'!N32+'[1]Cash Flow - Other 3'!N32</f>
        <v>0</v>
      </c>
      <c r="O32" s="18">
        <f>'[1]Cash Flow - General'!O32+'[1]Cash Flow - Water'!O32+'[1]Cash Flow - Sewer'!O32+'[1]Cash Flow - Other 1'!O32+'[1]Cash Flow - Other 2'!O32+'[1]Cash Flow - Other 3'!O32</f>
        <v>0</v>
      </c>
      <c r="P32" s="18">
        <f>'[1]Cash Flow - General'!P32+'[1]Cash Flow - Water'!P32+'[1]Cash Flow - Sewer'!P32+'[1]Cash Flow - Other 1'!P32+'[1]Cash Flow - Other 2'!P32+'[1]Cash Flow - Other 3'!P32</f>
        <v>0</v>
      </c>
      <c r="BA32" s="4" t="s">
        <v>0</v>
      </c>
      <c r="BB32" s="4" t="s">
        <v>0</v>
      </c>
      <c r="BC32" s="4" t="s">
        <v>0</v>
      </c>
      <c r="BF32" s="61"/>
      <c r="BG32" s="61"/>
      <c r="BH32" s="61"/>
      <c r="BI32" s="61"/>
      <c r="BJ32" s="61"/>
      <c r="BK32" s="61"/>
      <c r="BL32" s="61"/>
      <c r="BM32" s="61"/>
      <c r="BN32" s="61"/>
      <c r="BO32" s="61"/>
    </row>
    <row r="33" spans="1:67" ht="12.75" hidden="1" customHeight="1" thickBot="1" x14ac:dyDescent="0.25">
      <c r="A33" s="18" t="s">
        <v>106</v>
      </c>
      <c r="B33" s="20"/>
      <c r="C33" s="18">
        <f>SUM('[1]Historical Data'!C792)*1000</f>
        <v>0</v>
      </c>
      <c r="D33" s="20"/>
      <c r="E33" s="18">
        <f>'[1]Cash Flow - General'!E33+'[1]Cash Flow - Water'!E33+'[1]Cash Flow - Sewer'!E33+'[1]Cash Flow - Other 1'!E33+'[1]Cash Flow - Other 2'!E33+'[1]Cash Flow - Other 3'!E33</f>
        <v>0</v>
      </c>
      <c r="F33" s="20"/>
      <c r="G33" s="18">
        <f>'[1]Cash Flow - General'!G33+'[1]Cash Flow - Water'!G33+'[1]Cash Flow - Sewer'!G33+'[1]Cash Flow - Other 1'!G33+'[1]Cash Flow - Other 2'!G33+'[1]Cash Flow - Other 3'!G33</f>
        <v>0</v>
      </c>
      <c r="H33" s="18">
        <f>'[1]Cash Flow - General'!H33+'[1]Cash Flow - Water'!H33+'[1]Cash Flow - Sewer'!H33+'[1]Cash Flow - Other 1'!H33+'[1]Cash Flow - Other 2'!H33+'[1]Cash Flow - Other 3'!H33</f>
        <v>0</v>
      </c>
      <c r="I33" s="18">
        <f>'[1]Cash Flow - General'!I33+'[1]Cash Flow - Water'!I33+'[1]Cash Flow - Sewer'!I33+'[1]Cash Flow - Other 1'!I33+'[1]Cash Flow - Other 2'!I33+'[1]Cash Flow - Other 3'!I33</f>
        <v>0</v>
      </c>
      <c r="J33" s="18">
        <f>'[1]Cash Flow - General'!J33+'[1]Cash Flow - Water'!J33+'[1]Cash Flow - Sewer'!J33+'[1]Cash Flow - Other 1'!J33+'[1]Cash Flow - Other 2'!J33+'[1]Cash Flow - Other 3'!J33</f>
        <v>0</v>
      </c>
      <c r="K33" s="18">
        <f>'[1]Cash Flow - General'!K33+'[1]Cash Flow - Water'!K33+'[1]Cash Flow - Sewer'!K33+'[1]Cash Flow - Other 1'!K33+'[1]Cash Flow - Other 2'!K33+'[1]Cash Flow - Other 3'!K33</f>
        <v>0</v>
      </c>
      <c r="L33" s="18">
        <f>'[1]Cash Flow - General'!L33+'[1]Cash Flow - Water'!L33+'[1]Cash Flow - Sewer'!L33+'[1]Cash Flow - Other 1'!L33+'[1]Cash Flow - Other 2'!L33+'[1]Cash Flow - Other 3'!L33</f>
        <v>0</v>
      </c>
      <c r="M33" s="18">
        <f>'[1]Cash Flow - General'!M33+'[1]Cash Flow - Water'!M33+'[1]Cash Flow - Sewer'!M33+'[1]Cash Flow - Other 1'!M33+'[1]Cash Flow - Other 2'!M33+'[1]Cash Flow - Other 3'!M33</f>
        <v>0</v>
      </c>
      <c r="N33" s="18">
        <f>'[1]Cash Flow - General'!N33+'[1]Cash Flow - Water'!N33+'[1]Cash Flow - Sewer'!N33+'[1]Cash Flow - Other 1'!N33+'[1]Cash Flow - Other 2'!N33+'[1]Cash Flow - Other 3'!N33</f>
        <v>0</v>
      </c>
      <c r="O33" s="18">
        <f>'[1]Cash Flow - General'!O33+'[1]Cash Flow - Water'!O33+'[1]Cash Flow - Sewer'!O33+'[1]Cash Flow - Other 1'!O33+'[1]Cash Flow - Other 2'!O33+'[1]Cash Flow - Other 3'!O33</f>
        <v>0</v>
      </c>
      <c r="P33" s="18">
        <f>'[1]Cash Flow - General'!P33+'[1]Cash Flow - Water'!P33+'[1]Cash Flow - Sewer'!P33+'[1]Cash Flow - Other 1'!P33+'[1]Cash Flow - Other 2'!P33+'[1]Cash Flow - Other 3'!P33</f>
        <v>0</v>
      </c>
      <c r="BA33" s="4" t="s">
        <v>0</v>
      </c>
      <c r="BB33" s="4" t="s">
        <v>0</v>
      </c>
      <c r="BC33" s="4" t="s">
        <v>0</v>
      </c>
      <c r="BF33" s="61"/>
      <c r="BG33" s="61"/>
      <c r="BH33" s="61"/>
      <c r="BI33" s="61"/>
      <c r="BJ33" s="61"/>
      <c r="BK33" s="61"/>
      <c r="BL33" s="61"/>
      <c r="BM33" s="61"/>
      <c r="BN33" s="61"/>
      <c r="BO33" s="61"/>
    </row>
    <row r="34" spans="1:67" ht="12.75" hidden="1" customHeight="1" x14ac:dyDescent="0.2">
      <c r="A34" s="18" t="s">
        <v>107</v>
      </c>
      <c r="B34" s="20"/>
      <c r="C34" s="18">
        <f>SUM('[1]Historical Data'!C793)*1000</f>
        <v>0</v>
      </c>
      <c r="D34" s="20"/>
      <c r="E34" s="18">
        <f>'[1]Cash Flow - General'!E34+'[1]Cash Flow - Water'!E34+'[1]Cash Flow - Sewer'!E34+'[1]Cash Flow - Other 1'!E34+'[1]Cash Flow - Other 2'!E34+'[1]Cash Flow - Other 3'!E34</f>
        <v>0</v>
      </c>
      <c r="F34" s="20"/>
      <c r="G34" s="18">
        <f>'[1]Cash Flow - General'!G34+'[1]Cash Flow - Water'!G34+'[1]Cash Flow - Sewer'!G34+'[1]Cash Flow - Other 1'!G34+'[1]Cash Flow - Other 2'!G34+'[1]Cash Flow - Other 3'!G34</f>
        <v>0</v>
      </c>
      <c r="H34" s="18">
        <f>'[1]Cash Flow - General'!H34+'[1]Cash Flow - Water'!H34+'[1]Cash Flow - Sewer'!H34+'[1]Cash Flow - Other 1'!H34+'[1]Cash Flow - Other 2'!H34+'[1]Cash Flow - Other 3'!H34</f>
        <v>0</v>
      </c>
      <c r="I34" s="18">
        <f>'[1]Cash Flow - General'!I34+'[1]Cash Flow - Water'!I34+'[1]Cash Flow - Sewer'!I34+'[1]Cash Flow - Other 1'!I34+'[1]Cash Flow - Other 2'!I34+'[1]Cash Flow - Other 3'!I34</f>
        <v>0</v>
      </c>
      <c r="J34" s="18">
        <f>'[1]Cash Flow - General'!J34+'[1]Cash Flow - Water'!J34+'[1]Cash Flow - Sewer'!J34+'[1]Cash Flow - Other 1'!J34+'[1]Cash Flow - Other 2'!J34+'[1]Cash Flow - Other 3'!J34</f>
        <v>0</v>
      </c>
      <c r="K34" s="18">
        <f>'[1]Cash Flow - General'!K34+'[1]Cash Flow - Water'!K34+'[1]Cash Flow - Sewer'!K34+'[1]Cash Flow - Other 1'!K34+'[1]Cash Flow - Other 2'!K34+'[1]Cash Flow - Other 3'!K34</f>
        <v>0</v>
      </c>
      <c r="L34" s="18">
        <f>'[1]Cash Flow - General'!L34+'[1]Cash Flow - Water'!L34+'[1]Cash Flow - Sewer'!L34+'[1]Cash Flow - Other 1'!L34+'[1]Cash Flow - Other 2'!L34+'[1]Cash Flow - Other 3'!L34</f>
        <v>0</v>
      </c>
      <c r="M34" s="18">
        <f>'[1]Cash Flow - General'!M34+'[1]Cash Flow - Water'!M34+'[1]Cash Flow - Sewer'!M34+'[1]Cash Flow - Other 1'!M34+'[1]Cash Flow - Other 2'!M34+'[1]Cash Flow - Other 3'!M34</f>
        <v>0</v>
      </c>
      <c r="N34" s="18">
        <f>'[1]Cash Flow - General'!N34+'[1]Cash Flow - Water'!N34+'[1]Cash Flow - Sewer'!N34+'[1]Cash Flow - Other 1'!N34+'[1]Cash Flow - Other 2'!N34+'[1]Cash Flow - Other 3'!N34</f>
        <v>0</v>
      </c>
      <c r="O34" s="18">
        <f>'[1]Cash Flow - General'!O34+'[1]Cash Flow - Water'!O34+'[1]Cash Flow - Sewer'!O34+'[1]Cash Flow - Other 1'!O34+'[1]Cash Flow - Other 2'!O34+'[1]Cash Flow - Other 3'!O34</f>
        <v>0</v>
      </c>
      <c r="P34" s="18">
        <f>'[1]Cash Flow - General'!P34+'[1]Cash Flow - Water'!P34+'[1]Cash Flow - Sewer'!P34+'[1]Cash Flow - Other 1'!P34+'[1]Cash Flow - Other 2'!P34+'[1]Cash Flow - Other 3'!P34</f>
        <v>0</v>
      </c>
      <c r="BA34" s="4" t="s">
        <v>0</v>
      </c>
      <c r="BB34" s="4" t="s">
        <v>0</v>
      </c>
      <c r="BC34" s="4" t="s">
        <v>0</v>
      </c>
      <c r="BF34" s="62"/>
      <c r="BG34" s="62"/>
      <c r="BH34" s="62"/>
      <c r="BI34" s="62"/>
      <c r="BJ34" s="62"/>
      <c r="BK34" s="62"/>
      <c r="BL34" s="62"/>
      <c r="BM34" s="62"/>
      <c r="BN34" s="62"/>
      <c r="BO34" s="62"/>
    </row>
    <row r="35" spans="1:67" ht="12.75" customHeight="1" x14ac:dyDescent="0.2">
      <c r="A35" s="23" t="s">
        <v>94</v>
      </c>
      <c r="B35" s="52"/>
      <c r="C35" s="18"/>
      <c r="D35" s="52"/>
      <c r="E35" s="18"/>
      <c r="F35" s="52"/>
      <c r="G35" s="18"/>
      <c r="H35" s="18"/>
      <c r="I35" s="18"/>
      <c r="J35" s="18"/>
      <c r="K35" s="18"/>
      <c r="L35" s="18"/>
      <c r="M35" s="18"/>
      <c r="N35" s="18"/>
      <c r="O35" s="18"/>
      <c r="P35" s="18"/>
      <c r="BA35" s="4" t="s">
        <v>0</v>
      </c>
      <c r="BB35" s="4" t="s">
        <v>0</v>
      </c>
      <c r="BC35" s="4" t="s">
        <v>0</v>
      </c>
    </row>
    <row r="36" spans="1:67" ht="12.75" customHeight="1" x14ac:dyDescent="0.2">
      <c r="A36" s="22" t="s">
        <v>108</v>
      </c>
      <c r="B36" s="60"/>
      <c r="C36" s="18">
        <f>SUM('[1]Historical Data'!C796)*1000</f>
        <v>-25975000</v>
      </c>
      <c r="D36" s="60"/>
      <c r="E36" s="18">
        <f>'[1]Cash Flow - General'!E36+'[1]Cash Flow - Water'!E36+'[1]Cash Flow - Sewer'!E36+'[1]Cash Flow - Other 1'!E36+'[1]Cash Flow - Other 2'!E36+'[1]Cash Flow - Other 3'!E36</f>
        <v>0</v>
      </c>
      <c r="F36" s="60"/>
      <c r="G36" s="18">
        <f>'[1]Cash Flow - General'!G36+'[1]Cash Flow - Water'!G36+'[1]Cash Flow - Sewer'!G36+'[1]Cash Flow - Other 1'!G36+'[1]Cash Flow - Other 2'!G36+'[1]Cash Flow - Other 3'!G36</f>
        <v>-4000000</v>
      </c>
      <c r="H36" s="18">
        <f>'[1]Cash Flow - General'!H36+'[1]Cash Flow - Water'!H36+'[1]Cash Flow - Sewer'!H36+'[1]Cash Flow - Other 1'!H36+'[1]Cash Flow - Other 2'!H36+'[1]Cash Flow - Other 3'!H36</f>
        <v>-15149138.621140137</v>
      </c>
      <c r="I36" s="18">
        <f>'[1]Cash Flow - General'!I36+'[1]Cash Flow - Water'!I36+'[1]Cash Flow - Sewer'!I36+'[1]Cash Flow - Other 1'!I36+'[1]Cash Flow - Other 2'!I36+'[1]Cash Flow - Other 3'!I36</f>
        <v>-4024792.1239903197</v>
      </c>
      <c r="J36" s="18">
        <f>'[1]Cash Flow - General'!J36+'[1]Cash Flow - Water'!J36+'[1]Cash Flow - Sewer'!J36+'[1]Cash Flow - Other 1'!J36+'[1]Cash Flow - Other 2'!J36+'[1]Cash Flow - Other 3'!J36</f>
        <v>0</v>
      </c>
      <c r="K36" s="18">
        <f>'[1]Cash Flow - General'!K36+'[1]Cash Flow - Water'!K36+'[1]Cash Flow - Sewer'!K36+'[1]Cash Flow - Other 1'!K36+'[1]Cash Flow - Other 2'!K36+'[1]Cash Flow - Other 3'!K36</f>
        <v>-653479.33424431086</v>
      </c>
      <c r="L36" s="18">
        <f>'[1]Cash Flow - General'!L36+'[1]Cash Flow - Water'!L36+'[1]Cash Flow - Sewer'!L36+'[1]Cash Flow - Other 1'!L36+'[1]Cash Flow - Other 2'!L36+'[1]Cash Flow - Other 3'!L36</f>
        <v>-3242373.2211394962</v>
      </c>
      <c r="M36" s="18">
        <f>'[1]Cash Flow - General'!M36+'[1]Cash Flow - Water'!M36+'[1]Cash Flow - Sewer'!M36+'[1]Cash Flow - Other 1'!M36+'[1]Cash Flow - Other 2'!M36+'[1]Cash Flow - Other 3'!M36</f>
        <v>-5605955.8170628771</v>
      </c>
      <c r="N36" s="18">
        <f>'[1]Cash Flow - General'!N36+'[1]Cash Flow - Water'!N36+'[1]Cash Flow - Sewer'!N36+'[1]Cash Flow - Other 1'!N36+'[1]Cash Flow - Other 2'!N36+'[1]Cash Flow - Other 3'!N36</f>
        <v>-6721599.7130874172</v>
      </c>
      <c r="O36" s="18">
        <f>'[1]Cash Flow - General'!O36+'[1]Cash Flow - Water'!O36+'[1]Cash Flow - Sewer'!O36+'[1]Cash Flow - Other 1'!O36+'[1]Cash Flow - Other 2'!O36+'[1]Cash Flow - Other 3'!O36</f>
        <v>-1291254.6102934405</v>
      </c>
      <c r="P36" s="18">
        <f>'[1]Cash Flow - General'!P36+'[1]Cash Flow - Water'!P36+'[1]Cash Flow - Sewer'!P36+'[1]Cash Flow - Other 1'!P36+'[1]Cash Flow - Other 2'!P36+'[1]Cash Flow - Other 3'!P36</f>
        <v>-2258591.4124463983</v>
      </c>
      <c r="BA36" s="4" t="s">
        <v>0</v>
      </c>
      <c r="BB36" s="4" t="s">
        <v>0</v>
      </c>
      <c r="BC36" s="4" t="s">
        <v>0</v>
      </c>
      <c r="BF36" s="18"/>
      <c r="BG36" s="18"/>
      <c r="BH36" s="18"/>
      <c r="BI36" s="18"/>
      <c r="BJ36" s="18"/>
      <c r="BK36" s="18"/>
      <c r="BL36" s="18"/>
      <c r="BM36" s="18"/>
      <c r="BN36" s="18"/>
      <c r="BO36" s="18"/>
    </row>
    <row r="37" spans="1:67" ht="12.75" customHeight="1" x14ac:dyDescent="0.2">
      <c r="A37" s="18" t="s">
        <v>109</v>
      </c>
      <c r="B37" s="20"/>
      <c r="C37" s="18">
        <f>SUM('[1]Historical Data'!C797)*1000</f>
        <v>0</v>
      </c>
      <c r="D37" s="20"/>
      <c r="E37" s="18">
        <f>'[1]Cash Flow - General'!E37+'[1]Cash Flow - Water'!E37+'[1]Cash Flow - Sewer'!E37+'[1]Cash Flow - Other 1'!E37+'[1]Cash Flow - Other 2'!E37+'[1]Cash Flow - Other 3'!E37</f>
        <v>0</v>
      </c>
      <c r="F37" s="20"/>
      <c r="G37" s="18">
        <f>'[1]Cash Flow - General'!G37+'[1]Cash Flow - Water'!G37+'[1]Cash Flow - Sewer'!G37+'[1]Cash Flow - Other 1'!G37+'[1]Cash Flow - Other 2'!G37+'[1]Cash Flow - Other 3'!G37</f>
        <v>0</v>
      </c>
      <c r="H37" s="18">
        <f>'[1]Cash Flow - General'!H37+'[1]Cash Flow - Water'!H37+'[1]Cash Flow - Sewer'!H37+'[1]Cash Flow - Other 1'!H37+'[1]Cash Flow - Other 2'!H37+'[1]Cash Flow - Other 3'!H37</f>
        <v>0</v>
      </c>
      <c r="I37" s="18">
        <f>'[1]Cash Flow - General'!I37+'[1]Cash Flow - Water'!I37+'[1]Cash Flow - Sewer'!I37+'[1]Cash Flow - Other 1'!I37+'[1]Cash Flow - Other 2'!I37+'[1]Cash Flow - Other 3'!I37</f>
        <v>0</v>
      </c>
      <c r="J37" s="18">
        <f>'[1]Cash Flow - General'!J37+'[1]Cash Flow - Water'!J37+'[1]Cash Flow - Sewer'!J37+'[1]Cash Flow - Other 1'!J37+'[1]Cash Flow - Other 2'!J37+'[1]Cash Flow - Other 3'!J37</f>
        <v>0</v>
      </c>
      <c r="K37" s="18">
        <f>'[1]Cash Flow - General'!K37+'[1]Cash Flow - Water'!K37+'[1]Cash Flow - Sewer'!K37+'[1]Cash Flow - Other 1'!K37+'[1]Cash Flow - Other 2'!K37+'[1]Cash Flow - Other 3'!K37</f>
        <v>0</v>
      </c>
      <c r="L37" s="18">
        <f>'[1]Cash Flow - General'!L37+'[1]Cash Flow - Water'!L37+'[1]Cash Flow - Sewer'!L37+'[1]Cash Flow - Other 1'!L37+'[1]Cash Flow - Other 2'!L37+'[1]Cash Flow - Other 3'!L37</f>
        <v>0</v>
      </c>
      <c r="M37" s="18">
        <f>'[1]Cash Flow - General'!M37+'[1]Cash Flow - Water'!M37+'[1]Cash Flow - Sewer'!M37+'[1]Cash Flow - Other 1'!M37+'[1]Cash Flow - Other 2'!M37+'[1]Cash Flow - Other 3'!M37</f>
        <v>0</v>
      </c>
      <c r="N37" s="18">
        <f>'[1]Cash Flow - General'!N37+'[1]Cash Flow - Water'!N37+'[1]Cash Flow - Sewer'!N37+'[1]Cash Flow - Other 1'!N37+'[1]Cash Flow - Other 2'!N37+'[1]Cash Flow - Other 3'!N37</f>
        <v>0</v>
      </c>
      <c r="O37" s="18">
        <f>'[1]Cash Flow - General'!O37+'[1]Cash Flow - Water'!O37+'[1]Cash Flow - Sewer'!O37+'[1]Cash Flow - Other 1'!O37+'[1]Cash Flow - Other 2'!O37+'[1]Cash Flow - Other 3'!O37</f>
        <v>0</v>
      </c>
      <c r="P37" s="18">
        <f>'[1]Cash Flow - General'!P37+'[1]Cash Flow - Water'!P37+'[1]Cash Flow - Sewer'!P37+'[1]Cash Flow - Other 1'!P37+'[1]Cash Flow - Other 2'!P37+'[1]Cash Flow - Other 3'!P37</f>
        <v>0</v>
      </c>
      <c r="BA37" s="4" t="s">
        <v>0</v>
      </c>
      <c r="BB37" s="4" t="s">
        <v>0</v>
      </c>
      <c r="BC37" s="4" t="s">
        <v>0</v>
      </c>
      <c r="BF37" s="18"/>
      <c r="BG37" s="18"/>
      <c r="BH37" s="18"/>
      <c r="BI37" s="18"/>
      <c r="BJ37" s="18"/>
      <c r="BK37" s="18"/>
      <c r="BL37" s="18"/>
      <c r="BM37" s="18"/>
      <c r="BN37" s="18"/>
      <c r="BO37" s="18"/>
    </row>
    <row r="38" spans="1:67" ht="12.75" customHeight="1" x14ac:dyDescent="0.2">
      <c r="A38" s="18" t="s">
        <v>110</v>
      </c>
      <c r="B38" s="20"/>
      <c r="C38" s="18">
        <f>SUM('[1]Historical Data'!C798)*1000</f>
        <v>-28384000</v>
      </c>
      <c r="D38" s="20"/>
      <c r="E38" s="18">
        <f>'[1]Cash Flow - General'!E38+'[1]Cash Flow - Water'!E38+'[1]Cash Flow - Sewer'!E38+'[1]Cash Flow - Other 1'!E38+'[1]Cash Flow - Other 2'!E38+'[1]Cash Flow - Other 3'!E38</f>
        <v>-90869056</v>
      </c>
      <c r="F38" s="20"/>
      <c r="G38" s="18">
        <f>'[1]Cash Flow - General'!G38+'[1]Cash Flow - Water'!G38+'[1]Cash Flow - Sewer'!G38+'[1]Cash Flow - Other 1'!G38+'[1]Cash Flow - Other 2'!G38+'[1]Cash Flow - Other 3'!G38</f>
        <v>-15901384</v>
      </c>
      <c r="H38" s="18">
        <f>'[1]Cash Flow - General'!H38+'[1]Cash Flow - Water'!H38+'[1]Cash Flow - Sewer'!H38+'[1]Cash Flow - Other 1'!H38+'[1]Cash Flow - Other 2'!H38+'[1]Cash Flow - Other 3'!H38</f>
        <v>-9284241</v>
      </c>
      <c r="I38" s="18">
        <f>'[1]Cash Flow - General'!I38+'[1]Cash Flow - Water'!I38+'[1]Cash Flow - Sewer'!I38+'[1]Cash Flow - Other 1'!I38+'[1]Cash Flow - Other 2'!I38+'[1]Cash Flow - Other 3'!I38</f>
        <v>-8427221</v>
      </c>
      <c r="J38" s="18">
        <f>'[1]Cash Flow - General'!J38+'[1]Cash Flow - Water'!J38+'[1]Cash Flow - Sewer'!J38+'[1]Cash Flow - Other 1'!J38+'[1]Cash Flow - Other 2'!J38+'[1]Cash Flow - Other 3'!J38</f>
        <v>-8668948</v>
      </c>
      <c r="K38" s="18">
        <f>'[1]Cash Flow - General'!K38+'[1]Cash Flow - Water'!K38+'[1]Cash Flow - Sewer'!K38+'[1]Cash Flow - Other 1'!K38+'[1]Cash Flow - Other 2'!K38+'[1]Cash Flow - Other 3'!K38</f>
        <v>-7725988</v>
      </c>
      <c r="L38" s="18">
        <f>'[1]Cash Flow - General'!L38+'[1]Cash Flow - Water'!L38+'[1]Cash Flow - Sewer'!L38+'[1]Cash Flow - Other 1'!L38+'[1]Cash Flow - Other 2'!L38+'[1]Cash Flow - Other 3'!L38</f>
        <v>-7653670</v>
      </c>
      <c r="M38" s="18">
        <f>'[1]Cash Flow - General'!M38+'[1]Cash Flow - Water'!M38+'[1]Cash Flow - Sewer'!M38+'[1]Cash Flow - Other 1'!M38+'[1]Cash Flow - Other 2'!M38+'[1]Cash Flow - Other 3'!M38</f>
        <v>-7489174</v>
      </c>
      <c r="N38" s="18">
        <f>'[1]Cash Flow - General'!N38+'[1]Cash Flow - Water'!N38+'[1]Cash Flow - Sewer'!N38+'[1]Cash Flow - Other 1'!N38+'[1]Cash Flow - Other 2'!N38+'[1]Cash Flow - Other 3'!N38</f>
        <v>-7402314</v>
      </c>
      <c r="O38" s="18">
        <f>'[1]Cash Flow - General'!O38+'[1]Cash Flow - Water'!O38+'[1]Cash Flow - Sewer'!O38+'[1]Cash Flow - Other 1'!O38+'[1]Cash Flow - Other 2'!O38+'[1]Cash Flow - Other 3'!O38</f>
        <v>-7896114</v>
      </c>
      <c r="P38" s="18">
        <f>'[1]Cash Flow - General'!P38+'[1]Cash Flow - Water'!P38+'[1]Cash Flow - Sewer'!P38+'[1]Cash Flow - Other 1'!P38+'[1]Cash Flow - Other 2'!P38+'[1]Cash Flow - Other 3'!P38</f>
        <v>-6655248</v>
      </c>
      <c r="BA38" s="4" t="s">
        <v>0</v>
      </c>
      <c r="BB38" s="4" t="s">
        <v>0</v>
      </c>
      <c r="BC38" s="4" t="s">
        <v>0</v>
      </c>
      <c r="BF38" s="18"/>
      <c r="BG38" s="18"/>
      <c r="BH38" s="18"/>
      <c r="BI38" s="18"/>
      <c r="BJ38" s="18"/>
      <c r="BK38" s="18"/>
      <c r="BL38" s="18"/>
      <c r="BM38" s="18"/>
      <c r="BN38" s="18"/>
      <c r="BO38" s="18"/>
    </row>
    <row r="39" spans="1:67" ht="12.75" hidden="1" customHeight="1" x14ac:dyDescent="0.2">
      <c r="A39" s="18" t="s">
        <v>111</v>
      </c>
      <c r="B39" s="20"/>
      <c r="C39" s="18">
        <f>SUM('[1]Historical Data'!C799)*1000</f>
        <v>0</v>
      </c>
      <c r="D39" s="20"/>
      <c r="E39" s="18">
        <f>'[1]Cash Flow - General'!E39+'[1]Cash Flow - Water'!E39+'[1]Cash Flow - Sewer'!E39+'[1]Cash Flow - Other 1'!E39+'[1]Cash Flow - Other 2'!E39+'[1]Cash Flow - Other 3'!E39</f>
        <v>0</v>
      </c>
      <c r="F39" s="20"/>
      <c r="G39" s="18">
        <f>'[1]Cash Flow - General'!G39+'[1]Cash Flow - Water'!G39+'[1]Cash Flow - Sewer'!G39+'[1]Cash Flow - Other 1'!G39+'[1]Cash Flow - Other 2'!G39+'[1]Cash Flow - Other 3'!G39</f>
        <v>0</v>
      </c>
      <c r="H39" s="18">
        <f>'[1]Cash Flow - General'!H39+'[1]Cash Flow - Water'!H39+'[1]Cash Flow - Sewer'!H39+'[1]Cash Flow - Other 1'!H39+'[1]Cash Flow - Other 2'!H39+'[1]Cash Flow - Other 3'!H39</f>
        <v>0</v>
      </c>
      <c r="I39" s="18">
        <f>'[1]Cash Flow - General'!I39+'[1]Cash Flow - Water'!I39+'[1]Cash Flow - Sewer'!I39+'[1]Cash Flow - Other 1'!I39+'[1]Cash Flow - Other 2'!I39+'[1]Cash Flow - Other 3'!I39</f>
        <v>0</v>
      </c>
      <c r="J39" s="18">
        <f>'[1]Cash Flow - General'!J39+'[1]Cash Flow - Water'!J39+'[1]Cash Flow - Sewer'!J39+'[1]Cash Flow - Other 1'!J39+'[1]Cash Flow - Other 2'!J39+'[1]Cash Flow - Other 3'!J39</f>
        <v>0</v>
      </c>
      <c r="K39" s="18">
        <f>'[1]Cash Flow - General'!K39+'[1]Cash Flow - Water'!K39+'[1]Cash Flow - Sewer'!K39+'[1]Cash Flow - Other 1'!K39+'[1]Cash Flow - Other 2'!K39+'[1]Cash Flow - Other 3'!K39</f>
        <v>0</v>
      </c>
      <c r="L39" s="18">
        <f>'[1]Cash Flow - General'!L39+'[1]Cash Flow - Water'!L39+'[1]Cash Flow - Sewer'!L39+'[1]Cash Flow - Other 1'!L39+'[1]Cash Flow - Other 2'!L39+'[1]Cash Flow - Other 3'!L39</f>
        <v>0</v>
      </c>
      <c r="M39" s="18">
        <f>'[1]Cash Flow - General'!M39+'[1]Cash Flow - Water'!M39+'[1]Cash Flow - Sewer'!M39+'[1]Cash Flow - Other 1'!M39+'[1]Cash Flow - Other 2'!M39+'[1]Cash Flow - Other 3'!M39</f>
        <v>0</v>
      </c>
      <c r="N39" s="18">
        <f>'[1]Cash Flow - General'!N39+'[1]Cash Flow - Water'!N39+'[1]Cash Flow - Sewer'!N39+'[1]Cash Flow - Other 1'!N39+'[1]Cash Flow - Other 2'!N39+'[1]Cash Flow - Other 3'!N39</f>
        <v>0</v>
      </c>
      <c r="O39" s="18">
        <f>'[1]Cash Flow - General'!O39+'[1]Cash Flow - Water'!O39+'[1]Cash Flow - Sewer'!O39+'[1]Cash Flow - Other 1'!O39+'[1]Cash Flow - Other 2'!O39+'[1]Cash Flow - Other 3'!O39</f>
        <v>0</v>
      </c>
      <c r="P39" s="18">
        <f>'[1]Cash Flow - General'!P39+'[1]Cash Flow - Water'!P39+'[1]Cash Flow - Sewer'!P39+'[1]Cash Flow - Other 1'!P39+'[1]Cash Flow - Other 2'!P39+'[1]Cash Flow - Other 3'!P39</f>
        <v>0</v>
      </c>
      <c r="BA39" s="4" t="s">
        <v>0</v>
      </c>
      <c r="BB39" s="4" t="s">
        <v>0</v>
      </c>
      <c r="BC39" s="4" t="s">
        <v>0</v>
      </c>
      <c r="BF39" s="18"/>
      <c r="BG39" s="18"/>
      <c r="BH39" s="18"/>
      <c r="BI39" s="18"/>
      <c r="BJ39" s="18"/>
      <c r="BK39" s="18"/>
      <c r="BL39" s="18"/>
      <c r="BM39" s="18"/>
      <c r="BN39" s="18"/>
      <c r="BO39" s="18"/>
    </row>
    <row r="40" spans="1:67" ht="12.75" hidden="1" customHeight="1" thickBot="1" x14ac:dyDescent="0.25">
      <c r="A40" s="22" t="s">
        <v>112</v>
      </c>
      <c r="B40" s="60"/>
      <c r="C40" s="18">
        <v>0</v>
      </c>
      <c r="D40" s="60"/>
      <c r="E40" s="18">
        <f>'[1]Cash Flow - General'!E40+'[1]Cash Flow - Water'!E40+'[1]Cash Flow - Sewer'!E40+'[1]Cash Flow - Other 1'!E40+'[1]Cash Flow - Other 2'!E40+'[1]Cash Flow - Other 3'!E40</f>
        <v>0</v>
      </c>
      <c r="F40" s="60"/>
      <c r="G40" s="18">
        <f>'[1]Cash Flow - General'!G40+'[1]Cash Flow - Water'!G40+'[1]Cash Flow - Sewer'!G40+'[1]Cash Flow - Other 1'!G40+'[1]Cash Flow - Other 2'!G40+'[1]Cash Flow - Other 3'!G40</f>
        <v>0</v>
      </c>
      <c r="H40" s="18">
        <f>'[1]Cash Flow - General'!H40+'[1]Cash Flow - Water'!H40+'[1]Cash Flow - Sewer'!H40+'[1]Cash Flow - Other 1'!H40+'[1]Cash Flow - Other 2'!H40+'[1]Cash Flow - Other 3'!H40</f>
        <v>0</v>
      </c>
      <c r="I40" s="18">
        <f>'[1]Cash Flow - General'!I40+'[1]Cash Flow - Water'!I40+'[1]Cash Flow - Sewer'!I40+'[1]Cash Flow - Other 1'!I40+'[1]Cash Flow - Other 2'!I40+'[1]Cash Flow - Other 3'!I40</f>
        <v>0</v>
      </c>
      <c r="J40" s="18">
        <f>'[1]Cash Flow - General'!J40+'[1]Cash Flow - Water'!J40+'[1]Cash Flow - Sewer'!J40+'[1]Cash Flow - Other 1'!J40+'[1]Cash Flow - Other 2'!J40+'[1]Cash Flow - Other 3'!J40</f>
        <v>0</v>
      </c>
      <c r="K40" s="18">
        <f>'[1]Cash Flow - General'!K40+'[1]Cash Flow - Water'!K40+'[1]Cash Flow - Sewer'!K40+'[1]Cash Flow - Other 1'!K40+'[1]Cash Flow - Other 2'!K40+'[1]Cash Flow - Other 3'!K40</f>
        <v>0</v>
      </c>
      <c r="L40" s="18">
        <f>'[1]Cash Flow - General'!L40+'[1]Cash Flow - Water'!L40+'[1]Cash Flow - Sewer'!L40+'[1]Cash Flow - Other 1'!L40+'[1]Cash Flow - Other 2'!L40+'[1]Cash Flow - Other 3'!L40</f>
        <v>0</v>
      </c>
      <c r="M40" s="18">
        <f>'[1]Cash Flow - General'!M40+'[1]Cash Flow - Water'!M40+'[1]Cash Flow - Sewer'!M40+'[1]Cash Flow - Other 1'!M40+'[1]Cash Flow - Other 2'!M40+'[1]Cash Flow - Other 3'!M40</f>
        <v>0</v>
      </c>
      <c r="N40" s="18">
        <f>'[1]Cash Flow - General'!N40+'[1]Cash Flow - Water'!N40+'[1]Cash Flow - Sewer'!N40+'[1]Cash Flow - Other 1'!N40+'[1]Cash Flow - Other 2'!N40+'[1]Cash Flow - Other 3'!N40</f>
        <v>0</v>
      </c>
      <c r="O40" s="18">
        <f>'[1]Cash Flow - General'!O40+'[1]Cash Flow - Water'!O40+'[1]Cash Flow - Sewer'!O40+'[1]Cash Flow - Other 1'!O40+'[1]Cash Flow - Other 2'!O40+'[1]Cash Flow - Other 3'!O40</f>
        <v>0</v>
      </c>
      <c r="P40" s="18">
        <f>'[1]Cash Flow - General'!P40+'[1]Cash Flow - Water'!P40+'[1]Cash Flow - Sewer'!P40+'[1]Cash Flow - Other 1'!P40+'[1]Cash Flow - Other 2'!P40+'[1]Cash Flow - Other 3'!P40</f>
        <v>0</v>
      </c>
      <c r="BA40" s="4" t="s">
        <v>0</v>
      </c>
      <c r="BB40" s="4" t="s">
        <v>0</v>
      </c>
      <c r="BC40" s="4" t="s">
        <v>0</v>
      </c>
      <c r="BF40" s="18"/>
      <c r="BG40" s="18"/>
      <c r="BH40" s="18"/>
      <c r="BI40" s="18"/>
      <c r="BJ40" s="18"/>
      <c r="BK40" s="18"/>
      <c r="BL40" s="18"/>
      <c r="BM40" s="18"/>
      <c r="BN40" s="18"/>
      <c r="BO40" s="18"/>
    </row>
    <row r="41" spans="1:67" ht="12.75" hidden="1" customHeight="1" thickBot="1" x14ac:dyDescent="0.25">
      <c r="A41" s="18" t="s">
        <v>113</v>
      </c>
      <c r="B41" s="20"/>
      <c r="C41" s="18">
        <f>SUM('[1]Historical Data'!C802)*1000</f>
        <v>0</v>
      </c>
      <c r="D41" s="20"/>
      <c r="E41" s="18">
        <f>'[1]Cash Flow - General'!E41+'[1]Cash Flow - Water'!E41+'[1]Cash Flow - Sewer'!E41+'[1]Cash Flow - Other 1'!E41+'[1]Cash Flow - Other 2'!E41+'[1]Cash Flow - Other 3'!E41+E93+IF(E93&gt;E94,E93-E94,0)</f>
        <v>0</v>
      </c>
      <c r="F41" s="20"/>
      <c r="G41" s="18">
        <f>'[1]Cash Flow - General'!G41+'[1]Cash Flow - Water'!G41+'[1]Cash Flow - Sewer'!G41+'[1]Cash Flow - Other 1'!G41+'[1]Cash Flow - Other 2'!G41+'[1]Cash Flow - Other 3'!G41+G93+IF(G93&gt;G94,G93-G94,0)</f>
        <v>0</v>
      </c>
      <c r="H41" s="18">
        <f>'[1]Cash Flow - General'!H41+'[1]Cash Flow - Water'!H41+'[1]Cash Flow - Sewer'!H41+'[1]Cash Flow - Other 1'!H41+'[1]Cash Flow - Other 2'!H41+'[1]Cash Flow - Other 3'!H41+H93+IF(H93&gt;H94,H93-H94,0)</f>
        <v>0</v>
      </c>
      <c r="I41" s="18">
        <f>'[1]Cash Flow - General'!I41+'[1]Cash Flow - Water'!I41+'[1]Cash Flow - Sewer'!I41+'[1]Cash Flow - Other 1'!I41+'[1]Cash Flow - Other 2'!I41+'[1]Cash Flow - Other 3'!I41+I93+IF(I93&gt;I94,I93-I94,0)</f>
        <v>0</v>
      </c>
      <c r="J41" s="18">
        <f>'[1]Cash Flow - General'!J41+'[1]Cash Flow - Water'!J41+'[1]Cash Flow - Sewer'!J41+'[1]Cash Flow - Other 1'!J41+'[1]Cash Flow - Other 2'!J41+'[1]Cash Flow - Other 3'!J41+J93+IF(J93&gt;J94,J93-J94,0)</f>
        <v>0</v>
      </c>
      <c r="K41" s="18">
        <f>'[1]Cash Flow - General'!K41+'[1]Cash Flow - Water'!K41+'[1]Cash Flow - Sewer'!K41+'[1]Cash Flow - Other 1'!K41+'[1]Cash Flow - Other 2'!K41+'[1]Cash Flow - Other 3'!K41+K93+IF(K93&gt;K94,K93-K94,0)</f>
        <v>0</v>
      </c>
      <c r="L41" s="18">
        <f>'[1]Cash Flow - General'!L41+'[1]Cash Flow - Water'!L41+'[1]Cash Flow - Sewer'!L41+'[1]Cash Flow - Other 1'!L41+'[1]Cash Flow - Other 2'!L41+'[1]Cash Flow - Other 3'!L41+L93+IF(L93&gt;L94,L93-L94,0)</f>
        <v>0</v>
      </c>
      <c r="M41" s="18">
        <f>'[1]Cash Flow - General'!M41+'[1]Cash Flow - Water'!M41+'[1]Cash Flow - Sewer'!M41+'[1]Cash Flow - Other 1'!M41+'[1]Cash Flow - Other 2'!M41+'[1]Cash Flow - Other 3'!M41+M93+IF(M93&gt;M94,M93-M94,0)</f>
        <v>0</v>
      </c>
      <c r="N41" s="18">
        <f>'[1]Cash Flow - General'!N41+'[1]Cash Flow - Water'!N41+'[1]Cash Flow - Sewer'!N41+'[1]Cash Flow - Other 1'!N41+'[1]Cash Flow - Other 2'!N41+'[1]Cash Flow - Other 3'!N41+N93+IF(N93&gt;N94,N93-N94,0)</f>
        <v>0</v>
      </c>
      <c r="O41" s="18">
        <f>'[1]Cash Flow - General'!O41+'[1]Cash Flow - Water'!O41+'[1]Cash Flow - Sewer'!O41+'[1]Cash Flow - Other 1'!O41+'[1]Cash Flow - Other 2'!O41+'[1]Cash Flow - Other 3'!O41+O93+IF(O93&gt;O94,O93-O94,0)</f>
        <v>0</v>
      </c>
      <c r="P41" s="18">
        <f>'[1]Cash Flow - General'!P41+'[1]Cash Flow - Water'!P41+'[1]Cash Flow - Sewer'!P41+'[1]Cash Flow - Other 1'!P41+'[1]Cash Flow - Other 2'!P41+'[1]Cash Flow - Other 3'!P41+P93+IF(P93&gt;P94,P93-P94,0)</f>
        <v>0</v>
      </c>
      <c r="BA41" s="4" t="s">
        <v>0</v>
      </c>
      <c r="BB41" s="4" t="s">
        <v>0</v>
      </c>
      <c r="BC41" s="4" t="s">
        <v>0</v>
      </c>
      <c r="BF41" s="61"/>
      <c r="BG41" s="61"/>
      <c r="BH41" s="61"/>
      <c r="BI41" s="61"/>
      <c r="BJ41" s="61"/>
      <c r="BK41" s="61"/>
      <c r="BL41" s="61"/>
      <c r="BM41" s="61"/>
      <c r="BN41" s="61"/>
      <c r="BO41" s="61"/>
    </row>
    <row r="42" spans="1:67" ht="12.75" hidden="1" customHeight="1" thickBot="1" x14ac:dyDescent="0.25">
      <c r="A42" s="18" t="s">
        <v>114</v>
      </c>
      <c r="B42" s="20"/>
      <c r="C42" s="18">
        <f>SUM('[1]Historical Data'!C800)*1000+SUM('[1]Historical Data'!C801)*1000</f>
        <v>0</v>
      </c>
      <c r="D42" s="20"/>
      <c r="E42" s="18">
        <f>'[1]Cash Flow - General'!E42+'[1]Cash Flow - Water'!E42+'[1]Cash Flow - Sewer'!E42+'[1]Cash Flow - Other 1'!E42+'[1]Cash Flow - Other 2'!E42+'[1]Cash Flow - Other 3'!E42</f>
        <v>0</v>
      </c>
      <c r="F42" s="20"/>
      <c r="G42" s="18">
        <f>'[1]Cash Flow - General'!G42+'[1]Cash Flow - Water'!G42+'[1]Cash Flow - Sewer'!G42+'[1]Cash Flow - Other 1'!G42+'[1]Cash Flow - Other 2'!G42+'[1]Cash Flow - Other 3'!G42</f>
        <v>0</v>
      </c>
      <c r="H42" s="18">
        <f>'[1]Cash Flow - General'!H42+'[1]Cash Flow - Water'!H42+'[1]Cash Flow - Sewer'!H42+'[1]Cash Flow - Other 1'!H42+'[1]Cash Flow - Other 2'!H42+'[1]Cash Flow - Other 3'!H42</f>
        <v>0</v>
      </c>
      <c r="I42" s="18">
        <f>'[1]Cash Flow - General'!I42+'[1]Cash Flow - Water'!I42+'[1]Cash Flow - Sewer'!I42+'[1]Cash Flow - Other 1'!I42+'[1]Cash Flow - Other 2'!I42+'[1]Cash Flow - Other 3'!I42</f>
        <v>0</v>
      </c>
      <c r="J42" s="18">
        <f>'[1]Cash Flow - General'!J42+'[1]Cash Flow - Water'!J42+'[1]Cash Flow - Sewer'!J42+'[1]Cash Flow - Other 1'!J42+'[1]Cash Flow - Other 2'!J42+'[1]Cash Flow - Other 3'!J42</f>
        <v>0</v>
      </c>
      <c r="K42" s="18">
        <f>'[1]Cash Flow - General'!K42+'[1]Cash Flow - Water'!K42+'[1]Cash Flow - Sewer'!K42+'[1]Cash Flow - Other 1'!K42+'[1]Cash Flow - Other 2'!K42+'[1]Cash Flow - Other 3'!K42</f>
        <v>0</v>
      </c>
      <c r="L42" s="18">
        <f>'[1]Cash Flow - General'!L42+'[1]Cash Flow - Water'!L42+'[1]Cash Flow - Sewer'!L42+'[1]Cash Flow - Other 1'!L42+'[1]Cash Flow - Other 2'!L42+'[1]Cash Flow - Other 3'!L42</f>
        <v>0</v>
      </c>
      <c r="M42" s="18">
        <f>'[1]Cash Flow - General'!M42+'[1]Cash Flow - Water'!M42+'[1]Cash Flow - Sewer'!M42+'[1]Cash Flow - Other 1'!M42+'[1]Cash Flow - Other 2'!M42+'[1]Cash Flow - Other 3'!M42</f>
        <v>0</v>
      </c>
      <c r="N42" s="18">
        <f>'[1]Cash Flow - General'!N42+'[1]Cash Flow - Water'!N42+'[1]Cash Flow - Sewer'!N42+'[1]Cash Flow - Other 1'!N42+'[1]Cash Flow - Other 2'!N42+'[1]Cash Flow - Other 3'!N42</f>
        <v>0</v>
      </c>
      <c r="O42" s="18">
        <f>'[1]Cash Flow - General'!O42+'[1]Cash Flow - Water'!O42+'[1]Cash Flow - Sewer'!O42+'[1]Cash Flow - Other 1'!O42+'[1]Cash Flow - Other 2'!O42+'[1]Cash Flow - Other 3'!O42</f>
        <v>0</v>
      </c>
      <c r="P42" s="18">
        <f>'[1]Cash Flow - General'!P42+'[1]Cash Flow - Water'!P42+'[1]Cash Flow - Sewer'!P42+'[1]Cash Flow - Other 1'!P42+'[1]Cash Flow - Other 2'!P42+'[1]Cash Flow - Other 3'!P42</f>
        <v>0</v>
      </c>
      <c r="BA42" s="4" t="s">
        <v>0</v>
      </c>
      <c r="BB42" s="4" t="s">
        <v>0</v>
      </c>
      <c r="BC42" s="4" t="s">
        <v>0</v>
      </c>
      <c r="BF42" s="63"/>
      <c r="BG42" s="63"/>
      <c r="BH42" s="63"/>
      <c r="BI42" s="63"/>
      <c r="BJ42" s="63"/>
      <c r="BK42" s="63"/>
      <c r="BL42" s="63"/>
      <c r="BM42" s="63"/>
      <c r="BN42" s="63"/>
      <c r="BO42" s="63"/>
    </row>
    <row r="43" spans="1:67" ht="12.75" hidden="1" customHeight="1" thickBot="1" x14ac:dyDescent="0.25">
      <c r="A43" s="18" t="s">
        <v>115</v>
      </c>
      <c r="B43" s="20"/>
      <c r="C43" s="18">
        <f>SUM('[1]Historical Data'!C803)*1000</f>
        <v>0</v>
      </c>
      <c r="D43" s="20"/>
      <c r="E43" s="18">
        <f>'[1]Cash Flow - General'!E43+'[1]Cash Flow - Water'!E43+'[1]Cash Flow - Sewer'!E43+'[1]Cash Flow - Other 1'!E43+'[1]Cash Flow - Other 2'!E43+'[1]Cash Flow - Other 3'!E43</f>
        <v>0</v>
      </c>
      <c r="F43" s="20"/>
      <c r="G43" s="18">
        <f>'[1]Cash Flow - General'!G43+'[1]Cash Flow - Water'!G43+'[1]Cash Flow - Sewer'!G43+'[1]Cash Flow - Other 1'!G43+'[1]Cash Flow - Other 2'!G43+'[1]Cash Flow - Other 3'!G43</f>
        <v>0</v>
      </c>
      <c r="H43" s="18">
        <f>'[1]Cash Flow - General'!H43+'[1]Cash Flow - Water'!H43+'[1]Cash Flow - Sewer'!H43+'[1]Cash Flow - Other 1'!H43+'[1]Cash Flow - Other 2'!H43+'[1]Cash Flow - Other 3'!H43</f>
        <v>0</v>
      </c>
      <c r="I43" s="18">
        <f>'[1]Cash Flow - General'!I43+'[1]Cash Flow - Water'!I43+'[1]Cash Flow - Sewer'!I43+'[1]Cash Flow - Other 1'!I43+'[1]Cash Flow - Other 2'!I43+'[1]Cash Flow - Other 3'!I43</f>
        <v>0</v>
      </c>
      <c r="J43" s="18">
        <f>'[1]Cash Flow - General'!J43+'[1]Cash Flow - Water'!J43+'[1]Cash Flow - Sewer'!J43+'[1]Cash Flow - Other 1'!J43+'[1]Cash Flow - Other 2'!J43+'[1]Cash Flow - Other 3'!J43</f>
        <v>0</v>
      </c>
      <c r="K43" s="18">
        <f>'[1]Cash Flow - General'!K43+'[1]Cash Flow - Water'!K43+'[1]Cash Flow - Sewer'!K43+'[1]Cash Flow - Other 1'!K43+'[1]Cash Flow - Other 2'!K43+'[1]Cash Flow - Other 3'!K43</f>
        <v>0</v>
      </c>
      <c r="L43" s="18">
        <f>'[1]Cash Flow - General'!L43+'[1]Cash Flow - Water'!L43+'[1]Cash Flow - Sewer'!L43+'[1]Cash Flow - Other 1'!L43+'[1]Cash Flow - Other 2'!L43+'[1]Cash Flow - Other 3'!L43</f>
        <v>0</v>
      </c>
      <c r="M43" s="18">
        <f>'[1]Cash Flow - General'!M43+'[1]Cash Flow - Water'!M43+'[1]Cash Flow - Sewer'!M43+'[1]Cash Flow - Other 1'!M43+'[1]Cash Flow - Other 2'!M43+'[1]Cash Flow - Other 3'!M43</f>
        <v>0</v>
      </c>
      <c r="N43" s="18">
        <f>'[1]Cash Flow - General'!N43+'[1]Cash Flow - Water'!N43+'[1]Cash Flow - Sewer'!N43+'[1]Cash Flow - Other 1'!N43+'[1]Cash Flow - Other 2'!N43+'[1]Cash Flow - Other 3'!N43</f>
        <v>0</v>
      </c>
      <c r="O43" s="18">
        <f>'[1]Cash Flow - General'!O43+'[1]Cash Flow - Water'!O43+'[1]Cash Flow - Sewer'!O43+'[1]Cash Flow - Other 1'!O43+'[1]Cash Flow - Other 2'!O43+'[1]Cash Flow - Other 3'!O43</f>
        <v>0</v>
      </c>
      <c r="P43" s="18">
        <f>'[1]Cash Flow - General'!P43+'[1]Cash Flow - Water'!P43+'[1]Cash Flow - Sewer'!P43+'[1]Cash Flow - Other 1'!P43+'[1]Cash Flow - Other 2'!P43+'[1]Cash Flow - Other 3'!P43</f>
        <v>0</v>
      </c>
      <c r="BA43" s="4" t="s">
        <v>0</v>
      </c>
      <c r="BB43" s="4" t="s">
        <v>0</v>
      </c>
      <c r="BC43" s="4" t="s">
        <v>0</v>
      </c>
      <c r="BF43" s="61"/>
      <c r="BG43" s="61"/>
      <c r="BH43" s="61"/>
      <c r="BI43" s="61"/>
      <c r="BJ43" s="61"/>
      <c r="BK43" s="61"/>
      <c r="BL43" s="61"/>
      <c r="BM43" s="61"/>
      <c r="BN43" s="61"/>
      <c r="BO43" s="61"/>
    </row>
    <row r="44" spans="1:67" ht="12.75" customHeight="1" x14ac:dyDescent="0.2">
      <c r="A44" s="18" t="s">
        <v>116</v>
      </c>
      <c r="B44" s="20"/>
      <c r="C44" s="18">
        <f>SUM('[1]Historical Data'!C804)*1000</f>
        <v>2950000</v>
      </c>
      <c r="D44" s="20"/>
      <c r="E44" s="18">
        <f>'[1]Cash Flow - General'!E44+'[1]Cash Flow - Water'!E44+'[1]Cash Flow - Sewer'!E44+'[1]Cash Flow - Other 1'!E44+'[1]Cash Flow - Other 2'!E44+'[1]Cash Flow - Other 3'!E44</f>
        <v>0</v>
      </c>
      <c r="F44" s="20"/>
      <c r="G44" s="18">
        <f>'[1]Cash Flow - General'!G44+'[1]Cash Flow - Water'!G44+'[1]Cash Flow - Sewer'!G44+'[1]Cash Flow - Other 1'!G44+'[1]Cash Flow - Other 2'!G44+'[1]Cash Flow - Other 3'!G44</f>
        <v>0</v>
      </c>
      <c r="H44" s="18">
        <f>'[1]Cash Flow - General'!H44+'[1]Cash Flow - Water'!H44+'[1]Cash Flow - Sewer'!H44+'[1]Cash Flow - Other 1'!H44+'[1]Cash Flow - Other 2'!H44+'[1]Cash Flow - Other 3'!H44</f>
        <v>0</v>
      </c>
      <c r="I44" s="18">
        <f>'[1]Cash Flow - General'!I44+'[1]Cash Flow - Water'!I44+'[1]Cash Flow - Sewer'!I44+'[1]Cash Flow - Other 1'!I44+'[1]Cash Flow - Other 2'!I44+'[1]Cash Flow - Other 3'!I44</f>
        <v>0</v>
      </c>
      <c r="J44" s="18">
        <f>'[1]Cash Flow - General'!J44+'[1]Cash Flow - Water'!J44+'[1]Cash Flow - Sewer'!J44+'[1]Cash Flow - Other 1'!J44+'[1]Cash Flow - Other 2'!J44+'[1]Cash Flow - Other 3'!J44</f>
        <v>0</v>
      </c>
      <c r="K44" s="18">
        <f>'[1]Cash Flow - General'!K44+'[1]Cash Flow - Water'!K44+'[1]Cash Flow - Sewer'!K44+'[1]Cash Flow - Other 1'!K44+'[1]Cash Flow - Other 2'!K44+'[1]Cash Flow - Other 3'!K44</f>
        <v>0</v>
      </c>
      <c r="L44" s="18">
        <f>'[1]Cash Flow - General'!L44+'[1]Cash Flow - Water'!L44+'[1]Cash Flow - Sewer'!L44+'[1]Cash Flow - Other 1'!L44+'[1]Cash Flow - Other 2'!L44+'[1]Cash Flow - Other 3'!L44</f>
        <v>0</v>
      </c>
      <c r="M44" s="18">
        <f>'[1]Cash Flow - General'!M44+'[1]Cash Flow - Water'!M44+'[1]Cash Flow - Sewer'!M44+'[1]Cash Flow - Other 1'!M44+'[1]Cash Flow - Other 2'!M44+'[1]Cash Flow - Other 3'!M44</f>
        <v>0</v>
      </c>
      <c r="N44" s="18">
        <f>'[1]Cash Flow - General'!N44+'[1]Cash Flow - Water'!N44+'[1]Cash Flow - Sewer'!N44+'[1]Cash Flow - Other 1'!N44+'[1]Cash Flow - Other 2'!N44+'[1]Cash Flow - Other 3'!N44</f>
        <v>0</v>
      </c>
      <c r="O44" s="18">
        <f>'[1]Cash Flow - General'!O44+'[1]Cash Flow - Water'!O44+'[1]Cash Flow - Sewer'!O44+'[1]Cash Flow - Other 1'!O44+'[1]Cash Flow - Other 2'!O44+'[1]Cash Flow - Other 3'!O44</f>
        <v>0</v>
      </c>
      <c r="P44" s="18">
        <f>'[1]Cash Flow - General'!P44+'[1]Cash Flow - Water'!P44+'[1]Cash Flow - Sewer'!P44+'[1]Cash Flow - Other 1'!P44+'[1]Cash Flow - Other 2'!P44+'[1]Cash Flow - Other 3'!P44</f>
        <v>0</v>
      </c>
      <c r="BA44" s="4" t="s">
        <v>0</v>
      </c>
      <c r="BB44" s="4" t="s">
        <v>0</v>
      </c>
      <c r="BC44" s="4" t="s">
        <v>0</v>
      </c>
      <c r="BF44" s="62"/>
      <c r="BG44" s="62"/>
      <c r="BH44" s="62"/>
      <c r="BI44" s="62"/>
      <c r="BJ44" s="62"/>
      <c r="BK44" s="62"/>
      <c r="BL44" s="62"/>
      <c r="BM44" s="62"/>
      <c r="BN44" s="62"/>
      <c r="BO44" s="62"/>
    </row>
    <row r="45" spans="1:67" ht="12.75" customHeight="1" x14ac:dyDescent="0.2">
      <c r="A45" s="18"/>
      <c r="B45" s="20"/>
      <c r="C45" s="18"/>
      <c r="D45" s="20"/>
      <c r="E45" s="18"/>
      <c r="F45" s="20"/>
      <c r="G45" s="18"/>
      <c r="H45" s="18"/>
      <c r="I45" s="18"/>
      <c r="J45" s="18"/>
      <c r="K45" s="18"/>
      <c r="L45" s="18"/>
      <c r="M45" s="18"/>
      <c r="N45" s="18"/>
      <c r="O45" s="18"/>
      <c r="P45" s="18"/>
      <c r="BA45" s="4" t="s">
        <v>0</v>
      </c>
      <c r="BB45" s="4" t="s">
        <v>0</v>
      </c>
      <c r="BC45" s="4" t="s">
        <v>0</v>
      </c>
    </row>
    <row r="46" spans="1:67" x14ac:dyDescent="0.2">
      <c r="A46" s="23" t="s">
        <v>117</v>
      </c>
      <c r="B46" s="52"/>
      <c r="C46" s="38">
        <f t="shared" ref="C46" si="5">SUM(C24:C45)</f>
        <v>-12516000</v>
      </c>
      <c r="D46" s="52"/>
      <c r="E46" s="38">
        <f t="shared" ref="E46:P46" si="6">SUM(E24:E45)</f>
        <v>-80039056</v>
      </c>
      <c r="F46" s="52"/>
      <c r="G46" s="38">
        <f t="shared" si="6"/>
        <v>-2678384</v>
      </c>
      <c r="H46" s="38">
        <f t="shared" si="6"/>
        <v>-5046899.6211401373</v>
      </c>
      <c r="I46" s="38">
        <f t="shared" si="6"/>
        <v>-9098013.1239903197</v>
      </c>
      <c r="J46" s="38">
        <f t="shared" si="6"/>
        <v>-6755562.6248021554</v>
      </c>
      <c r="K46" s="38">
        <f t="shared" si="6"/>
        <v>-4044467.3342443109</v>
      </c>
      <c r="L46" s="38">
        <f t="shared" si="6"/>
        <v>-10561043.221139496</v>
      </c>
      <c r="M46" s="38">
        <f t="shared" si="6"/>
        <v>-12760129.817062877</v>
      </c>
      <c r="N46" s="38">
        <f t="shared" si="6"/>
        <v>-13788913.713087417</v>
      </c>
      <c r="O46" s="38">
        <f t="shared" si="6"/>
        <v>-8852368.6102934405</v>
      </c>
      <c r="P46" s="38">
        <f t="shared" si="6"/>
        <v>-8913839.4124463983</v>
      </c>
      <c r="BA46" s="4" t="s">
        <v>0</v>
      </c>
      <c r="BB46" s="4" t="s">
        <v>0</v>
      </c>
      <c r="BC46" s="4" t="s">
        <v>0</v>
      </c>
      <c r="BF46" s="38">
        <f t="shared" ref="BF46:BO46" si="7">SUM(BF24:BF45)</f>
        <v>0</v>
      </c>
      <c r="BG46" s="38">
        <f t="shared" si="7"/>
        <v>0</v>
      </c>
      <c r="BH46" s="38">
        <f t="shared" si="7"/>
        <v>0</v>
      </c>
      <c r="BI46" s="38">
        <f t="shared" si="7"/>
        <v>0</v>
      </c>
      <c r="BJ46" s="38">
        <f t="shared" si="7"/>
        <v>0</v>
      </c>
      <c r="BK46" s="38">
        <f t="shared" si="7"/>
        <v>0</v>
      </c>
      <c r="BL46" s="38">
        <f t="shared" si="7"/>
        <v>0</v>
      </c>
      <c r="BM46" s="38">
        <f t="shared" si="7"/>
        <v>0</v>
      </c>
      <c r="BN46" s="38">
        <f t="shared" si="7"/>
        <v>0</v>
      </c>
      <c r="BO46" s="38">
        <f t="shared" si="7"/>
        <v>0</v>
      </c>
    </row>
    <row r="47" spans="1:67" x14ac:dyDescent="0.2">
      <c r="A47" s="18"/>
      <c r="B47" s="20"/>
      <c r="C47" s="18"/>
      <c r="D47" s="20"/>
      <c r="E47" s="18"/>
      <c r="F47" s="20"/>
      <c r="G47" s="18"/>
      <c r="H47" s="18"/>
      <c r="I47" s="18"/>
      <c r="J47" s="18"/>
      <c r="K47" s="18"/>
      <c r="L47" s="18"/>
      <c r="M47" s="18"/>
      <c r="N47" s="18"/>
      <c r="O47" s="18"/>
      <c r="P47" s="18"/>
      <c r="BA47" s="4" t="s">
        <v>0</v>
      </c>
      <c r="BB47" s="4" t="s">
        <v>0</v>
      </c>
      <c r="BC47" s="4" t="s">
        <v>0</v>
      </c>
    </row>
    <row r="48" spans="1:67" ht="15" x14ac:dyDescent="0.25">
      <c r="A48" s="19" t="s">
        <v>118</v>
      </c>
      <c r="B48" s="51"/>
      <c r="C48" s="18"/>
      <c r="D48" s="51"/>
      <c r="E48" s="18"/>
      <c r="F48" s="51"/>
      <c r="G48" s="18"/>
      <c r="H48" s="18"/>
      <c r="I48" s="18"/>
      <c r="J48" s="18"/>
      <c r="K48" s="18"/>
      <c r="L48" s="18"/>
      <c r="M48" s="18"/>
      <c r="N48" s="18"/>
      <c r="O48" s="18"/>
      <c r="P48" s="18"/>
      <c r="BA48" s="4" t="s">
        <v>0</v>
      </c>
      <c r="BB48" s="4" t="s">
        <v>0</v>
      </c>
      <c r="BC48" s="4" t="s">
        <v>0</v>
      </c>
    </row>
    <row r="49" spans="1:67" ht="12.75" customHeight="1" x14ac:dyDescent="0.2">
      <c r="A49" s="23" t="s">
        <v>90</v>
      </c>
      <c r="B49" s="52"/>
      <c r="C49" s="18"/>
      <c r="D49" s="52"/>
      <c r="E49" s="18"/>
      <c r="F49" s="52"/>
      <c r="G49" s="18"/>
      <c r="H49" s="18"/>
      <c r="I49" s="18"/>
      <c r="J49" s="18"/>
      <c r="K49" s="18"/>
      <c r="L49" s="18"/>
      <c r="M49" s="18"/>
      <c r="N49" s="18"/>
      <c r="O49" s="18"/>
      <c r="P49" s="18"/>
      <c r="BA49" s="4" t="s">
        <v>0</v>
      </c>
      <c r="BB49" s="4" t="s">
        <v>0</v>
      </c>
      <c r="BC49" s="4" t="s">
        <v>0</v>
      </c>
    </row>
    <row r="50" spans="1:67" ht="12.75" customHeight="1" x14ac:dyDescent="0.2">
      <c r="A50" s="18" t="s">
        <v>119</v>
      </c>
      <c r="B50" s="20"/>
      <c r="C50" s="18">
        <f>SUM('[1]Historical Data'!C811)*1000</f>
        <v>0</v>
      </c>
      <c r="D50" s="20"/>
      <c r="E50" s="18">
        <f>'[1]Cash Flow - General'!E50+'[1]Cash Flow - Water'!E50+'[1]Cash Flow - Sewer'!E50+'[1]Cash Flow - Other 1'!E50+'[1]Cash Flow - Other 2'!E50+'[1]Cash Flow - Other 3'!E50-E94+IF(E94&gt;E93,E94-E93,0)</f>
        <v>62500000</v>
      </c>
      <c r="F50" s="20"/>
      <c r="G50" s="18">
        <f>'[1]Cash Flow - General'!G50+'[1]Cash Flow - Water'!G50+'[1]Cash Flow - Sewer'!G50+'[1]Cash Flow - Other 1'!G50+'[1]Cash Flow - Other 2'!G50+'[1]Cash Flow - Other 3'!G50-G94+IF(G94&gt;G93,G94-G93,0)</f>
        <v>3800000</v>
      </c>
      <c r="H50" s="18">
        <f>'[1]Cash Flow - General'!H50+'[1]Cash Flow - Water'!H50+'[1]Cash Flow - Sewer'!H50+'[1]Cash Flow - Other 1'!H50+'[1]Cash Flow - Other 2'!H50+'[1]Cash Flow - Other 3'!H50-H94+IF(H94&gt;H93,H94-H93,0)</f>
        <v>0</v>
      </c>
      <c r="I50" s="18">
        <f>'[1]Cash Flow - General'!I50+'[1]Cash Flow - Water'!I50+'[1]Cash Flow - Sewer'!I50+'[1]Cash Flow - Other 1'!I50+'[1]Cash Flow - Other 2'!I50+'[1]Cash Flow - Other 3'!I50-I94+IF(I94&gt;I93,I94-I93,0)</f>
        <v>2500000</v>
      </c>
      <c r="J50" s="18">
        <f>'[1]Cash Flow - General'!J50+'[1]Cash Flow - Water'!J50+'[1]Cash Flow - Sewer'!J50+'[1]Cash Flow - Other 1'!J50+'[1]Cash Flow - Other 2'!J50+'[1]Cash Flow - Other 3'!J50-J94+IF(J94&gt;J93,J94-J93,0)</f>
        <v>0</v>
      </c>
      <c r="K50" s="18">
        <f>'[1]Cash Flow - General'!K50+'[1]Cash Flow - Water'!K50+'[1]Cash Flow - Sewer'!K50+'[1]Cash Flow - Other 1'!K50+'[1]Cash Flow - Other 2'!K50+'[1]Cash Flow - Other 3'!K50-K94+IF(K94&gt;K93,K94-K93,0)</f>
        <v>21200000</v>
      </c>
      <c r="L50" s="18">
        <f>'[1]Cash Flow - General'!L50+'[1]Cash Flow - Water'!L50+'[1]Cash Flow - Sewer'!L50+'[1]Cash Flow - Other 1'!L50+'[1]Cash Flow - Other 2'!L50+'[1]Cash Flow - Other 3'!L50-L94+IF(L94&gt;L93,L94-L93,0)</f>
        <v>0</v>
      </c>
      <c r="M50" s="18">
        <f>'[1]Cash Flow - General'!M50+'[1]Cash Flow - Water'!M50+'[1]Cash Flow - Sewer'!M50+'[1]Cash Flow - Other 1'!M50+'[1]Cash Flow - Other 2'!M50+'[1]Cash Flow - Other 3'!M50-M94+IF(M94&gt;M93,M94-M93,0)</f>
        <v>0</v>
      </c>
      <c r="N50" s="18">
        <f>'[1]Cash Flow - General'!N50+'[1]Cash Flow - Water'!N50+'[1]Cash Flow - Sewer'!N50+'[1]Cash Flow - Other 1'!N50+'[1]Cash Flow - Other 2'!N50+'[1]Cash Flow - Other 3'!N50-N94+IF(N94&gt;N93,N94-N93,0)</f>
        <v>0</v>
      </c>
      <c r="O50" s="18">
        <f>'[1]Cash Flow - General'!O50+'[1]Cash Flow - Water'!O50+'[1]Cash Flow - Sewer'!O50+'[1]Cash Flow - Other 1'!O50+'[1]Cash Flow - Other 2'!O50+'[1]Cash Flow - Other 3'!O50-O94+IF(O94&gt;O93,O94-O93,0)</f>
        <v>0</v>
      </c>
      <c r="P50" s="18">
        <f>'[1]Cash Flow - General'!P50+'[1]Cash Flow - Water'!P50+'[1]Cash Flow - Sewer'!P50+'[1]Cash Flow - Other 1'!P50+'[1]Cash Flow - Other 2'!P50+'[1]Cash Flow - Other 3'!P50-P94+IF(P94&gt;P93,P94-P93,0)</f>
        <v>0</v>
      </c>
      <c r="BA50" s="4" t="s">
        <v>0</v>
      </c>
      <c r="BB50" s="4" t="s">
        <v>0</v>
      </c>
      <c r="BC50" s="4" t="s">
        <v>0</v>
      </c>
      <c r="BF50" s="18"/>
      <c r="BG50" s="18"/>
      <c r="BH50" s="18"/>
      <c r="BI50" s="18"/>
      <c r="BJ50" s="18"/>
      <c r="BK50" s="18"/>
      <c r="BL50" s="18"/>
      <c r="BM50" s="18"/>
      <c r="BN50" s="18"/>
      <c r="BO50" s="18"/>
    </row>
    <row r="51" spans="1:67" ht="12.75" hidden="1" customHeight="1" thickBot="1" x14ac:dyDescent="0.25">
      <c r="A51" s="18" t="s">
        <v>120</v>
      </c>
      <c r="B51" s="20"/>
      <c r="C51" s="18">
        <f>SUM('[1]Historical Data'!C812)*1000</f>
        <v>0</v>
      </c>
      <c r="D51" s="20"/>
      <c r="E51" s="18">
        <f>'[1]Cash Flow - General'!E51+'[1]Cash Flow - Water'!E51+'[1]Cash Flow - Sewer'!E51+'[1]Cash Flow - Other 1'!E51+'[1]Cash Flow - Other 2'!E51+'[1]Cash Flow - Other 3'!E51</f>
        <v>0</v>
      </c>
      <c r="F51" s="20"/>
      <c r="G51" s="18">
        <f>'[1]Cash Flow - General'!G51+'[1]Cash Flow - Water'!G51+'[1]Cash Flow - Sewer'!G51+'[1]Cash Flow - Other 1'!G51+'[1]Cash Flow - Other 2'!G51+'[1]Cash Flow - Other 3'!G51</f>
        <v>0</v>
      </c>
      <c r="H51" s="18">
        <f>'[1]Cash Flow - General'!H51+'[1]Cash Flow - Water'!H51+'[1]Cash Flow - Sewer'!H51+'[1]Cash Flow - Other 1'!H51+'[1]Cash Flow - Other 2'!H51+'[1]Cash Flow - Other 3'!H51</f>
        <v>0</v>
      </c>
      <c r="I51" s="18">
        <f>'[1]Cash Flow - General'!I51+'[1]Cash Flow - Water'!I51+'[1]Cash Flow - Sewer'!I51+'[1]Cash Flow - Other 1'!I51+'[1]Cash Flow - Other 2'!I51+'[1]Cash Flow - Other 3'!I51</f>
        <v>0</v>
      </c>
      <c r="J51" s="18">
        <f>'[1]Cash Flow - General'!J51+'[1]Cash Flow - Water'!J51+'[1]Cash Flow - Sewer'!J51+'[1]Cash Flow - Other 1'!J51+'[1]Cash Flow - Other 2'!J51+'[1]Cash Flow - Other 3'!J51</f>
        <v>0</v>
      </c>
      <c r="K51" s="18">
        <f>'[1]Cash Flow - General'!K51+'[1]Cash Flow - Water'!K51+'[1]Cash Flow - Sewer'!K51+'[1]Cash Flow - Other 1'!K51+'[1]Cash Flow - Other 2'!K51+'[1]Cash Flow - Other 3'!K51</f>
        <v>0</v>
      </c>
      <c r="L51" s="18">
        <f>'[1]Cash Flow - General'!L51+'[1]Cash Flow - Water'!L51+'[1]Cash Flow - Sewer'!L51+'[1]Cash Flow - Other 1'!L51+'[1]Cash Flow - Other 2'!L51+'[1]Cash Flow - Other 3'!L51</f>
        <v>0</v>
      </c>
      <c r="M51" s="18">
        <f>'[1]Cash Flow - General'!M51+'[1]Cash Flow - Water'!M51+'[1]Cash Flow - Sewer'!M51+'[1]Cash Flow - Other 1'!M51+'[1]Cash Flow - Other 2'!M51+'[1]Cash Flow - Other 3'!M51</f>
        <v>0</v>
      </c>
      <c r="N51" s="18">
        <f>'[1]Cash Flow - General'!N51+'[1]Cash Flow - Water'!N51+'[1]Cash Flow - Sewer'!N51+'[1]Cash Flow - Other 1'!N51+'[1]Cash Flow - Other 2'!N51+'[1]Cash Flow - Other 3'!N51</f>
        <v>0</v>
      </c>
      <c r="O51" s="18">
        <f>'[1]Cash Flow - General'!O51+'[1]Cash Flow - Water'!O51+'[1]Cash Flow - Sewer'!O51+'[1]Cash Flow - Other 1'!O51+'[1]Cash Flow - Other 2'!O51+'[1]Cash Flow - Other 3'!O51</f>
        <v>0</v>
      </c>
      <c r="P51" s="18">
        <f>'[1]Cash Flow - General'!P51+'[1]Cash Flow - Water'!P51+'[1]Cash Flow - Sewer'!P51+'[1]Cash Flow - Other 1'!P51+'[1]Cash Flow - Other 2'!P51+'[1]Cash Flow - Other 3'!P51</f>
        <v>0</v>
      </c>
      <c r="BA51" s="4" t="s">
        <v>0</v>
      </c>
      <c r="BB51" s="4" t="s">
        <v>0</v>
      </c>
      <c r="BC51" s="4" t="s">
        <v>0</v>
      </c>
      <c r="BF51" s="18"/>
      <c r="BG51" s="18"/>
      <c r="BH51" s="18"/>
      <c r="BI51" s="18"/>
      <c r="BJ51" s="18"/>
      <c r="BK51" s="18"/>
      <c r="BL51" s="18"/>
      <c r="BM51" s="18"/>
      <c r="BN51" s="18"/>
      <c r="BO51" s="18"/>
    </row>
    <row r="52" spans="1:67" ht="12.75" hidden="1" customHeight="1" thickBot="1" x14ac:dyDescent="0.25">
      <c r="A52" s="18" t="s">
        <v>121</v>
      </c>
      <c r="B52" s="20"/>
      <c r="C52" s="18">
        <f>SUM('[1]Historical Data'!C813)*1000</f>
        <v>0</v>
      </c>
      <c r="D52" s="20"/>
      <c r="E52" s="18">
        <f>'[1]Cash Flow - General'!E52+'[1]Cash Flow - Water'!E52+'[1]Cash Flow - Sewer'!E52+'[1]Cash Flow - Other 1'!E52+'[1]Cash Flow - Other 2'!E52+'[1]Cash Flow - Other 3'!E52</f>
        <v>0</v>
      </c>
      <c r="F52" s="20"/>
      <c r="G52" s="18">
        <f>'[1]Cash Flow - General'!G52+'[1]Cash Flow - Water'!G52+'[1]Cash Flow - Sewer'!G52+'[1]Cash Flow - Other 1'!G52+'[1]Cash Flow - Other 2'!G52+'[1]Cash Flow - Other 3'!G52</f>
        <v>0</v>
      </c>
      <c r="H52" s="18">
        <f>'[1]Cash Flow - General'!H52+'[1]Cash Flow - Water'!H52+'[1]Cash Flow - Sewer'!H52+'[1]Cash Flow - Other 1'!H52+'[1]Cash Flow - Other 2'!H52+'[1]Cash Flow - Other 3'!H52</f>
        <v>0</v>
      </c>
      <c r="I52" s="18">
        <f>'[1]Cash Flow - General'!I52+'[1]Cash Flow - Water'!I52+'[1]Cash Flow - Sewer'!I52+'[1]Cash Flow - Other 1'!I52+'[1]Cash Flow - Other 2'!I52+'[1]Cash Flow - Other 3'!I52</f>
        <v>0</v>
      </c>
      <c r="J52" s="18">
        <f>'[1]Cash Flow - General'!J52+'[1]Cash Flow - Water'!J52+'[1]Cash Flow - Sewer'!J52+'[1]Cash Flow - Other 1'!J52+'[1]Cash Flow - Other 2'!J52+'[1]Cash Flow - Other 3'!J52</f>
        <v>0</v>
      </c>
      <c r="K52" s="18">
        <f>'[1]Cash Flow - General'!K52+'[1]Cash Flow - Water'!K52+'[1]Cash Flow - Sewer'!K52+'[1]Cash Flow - Other 1'!K52+'[1]Cash Flow - Other 2'!K52+'[1]Cash Flow - Other 3'!K52</f>
        <v>0</v>
      </c>
      <c r="L52" s="18">
        <f>'[1]Cash Flow - General'!L52+'[1]Cash Flow - Water'!L52+'[1]Cash Flow - Sewer'!L52+'[1]Cash Flow - Other 1'!L52+'[1]Cash Flow - Other 2'!L52+'[1]Cash Flow - Other 3'!L52</f>
        <v>0</v>
      </c>
      <c r="M52" s="18">
        <f>'[1]Cash Flow - General'!M52+'[1]Cash Flow - Water'!M52+'[1]Cash Flow - Sewer'!M52+'[1]Cash Flow - Other 1'!M52+'[1]Cash Flow - Other 2'!M52+'[1]Cash Flow - Other 3'!M52</f>
        <v>0</v>
      </c>
      <c r="N52" s="18">
        <f>'[1]Cash Flow - General'!N52+'[1]Cash Flow - Water'!N52+'[1]Cash Flow - Sewer'!N52+'[1]Cash Flow - Other 1'!N52+'[1]Cash Flow - Other 2'!N52+'[1]Cash Flow - Other 3'!N52</f>
        <v>0</v>
      </c>
      <c r="O52" s="18">
        <f>'[1]Cash Flow - General'!O52+'[1]Cash Flow - Water'!O52+'[1]Cash Flow - Sewer'!O52+'[1]Cash Flow - Other 1'!O52+'[1]Cash Flow - Other 2'!O52+'[1]Cash Flow - Other 3'!O52</f>
        <v>0</v>
      </c>
      <c r="P52" s="18">
        <f>'[1]Cash Flow - General'!P52+'[1]Cash Flow - Water'!P52+'[1]Cash Flow - Sewer'!P52+'[1]Cash Flow - Other 1'!P52+'[1]Cash Flow - Other 2'!P52+'[1]Cash Flow - Other 3'!P52</f>
        <v>0</v>
      </c>
      <c r="BA52" s="4" t="s">
        <v>0</v>
      </c>
      <c r="BB52" s="4" t="s">
        <v>0</v>
      </c>
      <c r="BC52" s="4" t="s">
        <v>0</v>
      </c>
      <c r="BF52" s="61"/>
      <c r="BG52" s="61"/>
      <c r="BH52" s="61"/>
      <c r="BI52" s="61"/>
      <c r="BJ52" s="61"/>
      <c r="BK52" s="61"/>
      <c r="BL52" s="61"/>
      <c r="BM52" s="61"/>
      <c r="BN52" s="61"/>
      <c r="BO52" s="61"/>
    </row>
    <row r="53" spans="1:67" ht="12.75" customHeight="1" x14ac:dyDescent="0.2">
      <c r="A53" s="23" t="s">
        <v>94</v>
      </c>
      <c r="B53" s="52"/>
      <c r="C53" s="18"/>
      <c r="D53" s="52"/>
      <c r="E53" s="18"/>
      <c r="F53" s="52"/>
      <c r="G53" s="18"/>
      <c r="H53" s="18"/>
      <c r="I53" s="18"/>
      <c r="J53" s="18"/>
      <c r="K53" s="18"/>
      <c r="L53" s="18"/>
      <c r="M53" s="18"/>
      <c r="N53" s="18"/>
      <c r="O53" s="18"/>
      <c r="P53" s="18"/>
      <c r="BA53" s="4" t="s">
        <v>0</v>
      </c>
      <c r="BB53" s="4" t="s">
        <v>0</v>
      </c>
      <c r="BC53" s="4" t="s">
        <v>0</v>
      </c>
    </row>
    <row r="54" spans="1:67" ht="12.75" customHeight="1" x14ac:dyDescent="0.2">
      <c r="A54" s="18" t="s">
        <v>122</v>
      </c>
      <c r="B54" s="20"/>
      <c r="C54" s="18">
        <f>SUM('[1]Historical Data'!C816)*1000</f>
        <v>-440000</v>
      </c>
      <c r="D54" s="20"/>
      <c r="E54" s="18">
        <f>'[1]Cash Flow - General'!E54+'[1]Cash Flow - Water'!E54+'[1]Cash Flow - Sewer'!E54+'[1]Cash Flow - Other 1'!E54+'[1]Cash Flow - Other 2'!E54+'[1]Cash Flow - Other 3'!E54+E96+IF(E96&gt;E95,-E96+E95,0)</f>
        <v>-678608.93618637288</v>
      </c>
      <c r="F54" s="20"/>
      <c r="G54" s="18">
        <f>'[1]Cash Flow - General'!G54+'[1]Cash Flow - Water'!G54+'[1]Cash Flow - Sewer'!G54+'[1]Cash Flow - Other 1'!G54+'[1]Cash Flow - Other 2'!G54+'[1]Cash Flow - Other 3'!G54+G96+IF(G96&gt;G95,-G96+G95,0)</f>
        <v>-1156090.2420871791</v>
      </c>
      <c r="H54" s="18">
        <f>'[1]Cash Flow - General'!H54+'[1]Cash Flow - Water'!H54+'[1]Cash Flow - Sewer'!H54+'[1]Cash Flow - Other 1'!H54+'[1]Cash Flow - Other 2'!H54+'[1]Cash Flow - Other 3'!H54+H96+IF(H96&gt;H95,-H96+H95,0)</f>
        <v>-1284271.6401353916</v>
      </c>
      <c r="I54" s="18">
        <f>'[1]Cash Flow - General'!I54+'[1]Cash Flow - Water'!I54+'[1]Cash Flow - Sewer'!I54+'[1]Cash Flow - Other 1'!I54+'[1]Cash Flow - Other 2'!I54+'[1]Cash Flow - Other 3'!I54+I96+IF(I96&gt;I95,-I96+I95,0)</f>
        <v>-1286931.1488679182</v>
      </c>
      <c r="J54" s="18">
        <f>'[1]Cash Flow - General'!J54+'[1]Cash Flow - Water'!J54+'[1]Cash Flow - Sewer'!J54+'[1]Cash Flow - Other 1'!J54+'[1]Cash Flow - Other 2'!J54+'[1]Cash Flow - Other 3'!J54+J96+IF(J96&gt;J95,-J96+J95,0)</f>
        <v>-1144212.1805712283</v>
      </c>
      <c r="K54" s="18">
        <f>'[1]Cash Flow - General'!K54+'[1]Cash Flow - Water'!K54+'[1]Cash Flow - Sewer'!K54+'[1]Cash Flow - Other 1'!K54+'[1]Cash Flow - Other 2'!K54+'[1]Cash Flow - Other 3'!K54+K96+IF(K96&gt;K95,-K96+K95,0)</f>
        <v>-61360662.87736728</v>
      </c>
      <c r="L54" s="18">
        <f>'[1]Cash Flow - General'!L54+'[1]Cash Flow - Water'!L54+'[1]Cash Flow - Sewer'!L54+'[1]Cash Flow - Other 1'!L54+'[1]Cash Flow - Other 2'!L54+'[1]Cash Flow - Other 3'!L54+L96+IF(L96&gt;L95,-L96+L95,0)</f>
        <v>-1622915.7817886253</v>
      </c>
      <c r="M54" s="18">
        <f>'[1]Cash Flow - General'!M54+'[1]Cash Flow - Water'!M54+'[1]Cash Flow - Sewer'!M54+'[1]Cash Flow - Other 1'!M54+'[1]Cash Flow - Other 2'!M54+'[1]Cash Flow - Other 3'!M54+M96+IF(M96&gt;M95,-M96+M95,0)</f>
        <v>-1686750.9892055213</v>
      </c>
      <c r="N54" s="18">
        <f>'[1]Cash Flow - General'!N54+'[1]Cash Flow - Water'!N54+'[1]Cash Flow - Sewer'!N54+'[1]Cash Flow - Other 1'!N54+'[1]Cash Flow - Other 2'!N54+'[1]Cash Flow - Other 3'!N54+N96+IF(N96&gt;N95,-N96+N95,0)</f>
        <v>-1753158.6899285191</v>
      </c>
      <c r="O54" s="18">
        <f>'[1]Cash Flow - General'!O54+'[1]Cash Flow - Water'!O54+'[1]Cash Flow - Sewer'!O54+'[1]Cash Flow - Other 1'!O54+'[1]Cash Flow - Other 2'!O54+'[1]Cash Flow - Other 3'!O54+O96+IF(O96&gt;O95,-O96+O95,0)</f>
        <v>-1822244.8732552072</v>
      </c>
      <c r="P54" s="18">
        <f>'[1]Cash Flow - General'!P54+'[1]Cash Flow - Water'!P54+'[1]Cash Flow - Sewer'!P54+'[1]Cash Flow - Other 1'!P54+'[1]Cash Flow - Other 2'!P54+'[1]Cash Flow - Other 3'!P54+P96+IF(P96&gt;P95,-P96+P95,0)</f>
        <v>-1894119.9808815271</v>
      </c>
      <c r="BA54" s="4" t="s">
        <v>0</v>
      </c>
      <c r="BB54" s="4" t="s">
        <v>0</v>
      </c>
      <c r="BC54" s="4" t="s">
        <v>0</v>
      </c>
      <c r="BF54" s="18"/>
      <c r="BG54" s="18"/>
      <c r="BH54" s="18"/>
      <c r="BI54" s="18"/>
      <c r="BJ54" s="18"/>
      <c r="BK54" s="18"/>
      <c r="BL54" s="18"/>
      <c r="BM54" s="18"/>
      <c r="BN54" s="18"/>
      <c r="BO54" s="18"/>
    </row>
    <row r="55" spans="1:67" ht="12.75" hidden="1" customHeight="1" thickBot="1" x14ac:dyDescent="0.25">
      <c r="A55" s="18" t="s">
        <v>123</v>
      </c>
      <c r="B55" s="20"/>
      <c r="C55" s="18">
        <f>SUM('[1]Historical Data'!C817)*1000</f>
        <v>0</v>
      </c>
      <c r="D55" s="20"/>
      <c r="E55" s="18">
        <f>'[1]Cash Flow - General'!E55+'[1]Cash Flow - Water'!E55+'[1]Cash Flow - Sewer'!E55+'[1]Cash Flow - Other 1'!E55+'[1]Cash Flow - Other 2'!E55+'[1]Cash Flow - Other 3'!E55</f>
        <v>0</v>
      </c>
      <c r="F55" s="20"/>
      <c r="G55" s="18">
        <f>'[1]Cash Flow - General'!G55+'[1]Cash Flow - Water'!G55+'[1]Cash Flow - Sewer'!G55+'[1]Cash Flow - Other 1'!G55+'[1]Cash Flow - Other 2'!G55+'[1]Cash Flow - Other 3'!G55</f>
        <v>0</v>
      </c>
      <c r="H55" s="18">
        <f>'[1]Cash Flow - General'!H55+'[1]Cash Flow - Water'!H55+'[1]Cash Flow - Sewer'!H55+'[1]Cash Flow - Other 1'!H55+'[1]Cash Flow - Other 2'!H55+'[1]Cash Flow - Other 3'!H55</f>
        <v>0</v>
      </c>
      <c r="I55" s="18">
        <f>'[1]Cash Flow - General'!I55+'[1]Cash Flow - Water'!I55+'[1]Cash Flow - Sewer'!I55+'[1]Cash Flow - Other 1'!I55+'[1]Cash Flow - Other 2'!I55+'[1]Cash Flow - Other 3'!I55</f>
        <v>0</v>
      </c>
      <c r="J55" s="18">
        <f>'[1]Cash Flow - General'!J55+'[1]Cash Flow - Water'!J55+'[1]Cash Flow - Sewer'!J55+'[1]Cash Flow - Other 1'!J55+'[1]Cash Flow - Other 2'!J55+'[1]Cash Flow - Other 3'!J55</f>
        <v>0</v>
      </c>
      <c r="K55" s="18">
        <f>'[1]Cash Flow - General'!K55+'[1]Cash Flow - Water'!K55+'[1]Cash Flow - Sewer'!K55+'[1]Cash Flow - Other 1'!K55+'[1]Cash Flow - Other 2'!K55+'[1]Cash Flow - Other 3'!K55</f>
        <v>0</v>
      </c>
      <c r="L55" s="18">
        <f>'[1]Cash Flow - General'!L55+'[1]Cash Flow - Water'!L55+'[1]Cash Flow - Sewer'!L55+'[1]Cash Flow - Other 1'!L55+'[1]Cash Flow - Other 2'!L55+'[1]Cash Flow - Other 3'!L55</f>
        <v>0</v>
      </c>
      <c r="M55" s="18">
        <f>'[1]Cash Flow - General'!M55+'[1]Cash Flow - Water'!M55+'[1]Cash Flow - Sewer'!M55+'[1]Cash Flow - Other 1'!M55+'[1]Cash Flow - Other 2'!M55+'[1]Cash Flow - Other 3'!M55</f>
        <v>0</v>
      </c>
      <c r="N55" s="18">
        <f>'[1]Cash Flow - General'!N55+'[1]Cash Flow - Water'!N55+'[1]Cash Flow - Sewer'!N55+'[1]Cash Flow - Other 1'!N55+'[1]Cash Flow - Other 2'!N55+'[1]Cash Flow - Other 3'!N55</f>
        <v>0</v>
      </c>
      <c r="O55" s="18">
        <f>'[1]Cash Flow - General'!O55+'[1]Cash Flow - Water'!O55+'[1]Cash Flow - Sewer'!O55+'[1]Cash Flow - Other 1'!O55+'[1]Cash Flow - Other 2'!O55+'[1]Cash Flow - Other 3'!O55</f>
        <v>0</v>
      </c>
      <c r="P55" s="18">
        <f>'[1]Cash Flow - General'!P55+'[1]Cash Flow - Water'!P55+'[1]Cash Flow - Sewer'!P55+'[1]Cash Flow - Other 1'!P55+'[1]Cash Flow - Other 2'!P55+'[1]Cash Flow - Other 3'!P55</f>
        <v>0</v>
      </c>
      <c r="BA55" s="4" t="s">
        <v>0</v>
      </c>
      <c r="BB55" s="4" t="s">
        <v>0</v>
      </c>
      <c r="BC55" s="4" t="s">
        <v>0</v>
      </c>
      <c r="BF55" s="61"/>
      <c r="BG55" s="61"/>
      <c r="BH55" s="61"/>
      <c r="BI55" s="61"/>
      <c r="BJ55" s="61"/>
      <c r="BK55" s="61"/>
      <c r="BL55" s="61"/>
      <c r="BM55" s="61"/>
      <c r="BN55" s="61"/>
      <c r="BO55" s="61"/>
    </row>
    <row r="56" spans="1:67" ht="12.75" hidden="1" customHeight="1" thickBot="1" x14ac:dyDescent="0.25">
      <c r="A56" s="18" t="s">
        <v>124</v>
      </c>
      <c r="B56" s="20"/>
      <c r="C56" s="18">
        <f>SUM('[1]Historical Data'!C818)*1000</f>
        <v>0</v>
      </c>
      <c r="D56" s="20"/>
      <c r="E56" s="18">
        <f>'[1]Cash Flow - General'!E56+'[1]Cash Flow - Water'!E56+'[1]Cash Flow - Sewer'!E56+'[1]Cash Flow - Other 1'!E56+'[1]Cash Flow - Other 2'!E56+'[1]Cash Flow - Other 3'!E56</f>
        <v>0</v>
      </c>
      <c r="F56" s="20"/>
      <c r="G56" s="18">
        <f>'[1]Cash Flow - General'!G56+'[1]Cash Flow - Water'!G56+'[1]Cash Flow - Sewer'!G56+'[1]Cash Flow - Other 1'!G56+'[1]Cash Flow - Other 2'!G56+'[1]Cash Flow - Other 3'!G56</f>
        <v>0</v>
      </c>
      <c r="H56" s="18">
        <f>'[1]Cash Flow - General'!H56+'[1]Cash Flow - Water'!H56+'[1]Cash Flow - Sewer'!H56+'[1]Cash Flow - Other 1'!H56+'[1]Cash Flow - Other 2'!H56+'[1]Cash Flow - Other 3'!H56</f>
        <v>0</v>
      </c>
      <c r="I56" s="18">
        <f>'[1]Cash Flow - General'!I56+'[1]Cash Flow - Water'!I56+'[1]Cash Flow - Sewer'!I56+'[1]Cash Flow - Other 1'!I56+'[1]Cash Flow - Other 2'!I56+'[1]Cash Flow - Other 3'!I56</f>
        <v>0</v>
      </c>
      <c r="J56" s="18">
        <f>'[1]Cash Flow - General'!J56+'[1]Cash Flow - Water'!J56+'[1]Cash Flow - Sewer'!J56+'[1]Cash Flow - Other 1'!J56+'[1]Cash Flow - Other 2'!J56+'[1]Cash Flow - Other 3'!J56</f>
        <v>0</v>
      </c>
      <c r="K56" s="18">
        <f>'[1]Cash Flow - General'!K56+'[1]Cash Flow - Water'!K56+'[1]Cash Flow - Sewer'!K56+'[1]Cash Flow - Other 1'!K56+'[1]Cash Flow - Other 2'!K56+'[1]Cash Flow - Other 3'!K56</f>
        <v>0</v>
      </c>
      <c r="L56" s="18">
        <f>'[1]Cash Flow - General'!L56+'[1]Cash Flow - Water'!L56+'[1]Cash Flow - Sewer'!L56+'[1]Cash Flow - Other 1'!L56+'[1]Cash Flow - Other 2'!L56+'[1]Cash Flow - Other 3'!L56</f>
        <v>0</v>
      </c>
      <c r="M56" s="18">
        <f>'[1]Cash Flow - General'!M56+'[1]Cash Flow - Water'!M56+'[1]Cash Flow - Sewer'!M56+'[1]Cash Flow - Other 1'!M56+'[1]Cash Flow - Other 2'!M56+'[1]Cash Flow - Other 3'!M56</f>
        <v>0</v>
      </c>
      <c r="N56" s="18">
        <f>'[1]Cash Flow - General'!N56+'[1]Cash Flow - Water'!N56+'[1]Cash Flow - Sewer'!N56+'[1]Cash Flow - Other 1'!N56+'[1]Cash Flow - Other 2'!N56+'[1]Cash Flow - Other 3'!N56</f>
        <v>0</v>
      </c>
      <c r="O56" s="18">
        <f>'[1]Cash Flow - General'!O56+'[1]Cash Flow - Water'!O56+'[1]Cash Flow - Sewer'!O56+'[1]Cash Flow - Other 1'!O56+'[1]Cash Flow - Other 2'!O56+'[1]Cash Flow - Other 3'!O56</f>
        <v>0</v>
      </c>
      <c r="P56" s="18">
        <f>'[1]Cash Flow - General'!P56+'[1]Cash Flow - Water'!P56+'[1]Cash Flow - Sewer'!P56+'[1]Cash Flow - Other 1'!P56+'[1]Cash Flow - Other 2'!P56+'[1]Cash Flow - Other 3'!P56</f>
        <v>0</v>
      </c>
      <c r="BA56" s="4" t="s">
        <v>0</v>
      </c>
      <c r="BB56" s="4" t="s">
        <v>0</v>
      </c>
      <c r="BC56" s="4" t="s">
        <v>0</v>
      </c>
      <c r="BF56" s="61"/>
      <c r="BG56" s="61"/>
      <c r="BH56" s="61"/>
      <c r="BI56" s="61"/>
      <c r="BJ56" s="61"/>
      <c r="BK56" s="61"/>
      <c r="BL56" s="61"/>
      <c r="BM56" s="61"/>
      <c r="BN56" s="61"/>
      <c r="BO56" s="61"/>
    </row>
    <row r="57" spans="1:67" ht="12.75" hidden="1" customHeight="1" thickBot="1" x14ac:dyDescent="0.25">
      <c r="A57" s="18" t="s">
        <v>125</v>
      </c>
      <c r="B57" s="20"/>
      <c r="C57" s="18">
        <f>SUM('[1]Historical Data'!C819)*1000</f>
        <v>0</v>
      </c>
      <c r="D57" s="20"/>
      <c r="E57" s="18">
        <f>'[1]Cash Flow - General'!E57+'[1]Cash Flow - Water'!E57+'[1]Cash Flow - Sewer'!E57+'[1]Cash Flow - Other 1'!E57+'[1]Cash Flow - Other 2'!E57+'[1]Cash Flow - Other 3'!E57</f>
        <v>0</v>
      </c>
      <c r="F57" s="20"/>
      <c r="G57" s="18">
        <f>'[1]Cash Flow - General'!G57+'[1]Cash Flow - Water'!G57+'[1]Cash Flow - Sewer'!G57+'[1]Cash Flow - Other 1'!G57+'[1]Cash Flow - Other 2'!G57+'[1]Cash Flow - Other 3'!G57</f>
        <v>0</v>
      </c>
      <c r="H57" s="18">
        <f>'[1]Cash Flow - General'!H57+'[1]Cash Flow - Water'!H57+'[1]Cash Flow - Sewer'!H57+'[1]Cash Flow - Other 1'!H57+'[1]Cash Flow - Other 2'!H57+'[1]Cash Flow - Other 3'!H57</f>
        <v>0</v>
      </c>
      <c r="I57" s="18">
        <f>'[1]Cash Flow - General'!I57+'[1]Cash Flow - Water'!I57+'[1]Cash Flow - Sewer'!I57+'[1]Cash Flow - Other 1'!I57+'[1]Cash Flow - Other 2'!I57+'[1]Cash Flow - Other 3'!I57</f>
        <v>0</v>
      </c>
      <c r="J57" s="18">
        <f>'[1]Cash Flow - General'!J57+'[1]Cash Flow - Water'!J57+'[1]Cash Flow - Sewer'!J57+'[1]Cash Flow - Other 1'!J57+'[1]Cash Flow - Other 2'!J57+'[1]Cash Flow - Other 3'!J57</f>
        <v>0</v>
      </c>
      <c r="K57" s="18">
        <f>'[1]Cash Flow - General'!K57+'[1]Cash Flow - Water'!K57+'[1]Cash Flow - Sewer'!K57+'[1]Cash Flow - Other 1'!K57+'[1]Cash Flow - Other 2'!K57+'[1]Cash Flow - Other 3'!K57</f>
        <v>0</v>
      </c>
      <c r="L57" s="18">
        <f>'[1]Cash Flow - General'!L57+'[1]Cash Flow - Water'!L57+'[1]Cash Flow - Sewer'!L57+'[1]Cash Flow - Other 1'!L57+'[1]Cash Flow - Other 2'!L57+'[1]Cash Flow - Other 3'!L57</f>
        <v>0</v>
      </c>
      <c r="M57" s="18">
        <f>'[1]Cash Flow - General'!M57+'[1]Cash Flow - Water'!M57+'[1]Cash Flow - Sewer'!M57+'[1]Cash Flow - Other 1'!M57+'[1]Cash Flow - Other 2'!M57+'[1]Cash Flow - Other 3'!M57</f>
        <v>0</v>
      </c>
      <c r="N57" s="18">
        <f>'[1]Cash Flow - General'!N57+'[1]Cash Flow - Water'!N57+'[1]Cash Flow - Sewer'!N57+'[1]Cash Flow - Other 1'!N57+'[1]Cash Flow - Other 2'!N57+'[1]Cash Flow - Other 3'!N57</f>
        <v>0</v>
      </c>
      <c r="O57" s="18">
        <f>'[1]Cash Flow - General'!O57+'[1]Cash Flow - Water'!O57+'[1]Cash Flow - Sewer'!O57+'[1]Cash Flow - Other 1'!O57+'[1]Cash Flow - Other 2'!O57+'[1]Cash Flow - Other 3'!O57</f>
        <v>0</v>
      </c>
      <c r="P57" s="18">
        <f>'[1]Cash Flow - General'!P57+'[1]Cash Flow - Water'!P57+'[1]Cash Flow - Sewer'!P57+'[1]Cash Flow - Other 1'!P57+'[1]Cash Flow - Other 2'!P57+'[1]Cash Flow - Other 3'!P57</f>
        <v>0</v>
      </c>
      <c r="BA57" s="4" t="s">
        <v>0</v>
      </c>
      <c r="BB57" s="4" t="s">
        <v>0</v>
      </c>
      <c r="BC57" s="4" t="s">
        <v>0</v>
      </c>
      <c r="BF57" s="61"/>
      <c r="BG57" s="61"/>
      <c r="BH57" s="61"/>
      <c r="BI57" s="61"/>
      <c r="BJ57" s="61"/>
      <c r="BK57" s="61"/>
      <c r="BL57" s="61"/>
      <c r="BM57" s="61"/>
      <c r="BN57" s="61"/>
      <c r="BO57" s="61"/>
    </row>
    <row r="58" spans="1:67" ht="12.75" customHeight="1" x14ac:dyDescent="0.2">
      <c r="A58" s="18"/>
      <c r="B58" s="20"/>
      <c r="C58" s="18"/>
      <c r="D58" s="20"/>
      <c r="E58" s="18"/>
      <c r="F58" s="20"/>
      <c r="G58" s="18"/>
      <c r="H58" s="18"/>
      <c r="I58" s="18"/>
      <c r="J58" s="18"/>
      <c r="K58" s="18"/>
      <c r="L58" s="18"/>
      <c r="M58" s="18"/>
      <c r="N58" s="18"/>
      <c r="O58" s="18"/>
      <c r="P58" s="18"/>
      <c r="BA58" s="4" t="s">
        <v>0</v>
      </c>
      <c r="BB58" s="4" t="s">
        <v>0</v>
      </c>
      <c r="BC58" s="4" t="s">
        <v>0</v>
      </c>
      <c r="BF58" s="18"/>
      <c r="BG58" s="18"/>
      <c r="BH58" s="18"/>
      <c r="BI58" s="18"/>
      <c r="BJ58" s="18"/>
      <c r="BK58" s="18"/>
      <c r="BL58" s="18"/>
      <c r="BM58" s="18"/>
      <c r="BN58" s="18"/>
      <c r="BO58" s="18"/>
    </row>
    <row r="59" spans="1:67" x14ac:dyDescent="0.2">
      <c r="A59" s="23" t="s">
        <v>126</v>
      </c>
      <c r="B59" s="52"/>
      <c r="C59" s="38">
        <f t="shared" ref="C59" si="8">SUM(C49:C58)</f>
        <v>-440000</v>
      </c>
      <c r="D59" s="52"/>
      <c r="E59" s="38">
        <f t="shared" ref="E59:P59" si="9">SUM(E49:E58)</f>
        <v>61821391.063813627</v>
      </c>
      <c r="F59" s="52"/>
      <c r="G59" s="38">
        <f t="shared" si="9"/>
        <v>2643909.7579128211</v>
      </c>
      <c r="H59" s="38">
        <f t="shared" si="9"/>
        <v>-1284271.6401353916</v>
      </c>
      <c r="I59" s="38">
        <f t="shared" si="9"/>
        <v>1213068.8511320818</v>
      </c>
      <c r="J59" s="38">
        <f t="shared" si="9"/>
        <v>-1144212.1805712283</v>
      </c>
      <c r="K59" s="38">
        <f t="shared" si="9"/>
        <v>-40160662.87736728</v>
      </c>
      <c r="L59" s="38">
        <f t="shared" si="9"/>
        <v>-1622915.7817886253</v>
      </c>
      <c r="M59" s="38">
        <f t="shared" si="9"/>
        <v>-1686750.9892055213</v>
      </c>
      <c r="N59" s="38">
        <f t="shared" si="9"/>
        <v>-1753158.6899285191</v>
      </c>
      <c r="O59" s="38">
        <f t="shared" si="9"/>
        <v>-1822244.8732552072</v>
      </c>
      <c r="P59" s="38">
        <f t="shared" si="9"/>
        <v>-1894119.9808815271</v>
      </c>
      <c r="BA59" s="4" t="s">
        <v>0</v>
      </c>
      <c r="BB59" s="4" t="s">
        <v>0</v>
      </c>
      <c r="BC59" s="4" t="s">
        <v>0</v>
      </c>
      <c r="BF59" s="38">
        <f t="shared" ref="BF59:BO59" si="10">SUM(BF49:BF58)</f>
        <v>0</v>
      </c>
      <c r="BG59" s="38">
        <f t="shared" si="10"/>
        <v>0</v>
      </c>
      <c r="BH59" s="38">
        <f t="shared" si="10"/>
        <v>0</v>
      </c>
      <c r="BI59" s="38">
        <f t="shared" si="10"/>
        <v>0</v>
      </c>
      <c r="BJ59" s="38">
        <f t="shared" si="10"/>
        <v>0</v>
      </c>
      <c r="BK59" s="38">
        <f t="shared" si="10"/>
        <v>0</v>
      </c>
      <c r="BL59" s="38">
        <f t="shared" si="10"/>
        <v>0</v>
      </c>
      <c r="BM59" s="38">
        <f t="shared" si="10"/>
        <v>0</v>
      </c>
      <c r="BN59" s="38">
        <f t="shared" si="10"/>
        <v>0</v>
      </c>
      <c r="BO59" s="38">
        <f t="shared" si="10"/>
        <v>0</v>
      </c>
    </row>
    <row r="60" spans="1:67" x14ac:dyDescent="0.2">
      <c r="A60" s="18"/>
      <c r="B60" s="20"/>
      <c r="C60" s="18"/>
      <c r="D60" s="20"/>
      <c r="E60" s="18"/>
      <c r="F60" s="20"/>
      <c r="G60" s="18"/>
      <c r="H60" s="18"/>
      <c r="I60" s="18"/>
      <c r="J60" s="18"/>
      <c r="K60" s="18"/>
      <c r="L60" s="18"/>
      <c r="M60" s="18"/>
      <c r="N60" s="18"/>
      <c r="O60" s="18"/>
      <c r="P60" s="18"/>
      <c r="BA60" s="4" t="s">
        <v>0</v>
      </c>
      <c r="BB60" s="4" t="s">
        <v>0</v>
      </c>
      <c r="BC60" s="4" t="s">
        <v>0</v>
      </c>
    </row>
    <row r="61" spans="1:67" x14ac:dyDescent="0.2">
      <c r="A61" s="23" t="s">
        <v>127</v>
      </c>
      <c r="B61" s="52"/>
      <c r="C61" s="18">
        <f t="shared" ref="C61:P61" si="11">C21+C46+C59</f>
        <v>4839000</v>
      </c>
      <c r="D61" s="52"/>
      <c r="E61" s="18">
        <f t="shared" si="11"/>
        <v>26469422.445308506</v>
      </c>
      <c r="F61" s="52"/>
      <c r="G61" s="18">
        <f t="shared" si="11"/>
        <v>36375196.357854746</v>
      </c>
      <c r="H61" s="18">
        <f t="shared" si="11"/>
        <v>6239768.5868367301</v>
      </c>
      <c r="I61" s="18">
        <f t="shared" si="11"/>
        <v>1644106.9004000071</v>
      </c>
      <c r="J61" s="18">
        <f t="shared" si="11"/>
        <v>1579313.6398911998</v>
      </c>
      <c r="K61" s="18">
        <f t="shared" si="11"/>
        <v>-34066290.004392475</v>
      </c>
      <c r="L61" s="18">
        <f t="shared" si="11"/>
        <v>-1970219.4643192426</v>
      </c>
      <c r="M61" s="18">
        <f t="shared" si="11"/>
        <v>-2620368.967760344</v>
      </c>
      <c r="N61" s="18">
        <f t="shared" si="11"/>
        <v>-2580512.6512178243</v>
      </c>
      <c r="O61" s="18">
        <f t="shared" si="11"/>
        <v>-1522480.4918520926</v>
      </c>
      <c r="P61" s="18">
        <f t="shared" si="11"/>
        <v>-802822.64690414816</v>
      </c>
      <c r="BA61" s="4" t="s">
        <v>0</v>
      </c>
      <c r="BB61" s="4" t="s">
        <v>0</v>
      </c>
      <c r="BC61" s="4" t="s">
        <v>0</v>
      </c>
      <c r="BF61" s="18">
        <f t="shared" ref="BF61:BO61" si="12">BF21+BF46+BF59</f>
        <v>0</v>
      </c>
      <c r="BG61" s="18">
        <f t="shared" si="12"/>
        <v>0</v>
      </c>
      <c r="BH61" s="18">
        <f t="shared" si="12"/>
        <v>0</v>
      </c>
      <c r="BI61" s="18">
        <f t="shared" si="12"/>
        <v>0</v>
      </c>
      <c r="BJ61" s="18">
        <f t="shared" si="12"/>
        <v>0</v>
      </c>
      <c r="BK61" s="18">
        <f t="shared" si="12"/>
        <v>0</v>
      </c>
      <c r="BL61" s="18">
        <f t="shared" si="12"/>
        <v>0</v>
      </c>
      <c r="BM61" s="18">
        <f t="shared" si="12"/>
        <v>0</v>
      </c>
      <c r="BN61" s="18">
        <f t="shared" si="12"/>
        <v>0</v>
      </c>
      <c r="BO61" s="18">
        <f t="shared" si="12"/>
        <v>0</v>
      </c>
    </row>
    <row r="62" spans="1:67" x14ac:dyDescent="0.2">
      <c r="A62" s="22"/>
      <c r="B62" s="60"/>
      <c r="C62" s="18"/>
      <c r="D62" s="60"/>
      <c r="E62" s="18"/>
      <c r="F62" s="60"/>
      <c r="G62" s="18"/>
      <c r="H62" s="18"/>
      <c r="I62" s="18"/>
      <c r="J62" s="18"/>
      <c r="K62" s="18"/>
      <c r="L62" s="18"/>
      <c r="M62" s="18"/>
      <c r="N62" s="18"/>
      <c r="O62" s="18"/>
      <c r="P62" s="18"/>
      <c r="BA62" s="4" t="s">
        <v>0</v>
      </c>
      <c r="BB62" s="4" t="s">
        <v>0</v>
      </c>
      <c r="BC62" s="4" t="s">
        <v>0</v>
      </c>
      <c r="BF62" s="18"/>
    </row>
    <row r="63" spans="1:67" x14ac:dyDescent="0.2">
      <c r="A63" s="23" t="s">
        <v>128</v>
      </c>
      <c r="B63" s="52"/>
      <c r="C63" s="18">
        <f>SUM('[1]Historical Data'!C827)*1000</f>
        <v>2104000</v>
      </c>
      <c r="D63" s="52"/>
      <c r="E63" s="18">
        <f>C65</f>
        <v>6943000</v>
      </c>
      <c r="F63" s="52"/>
      <c r="G63" s="18">
        <f>E65</f>
        <v>33412422.445308506</v>
      </c>
      <c r="H63" s="18">
        <f t="shared" ref="H63:P63" si="13">G65</f>
        <v>69787618.80316326</v>
      </c>
      <c r="I63" s="18">
        <f t="shared" si="13"/>
        <v>76027387.389999986</v>
      </c>
      <c r="J63" s="18">
        <f t="shared" si="13"/>
        <v>77671494.290399998</v>
      </c>
      <c r="K63" s="18">
        <f t="shared" si="13"/>
        <v>79250807.930291206</v>
      </c>
      <c r="L63" s="18">
        <f t="shared" si="13"/>
        <v>45184517.925898731</v>
      </c>
      <c r="M63" s="18">
        <f t="shared" si="13"/>
        <v>43214298.461579487</v>
      </c>
      <c r="N63" s="18">
        <f t="shared" si="13"/>
        <v>40593929.49381914</v>
      </c>
      <c r="O63" s="18">
        <f t="shared" si="13"/>
        <v>38013416.842601314</v>
      </c>
      <c r="P63" s="18">
        <f t="shared" si="13"/>
        <v>36490936.350749224</v>
      </c>
      <c r="BA63" s="4" t="s">
        <v>0</v>
      </c>
      <c r="BB63" s="4" t="s">
        <v>0</v>
      </c>
      <c r="BC63" s="4" t="s">
        <v>0</v>
      </c>
      <c r="BF63" s="18">
        <f>P65</f>
        <v>35688113.703845076</v>
      </c>
      <c r="BG63" s="18">
        <f>BF65</f>
        <v>35688113.703845076</v>
      </c>
      <c r="BH63" s="18">
        <f t="shared" ref="BH63:BO63" si="14">BG65</f>
        <v>35688113.703845076</v>
      </c>
      <c r="BI63" s="18">
        <f t="shared" si="14"/>
        <v>35688113.703845076</v>
      </c>
      <c r="BJ63" s="18">
        <f t="shared" si="14"/>
        <v>35688113.703845076</v>
      </c>
      <c r="BK63" s="18">
        <f t="shared" si="14"/>
        <v>35688113.703845076</v>
      </c>
      <c r="BL63" s="18">
        <f t="shared" si="14"/>
        <v>35688113.703845076</v>
      </c>
      <c r="BM63" s="18">
        <f t="shared" si="14"/>
        <v>35688113.703845076</v>
      </c>
      <c r="BN63" s="18">
        <f t="shared" si="14"/>
        <v>35688113.703845076</v>
      </c>
      <c r="BO63" s="18">
        <f t="shared" si="14"/>
        <v>35688113.703845076</v>
      </c>
    </row>
    <row r="64" spans="1:67" x14ac:dyDescent="0.2">
      <c r="A64" s="22"/>
      <c r="B64" s="60"/>
      <c r="C64" s="18"/>
      <c r="D64" s="60"/>
      <c r="E64" s="18"/>
      <c r="F64" s="60"/>
      <c r="G64" s="18"/>
      <c r="H64" s="18"/>
      <c r="I64" s="18"/>
      <c r="J64" s="18"/>
      <c r="K64" s="18"/>
      <c r="L64" s="18"/>
      <c r="M64" s="18"/>
      <c r="N64" s="18"/>
      <c r="O64" s="18"/>
      <c r="P64" s="18"/>
      <c r="BA64" s="4" t="s">
        <v>0</v>
      </c>
      <c r="BB64" s="4" t="s">
        <v>0</v>
      </c>
      <c r="BC64" s="4" t="s">
        <v>0</v>
      </c>
      <c r="BF64" s="18"/>
    </row>
    <row r="65" spans="1:67" ht="15.75" thickBot="1" x14ac:dyDescent="0.3">
      <c r="A65" s="23" t="s">
        <v>129</v>
      </c>
      <c r="B65" s="52"/>
      <c r="C65" s="40">
        <f t="shared" ref="C65:P65" si="15">C61+C63</f>
        <v>6943000</v>
      </c>
      <c r="D65" s="52"/>
      <c r="E65" s="40">
        <f t="shared" si="15"/>
        <v>33412422.445308506</v>
      </c>
      <c r="F65" s="52"/>
      <c r="G65" s="40">
        <f t="shared" si="15"/>
        <v>69787618.80316326</v>
      </c>
      <c r="H65" s="40">
        <f t="shared" si="15"/>
        <v>76027387.389999986</v>
      </c>
      <c r="I65" s="40">
        <f t="shared" si="15"/>
        <v>77671494.290399998</v>
      </c>
      <c r="J65" s="40">
        <f t="shared" si="15"/>
        <v>79250807.930291206</v>
      </c>
      <c r="K65" s="40">
        <f t="shared" si="15"/>
        <v>45184517.925898731</v>
      </c>
      <c r="L65" s="40">
        <f t="shared" si="15"/>
        <v>43214298.461579487</v>
      </c>
      <c r="M65" s="40">
        <f t="shared" si="15"/>
        <v>40593929.49381914</v>
      </c>
      <c r="N65" s="40">
        <f t="shared" si="15"/>
        <v>38013416.842601314</v>
      </c>
      <c r="O65" s="40">
        <f t="shared" si="15"/>
        <v>36490936.350749224</v>
      </c>
      <c r="P65" s="40">
        <f t="shared" si="15"/>
        <v>35688113.703845076</v>
      </c>
      <c r="BA65" s="4" t="s">
        <v>0</v>
      </c>
      <c r="BB65" s="4" t="s">
        <v>0</v>
      </c>
      <c r="BC65" s="4" t="s">
        <v>0</v>
      </c>
      <c r="BF65" s="64">
        <f t="shared" ref="BF65:BO65" si="16">BF61+BF63</f>
        <v>35688113.703845076</v>
      </c>
      <c r="BG65" s="64">
        <f t="shared" si="16"/>
        <v>35688113.703845076</v>
      </c>
      <c r="BH65" s="64">
        <f t="shared" si="16"/>
        <v>35688113.703845076</v>
      </c>
      <c r="BI65" s="64">
        <f t="shared" si="16"/>
        <v>35688113.703845076</v>
      </c>
      <c r="BJ65" s="64">
        <f t="shared" si="16"/>
        <v>35688113.703845076</v>
      </c>
      <c r="BK65" s="64">
        <f t="shared" si="16"/>
        <v>35688113.703845076</v>
      </c>
      <c r="BL65" s="64">
        <f t="shared" si="16"/>
        <v>35688113.703845076</v>
      </c>
      <c r="BM65" s="64">
        <f t="shared" si="16"/>
        <v>35688113.703845076</v>
      </c>
      <c r="BN65" s="64">
        <f t="shared" si="16"/>
        <v>35688113.703845076</v>
      </c>
      <c r="BO65" s="64">
        <f t="shared" si="16"/>
        <v>35688113.703845076</v>
      </c>
    </row>
    <row r="66" spans="1:67" x14ac:dyDescent="0.2">
      <c r="A66" s="18"/>
      <c r="B66" s="20"/>
      <c r="C66" s="18"/>
      <c r="D66" s="20"/>
      <c r="E66" s="18"/>
      <c r="F66" s="20"/>
      <c r="G66" s="18"/>
      <c r="H66" s="18"/>
      <c r="I66" s="18"/>
      <c r="J66" s="18"/>
      <c r="K66" s="18"/>
      <c r="L66" s="18"/>
      <c r="M66" s="18"/>
      <c r="N66" s="18"/>
      <c r="O66" s="18"/>
      <c r="P66" s="18"/>
      <c r="BA66" s="4" t="s">
        <v>0</v>
      </c>
      <c r="BB66" s="4" t="s">
        <v>0</v>
      </c>
      <c r="BC66" s="4" t="s">
        <v>0</v>
      </c>
    </row>
    <row r="67" spans="1:67" x14ac:dyDescent="0.2">
      <c r="A67" s="65"/>
      <c r="B67" s="66"/>
      <c r="C67" s="65"/>
      <c r="D67" s="66"/>
      <c r="E67" s="65"/>
      <c r="F67" s="66"/>
      <c r="G67" s="65"/>
      <c r="H67" s="65"/>
      <c r="I67" s="65"/>
      <c r="J67" s="65"/>
      <c r="K67" s="65"/>
      <c r="L67" s="65"/>
      <c r="M67" s="65"/>
      <c r="N67" s="65"/>
      <c r="O67" s="65"/>
      <c r="P67" s="65"/>
      <c r="BA67" s="4" t="s">
        <v>0</v>
      </c>
      <c r="BB67" s="4" t="s">
        <v>0</v>
      </c>
      <c r="BC67" s="4" t="s">
        <v>0</v>
      </c>
    </row>
    <row r="68" spans="1:67" x14ac:dyDescent="0.2">
      <c r="A68" s="18"/>
      <c r="B68" s="20"/>
      <c r="C68" s="18"/>
      <c r="D68" s="20"/>
      <c r="E68" s="18"/>
      <c r="F68" s="20"/>
      <c r="G68" s="18"/>
      <c r="H68" s="18"/>
      <c r="I68" s="18"/>
      <c r="J68" s="18"/>
      <c r="K68" s="18"/>
      <c r="L68" s="18"/>
      <c r="M68" s="18"/>
      <c r="N68" s="18"/>
      <c r="O68" s="18"/>
      <c r="P68" s="18"/>
      <c r="BA68" s="4" t="s">
        <v>0</v>
      </c>
      <c r="BB68" s="4" t="s">
        <v>0</v>
      </c>
      <c r="BC68" s="4" t="s">
        <v>0</v>
      </c>
    </row>
    <row r="69" spans="1:67" x14ac:dyDescent="0.2">
      <c r="A69" s="22" t="s">
        <v>129</v>
      </c>
      <c r="B69" s="60"/>
      <c r="C69" s="18">
        <f>C65</f>
        <v>6943000</v>
      </c>
      <c r="D69" s="60"/>
      <c r="E69" s="18">
        <f>E65</f>
        <v>33412422.445308506</v>
      </c>
      <c r="F69" s="60"/>
      <c r="G69" s="18">
        <f>G65</f>
        <v>69787618.80316326</v>
      </c>
      <c r="H69" s="18">
        <f t="shared" ref="H69:P69" si="17">H65</f>
        <v>76027387.389999986</v>
      </c>
      <c r="I69" s="18">
        <f t="shared" si="17"/>
        <v>77671494.290399998</v>
      </c>
      <c r="J69" s="18">
        <f t="shared" si="17"/>
        <v>79250807.930291206</v>
      </c>
      <c r="K69" s="18">
        <f t="shared" si="17"/>
        <v>45184517.925898731</v>
      </c>
      <c r="L69" s="18">
        <f t="shared" si="17"/>
        <v>43214298.461579487</v>
      </c>
      <c r="M69" s="18">
        <f t="shared" si="17"/>
        <v>40593929.49381914</v>
      </c>
      <c r="N69" s="18">
        <f t="shared" si="17"/>
        <v>38013416.842601314</v>
      </c>
      <c r="O69" s="18">
        <f t="shared" si="17"/>
        <v>36490936.350749224</v>
      </c>
      <c r="P69" s="18">
        <f t="shared" si="17"/>
        <v>35688113.703845076</v>
      </c>
      <c r="BA69" s="4" t="s">
        <v>0</v>
      </c>
      <c r="BB69" s="4" t="s">
        <v>0</v>
      </c>
      <c r="BC69" s="4" t="s">
        <v>0</v>
      </c>
    </row>
    <row r="70" spans="1:67" x14ac:dyDescent="0.2">
      <c r="A70" s="22" t="s">
        <v>130</v>
      </c>
      <c r="B70" s="60"/>
      <c r="C70" s="18">
        <f>'Balance Sheet'!C9+'Balance Sheet'!C18</f>
        <v>26000000</v>
      </c>
      <c r="D70" s="60"/>
      <c r="E70" s="18">
        <f>'Balance Sheet'!E9+'Balance Sheet'!E18</f>
        <v>24500000</v>
      </c>
      <c r="F70" s="60"/>
      <c r="G70" s="18">
        <f>'Balance Sheet'!G9+'Balance Sheet'!G18</f>
        <v>28500000</v>
      </c>
      <c r="H70" s="18">
        <f>'Balance Sheet'!H9+'Balance Sheet'!H18</f>
        <v>43649138.621140137</v>
      </c>
      <c r="I70" s="18">
        <f>'Balance Sheet'!I9+'Balance Sheet'!I18</f>
        <v>47673930.745130457</v>
      </c>
      <c r="J70" s="18">
        <f>'Balance Sheet'!J9+'Balance Sheet'!J18</f>
        <v>46037545.369932614</v>
      </c>
      <c r="K70" s="18">
        <f>'Balance Sheet'!K9+'Balance Sheet'!K18</f>
        <v>42691024.704176925</v>
      </c>
      <c r="L70" s="18">
        <f>'Balance Sheet'!L9+'Balance Sheet'!L18</f>
        <v>45933397.925316423</v>
      </c>
      <c r="M70" s="18">
        <f>'Balance Sheet'!M9+'Balance Sheet'!M18</f>
        <v>51539353.7423793</v>
      </c>
      <c r="N70" s="18">
        <f>'Balance Sheet'!N9+'Balance Sheet'!N18</f>
        <v>58260953.455466717</v>
      </c>
      <c r="O70" s="18">
        <f>'Balance Sheet'!O9+'Balance Sheet'!O18</f>
        <v>59552208.065760158</v>
      </c>
      <c r="P70" s="18">
        <f>'Balance Sheet'!P9+'Balance Sheet'!P18</f>
        <v>61810799.47820656</v>
      </c>
      <c r="BA70" s="4" t="s">
        <v>0</v>
      </c>
      <c r="BB70" s="4" t="s">
        <v>0</v>
      </c>
      <c r="BC70" s="4" t="s">
        <v>0</v>
      </c>
    </row>
    <row r="71" spans="1:67" x14ac:dyDescent="0.2">
      <c r="A71" s="67" t="s">
        <v>131</v>
      </c>
      <c r="B71" s="68"/>
      <c r="C71" s="67">
        <f>C69+C70</f>
        <v>32943000</v>
      </c>
      <c r="D71" s="68"/>
      <c r="E71" s="67">
        <f>E69+E70</f>
        <v>57912422.445308506</v>
      </c>
      <c r="F71" s="68"/>
      <c r="G71" s="67">
        <f t="shared" ref="G71:P71" si="18">G69+G70</f>
        <v>98287618.80316326</v>
      </c>
      <c r="H71" s="67">
        <f t="shared" si="18"/>
        <v>119676526.01114012</v>
      </c>
      <c r="I71" s="67">
        <f t="shared" si="18"/>
        <v>125345425.03553045</v>
      </c>
      <c r="J71" s="67">
        <f t="shared" si="18"/>
        <v>125288353.30022383</v>
      </c>
      <c r="K71" s="67">
        <f t="shared" si="18"/>
        <v>87875542.630075663</v>
      </c>
      <c r="L71" s="67">
        <f t="shared" si="18"/>
        <v>89147696.38689591</v>
      </c>
      <c r="M71" s="67">
        <f t="shared" si="18"/>
        <v>92133283.23619844</v>
      </c>
      <c r="N71" s="67">
        <f t="shared" si="18"/>
        <v>96274370.298068032</v>
      </c>
      <c r="O71" s="67">
        <f t="shared" si="18"/>
        <v>96043144.41650939</v>
      </c>
      <c r="P71" s="67">
        <f t="shared" si="18"/>
        <v>97498913.182051629</v>
      </c>
      <c r="BA71" s="4" t="s">
        <v>0</v>
      </c>
      <c r="BB71" s="4" t="s">
        <v>0</v>
      </c>
      <c r="BC71" s="4" t="s">
        <v>0</v>
      </c>
    </row>
    <row r="72" spans="1:67" x14ac:dyDescent="0.2">
      <c r="A72" s="18"/>
      <c r="B72" s="20"/>
      <c r="C72" s="18"/>
      <c r="D72" s="20"/>
      <c r="E72" s="18"/>
      <c r="F72" s="20"/>
      <c r="G72" s="18"/>
      <c r="H72" s="18"/>
      <c r="I72" s="18"/>
      <c r="J72" s="18"/>
      <c r="K72" s="18"/>
      <c r="L72" s="18"/>
      <c r="M72" s="18"/>
      <c r="N72" s="18"/>
      <c r="O72" s="18"/>
      <c r="P72" s="18"/>
      <c r="BA72" s="4" t="s">
        <v>0</v>
      </c>
      <c r="BB72" s="4" t="s">
        <v>0</v>
      </c>
      <c r="BC72" s="4" t="s">
        <v>0</v>
      </c>
    </row>
    <row r="73" spans="1:67" hidden="1" x14ac:dyDescent="0.2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BA73" s="4" t="s">
        <v>0</v>
      </c>
      <c r="BB73" s="4" t="s">
        <v>0</v>
      </c>
      <c r="BC73" s="4" t="s">
        <v>0</v>
      </c>
    </row>
    <row r="74" spans="1:67" hidden="1" x14ac:dyDescent="0.2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BA74" s="4" t="s">
        <v>0</v>
      </c>
      <c r="BB74" s="4" t="s">
        <v>0</v>
      </c>
      <c r="BC74" s="4" t="s">
        <v>0</v>
      </c>
    </row>
    <row r="75" spans="1:67" hidden="1" x14ac:dyDescent="0.2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BA75" s="4" t="s">
        <v>0</v>
      </c>
      <c r="BB75" s="4" t="s">
        <v>0</v>
      </c>
      <c r="BC75" s="4" t="s">
        <v>0</v>
      </c>
    </row>
    <row r="76" spans="1:67" hidden="1" x14ac:dyDescent="0.2">
      <c r="A76" s="22" t="s">
        <v>132</v>
      </c>
      <c r="B76" s="18"/>
      <c r="C76" s="18"/>
      <c r="D76" s="18"/>
      <c r="E76" s="18">
        <f>('Balance Sheet'!E8-'Balance Sheet'!E32)</f>
        <v>33412422.445308521</v>
      </c>
      <c r="F76" s="18"/>
      <c r="G76" s="18">
        <f>('Balance Sheet'!G8-'Balance Sheet'!G32)</f>
        <v>69787618.80316326</v>
      </c>
      <c r="H76" s="18">
        <f>('Balance Sheet'!H8-'Balance Sheet'!H32)</f>
        <v>76027387.390000001</v>
      </c>
      <c r="I76" s="18">
        <f>('Balance Sheet'!I8-'Balance Sheet'!I32)</f>
        <v>77671494.290399998</v>
      </c>
      <c r="J76" s="18">
        <f>('Balance Sheet'!J8-'Balance Sheet'!J32)</f>
        <v>79250807.930291191</v>
      </c>
      <c r="K76" s="18">
        <f>('Balance Sheet'!K8-'Balance Sheet'!K32)</f>
        <v>45184517.925898768</v>
      </c>
      <c r="L76" s="18">
        <f>('Balance Sheet'!L8-'Balance Sheet'!L32)</f>
        <v>43214298.461579539</v>
      </c>
      <c r="M76" s="18">
        <f>('Balance Sheet'!M8-'Balance Sheet'!M32)</f>
        <v>40593929.493819192</v>
      </c>
      <c r="N76" s="18">
        <f>('Balance Sheet'!N8-'Balance Sheet'!N32)</f>
        <v>38013416.842601374</v>
      </c>
      <c r="O76" s="18">
        <f>('Balance Sheet'!O8-'Balance Sheet'!O32)</f>
        <v>36490936.350749284</v>
      </c>
      <c r="P76" s="18">
        <f>('Balance Sheet'!P8-'Balance Sheet'!P32)</f>
        <v>35688113.703845143</v>
      </c>
      <c r="BA76" s="4" t="s">
        <v>0</v>
      </c>
      <c r="BB76" s="4" t="s">
        <v>0</v>
      </c>
      <c r="BC76" s="4" t="s">
        <v>0</v>
      </c>
      <c r="BF76" s="18"/>
      <c r="BG76" s="18"/>
      <c r="BH76" s="18"/>
      <c r="BI76" s="18"/>
      <c r="BJ76" s="18"/>
      <c r="BK76" s="18"/>
      <c r="BL76" s="18"/>
      <c r="BM76" s="18"/>
      <c r="BN76" s="18"/>
      <c r="BO76" s="18"/>
    </row>
    <row r="77" spans="1:67" hidden="1" x14ac:dyDescent="0.2">
      <c r="A77" s="22" t="s">
        <v>133</v>
      </c>
      <c r="B77" s="18"/>
      <c r="C77" s="18"/>
      <c r="D77" s="18"/>
      <c r="E77" s="18">
        <f>ROUND(E76-E65,0)</f>
        <v>0</v>
      </c>
      <c r="F77" s="18"/>
      <c r="G77" s="18">
        <f>ROUND(G76-G65,0)</f>
        <v>0</v>
      </c>
      <c r="H77" s="18">
        <f>ROUND(H76-H65,0)</f>
        <v>0</v>
      </c>
      <c r="I77" s="18">
        <f>ROUND(I76-I65,0)</f>
        <v>0</v>
      </c>
      <c r="J77" s="18">
        <f>ROUND(J76-J65,0)</f>
        <v>0</v>
      </c>
      <c r="K77" s="18">
        <f>ROUND(K76-K65,0)</f>
        <v>0</v>
      </c>
      <c r="L77" s="18">
        <f>ROUND(L76-L65,0)</f>
        <v>0</v>
      </c>
      <c r="M77" s="18">
        <f>ROUND(M76-M65,0)</f>
        <v>0</v>
      </c>
      <c r="N77" s="18">
        <f>ROUND(N76-N65,0)</f>
        <v>0</v>
      </c>
      <c r="O77" s="18">
        <f>ROUND(O76-O65,0)</f>
        <v>0</v>
      </c>
      <c r="P77" s="18">
        <f>ROUND(P76-P65,0)</f>
        <v>0</v>
      </c>
      <c r="BA77" s="4" t="s">
        <v>0</v>
      </c>
      <c r="BB77" s="4" t="s">
        <v>0</v>
      </c>
      <c r="BC77" s="4" t="s">
        <v>0</v>
      </c>
      <c r="BF77" s="18"/>
      <c r="BG77" s="18"/>
      <c r="BH77" s="18"/>
      <c r="BI77" s="18"/>
      <c r="BJ77" s="18"/>
      <c r="BK77" s="18"/>
      <c r="BL77" s="18"/>
      <c r="BM77" s="18"/>
      <c r="BN77" s="18"/>
      <c r="BO77" s="18"/>
    </row>
    <row r="78" spans="1:67" hidden="1" x14ac:dyDescent="0.2">
      <c r="A78" s="43" t="s">
        <v>134</v>
      </c>
      <c r="B78" s="18"/>
      <c r="C78" s="69"/>
      <c r="D78" s="18"/>
      <c r="E78" s="69" t="str">
        <f>IF(ABS(ROUND(E77,0))&gt;2000,E$4,"")</f>
        <v/>
      </c>
      <c r="F78" s="18"/>
      <c r="G78" s="69" t="str">
        <f>IF(ABS(ROUND(G77,0))&gt;2000,IF(E78="",G$4,E78&amp;", "&amp;G$4),E78)</f>
        <v/>
      </c>
      <c r="H78" s="69" t="str">
        <f>IF(ABS(ROUND(H77,0))&gt;2000,IF(G78="",H$4,G78&amp;", "&amp;H$4),G78)</f>
        <v/>
      </c>
      <c r="I78" s="69" t="str">
        <f t="shared" ref="I78:P78" si="19">IF(ABS(ROUND(I77,0))&gt;2000,IF(H78="",I$4,H78&amp;", "&amp;I$4),H78)</f>
        <v/>
      </c>
      <c r="J78" s="69" t="str">
        <f t="shared" si="19"/>
        <v/>
      </c>
      <c r="K78" s="69" t="str">
        <f t="shared" si="19"/>
        <v/>
      </c>
      <c r="L78" s="69" t="str">
        <f t="shared" si="19"/>
        <v/>
      </c>
      <c r="M78" s="69" t="str">
        <f t="shared" si="19"/>
        <v/>
      </c>
      <c r="N78" s="69" t="str">
        <f t="shared" si="19"/>
        <v/>
      </c>
      <c r="O78" s="69" t="str">
        <f t="shared" si="19"/>
        <v/>
      </c>
      <c r="P78" s="69" t="str">
        <f t="shared" si="19"/>
        <v/>
      </c>
      <c r="BA78" s="4" t="s">
        <v>0</v>
      </c>
      <c r="BB78" s="4" t="s">
        <v>0</v>
      </c>
      <c r="BC78" s="4" t="s">
        <v>0</v>
      </c>
    </row>
    <row r="79" spans="1:67" hidden="1" x14ac:dyDescent="0.2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BA79" s="4" t="s">
        <v>0</v>
      </c>
      <c r="BB79" s="4" t="s">
        <v>0</v>
      </c>
      <c r="BC79" s="4" t="s">
        <v>0</v>
      </c>
    </row>
    <row r="80" spans="1:67" hidden="1" x14ac:dyDescent="0.2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BA80" s="4" t="s">
        <v>0</v>
      </c>
      <c r="BB80" s="4" t="s">
        <v>0</v>
      </c>
      <c r="BC80" s="4" t="s">
        <v>0</v>
      </c>
    </row>
    <row r="81" spans="1:55" hidden="1" x14ac:dyDescent="0.2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BA81" s="4" t="s">
        <v>0</v>
      </c>
      <c r="BB81" s="4" t="s">
        <v>0</v>
      </c>
      <c r="BC81" s="4" t="s">
        <v>0</v>
      </c>
    </row>
    <row r="82" spans="1:55" hidden="1" x14ac:dyDescent="0.2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BA82" s="4" t="s">
        <v>0</v>
      </c>
      <c r="BB82" s="4" t="s">
        <v>0</v>
      </c>
      <c r="BC82" s="4" t="s">
        <v>0</v>
      </c>
    </row>
    <row r="83" spans="1:55" hidden="1" x14ac:dyDescent="0.2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BA83" s="4" t="s">
        <v>0</v>
      </c>
      <c r="BB83" s="4" t="s">
        <v>0</v>
      </c>
      <c r="BC83" s="4" t="s">
        <v>0</v>
      </c>
    </row>
    <row r="84" spans="1:55" hidden="1" x14ac:dyDescent="0.2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BA84" s="4" t="s">
        <v>0</v>
      </c>
      <c r="BB84" s="4" t="s">
        <v>0</v>
      </c>
      <c r="BC84" s="4" t="s">
        <v>0</v>
      </c>
    </row>
    <row r="85" spans="1:55" hidden="1" x14ac:dyDescent="0.2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BA85" s="4" t="s">
        <v>0</v>
      </c>
      <c r="BB85" s="4" t="s">
        <v>0</v>
      </c>
      <c r="BC85" s="4" t="s">
        <v>0</v>
      </c>
    </row>
    <row r="86" spans="1:55" hidden="1" x14ac:dyDescent="0.2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BA86" s="4" t="s">
        <v>0</v>
      </c>
      <c r="BB86" s="4" t="s">
        <v>0</v>
      </c>
      <c r="BC86" s="4" t="s">
        <v>0</v>
      </c>
    </row>
    <row r="87" spans="1:55" hidden="1" x14ac:dyDescent="0.2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BA87" s="4" t="s">
        <v>0</v>
      </c>
      <c r="BB87" s="4" t="s">
        <v>0</v>
      </c>
      <c r="BC87" s="4" t="s">
        <v>0</v>
      </c>
    </row>
    <row r="88" spans="1:55" hidden="1" x14ac:dyDescent="0.2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BA88" s="4" t="s">
        <v>0</v>
      </c>
      <c r="BB88" s="4" t="s">
        <v>0</v>
      </c>
      <c r="BC88" s="4" t="s">
        <v>0</v>
      </c>
    </row>
    <row r="89" spans="1:55" hidden="1" x14ac:dyDescent="0.2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BA89" s="4" t="s">
        <v>0</v>
      </c>
      <c r="BB89" s="4" t="s">
        <v>0</v>
      </c>
      <c r="BC89" s="4" t="s">
        <v>0</v>
      </c>
    </row>
    <row r="90" spans="1:55" hidden="1" x14ac:dyDescent="0.2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BA90" s="4" t="s">
        <v>0</v>
      </c>
      <c r="BB90" s="4" t="s">
        <v>0</v>
      </c>
      <c r="BC90" s="4" t="s">
        <v>0</v>
      </c>
    </row>
    <row r="91" spans="1:55" hidden="1" x14ac:dyDescent="0.2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BA91" s="4" t="s">
        <v>0</v>
      </c>
      <c r="BB91" s="4" t="s">
        <v>0</v>
      </c>
      <c r="BC91" s="4" t="s">
        <v>0</v>
      </c>
    </row>
    <row r="92" spans="1:55" hidden="1" x14ac:dyDescent="0.2">
      <c r="BA92" s="4" t="s">
        <v>0</v>
      </c>
      <c r="BB92" s="4" t="s">
        <v>0</v>
      </c>
      <c r="BC92" s="4" t="s">
        <v>0</v>
      </c>
    </row>
    <row r="93" spans="1:55" hidden="1" x14ac:dyDescent="0.2">
      <c r="A93" s="18" t="s">
        <v>135</v>
      </c>
      <c r="E93" s="18">
        <f>'[1]Cash Flow - General'!E98+'[1]Cash Flow - Water'!E98+'[1]Cash Flow - Sewer'!E98+'[1]Cash Flow - Other 1'!E98+'[1]Cash Flow - Other 2'!E98+'[1]Cash Flow - Other 3'!E98</f>
        <v>10000000</v>
      </c>
      <c r="G93" s="18">
        <f>'[1]Cash Flow - General'!G98+'[1]Cash Flow - Water'!G98+'[1]Cash Flow - Sewer'!G98+'[1]Cash Flow - Other 1'!G98+'[1]Cash Flow - Other 2'!G98+'[1]Cash Flow - Other 3'!G98</f>
        <v>0</v>
      </c>
      <c r="H93" s="18">
        <f>'[1]Cash Flow - General'!H98+'[1]Cash Flow - Water'!H98+'[1]Cash Flow - Sewer'!H98+'[1]Cash Flow - Other 1'!H98+'[1]Cash Flow - Other 2'!H98+'[1]Cash Flow - Other 3'!H98</f>
        <v>0</v>
      </c>
      <c r="I93" s="18">
        <f>'[1]Cash Flow - General'!I98+'[1]Cash Flow - Water'!I98+'[1]Cash Flow - Sewer'!I98+'[1]Cash Flow - Other 1'!I98+'[1]Cash Flow - Other 2'!I98+'[1]Cash Flow - Other 3'!I98</f>
        <v>0</v>
      </c>
      <c r="J93" s="18">
        <f>'[1]Cash Flow - General'!J98+'[1]Cash Flow - Water'!J98+'[1]Cash Flow - Sewer'!J98+'[1]Cash Flow - Other 1'!J98+'[1]Cash Flow - Other 2'!J98+'[1]Cash Flow - Other 3'!J98</f>
        <v>0</v>
      </c>
      <c r="K93" s="18">
        <f>'[1]Cash Flow - General'!K98+'[1]Cash Flow - Water'!K98+'[1]Cash Flow - Sewer'!K98+'[1]Cash Flow - Other 1'!K98+'[1]Cash Flow - Other 2'!K98+'[1]Cash Flow - Other 3'!K98</f>
        <v>0</v>
      </c>
      <c r="L93" s="18">
        <f>'[1]Cash Flow - General'!L98+'[1]Cash Flow - Water'!L98+'[1]Cash Flow - Sewer'!L98+'[1]Cash Flow - Other 1'!L98+'[1]Cash Flow - Other 2'!L98+'[1]Cash Flow - Other 3'!L98</f>
        <v>0</v>
      </c>
      <c r="M93" s="18">
        <f>'[1]Cash Flow - General'!M98+'[1]Cash Flow - Water'!M98+'[1]Cash Flow - Sewer'!M98+'[1]Cash Flow - Other 1'!M98+'[1]Cash Flow - Other 2'!M98+'[1]Cash Flow - Other 3'!M98</f>
        <v>0</v>
      </c>
      <c r="N93" s="18">
        <f>'[1]Cash Flow - General'!N98+'[1]Cash Flow - Water'!N98+'[1]Cash Flow - Sewer'!N98+'[1]Cash Flow - Other 1'!N98+'[1]Cash Flow - Other 2'!N98+'[1]Cash Flow - Other 3'!N98</f>
        <v>0</v>
      </c>
      <c r="O93" s="18">
        <f>'[1]Cash Flow - General'!O98+'[1]Cash Flow - Water'!O98+'[1]Cash Flow - Sewer'!O98+'[1]Cash Flow - Other 1'!O98+'[1]Cash Flow - Other 2'!O98+'[1]Cash Flow - Other 3'!O98</f>
        <v>0</v>
      </c>
      <c r="P93" s="18">
        <f>'[1]Cash Flow - General'!P98+'[1]Cash Flow - Water'!P98+'[1]Cash Flow - Sewer'!P98+'[1]Cash Flow - Other 1'!P98+'[1]Cash Flow - Other 2'!P98+'[1]Cash Flow - Other 3'!P98</f>
        <v>0</v>
      </c>
      <c r="BA93" s="4" t="s">
        <v>0</v>
      </c>
      <c r="BB93" s="4" t="s">
        <v>0</v>
      </c>
      <c r="BC93" s="4" t="s">
        <v>0</v>
      </c>
    </row>
    <row r="94" spans="1:55" hidden="1" x14ac:dyDescent="0.2">
      <c r="A94" s="18" t="s">
        <v>136</v>
      </c>
      <c r="E94" s="18">
        <f>'[1]Cash Flow - General'!E99+'[1]Cash Flow - Water'!E99+'[1]Cash Flow - Sewer'!E99+'[1]Cash Flow - Other 1'!E99+'[1]Cash Flow - Other 2'!E99+'[1]Cash Flow - Other 3'!E99</f>
        <v>10000000</v>
      </c>
      <c r="G94" s="18">
        <f>'[1]Cash Flow - General'!G99+'[1]Cash Flow - Water'!G99+'[1]Cash Flow - Sewer'!G99+'[1]Cash Flow - Other 1'!G99+'[1]Cash Flow - Other 2'!G99+'[1]Cash Flow - Other 3'!G99</f>
        <v>0</v>
      </c>
      <c r="H94" s="18">
        <f>'[1]Cash Flow - General'!H99+'[1]Cash Flow - Water'!H99+'[1]Cash Flow - Sewer'!H99+'[1]Cash Flow - Other 1'!H99+'[1]Cash Flow - Other 2'!H99+'[1]Cash Flow - Other 3'!H99</f>
        <v>0</v>
      </c>
      <c r="I94" s="18">
        <f>'[1]Cash Flow - General'!I99+'[1]Cash Flow - Water'!I99+'[1]Cash Flow - Sewer'!I99+'[1]Cash Flow - Other 1'!I99+'[1]Cash Flow - Other 2'!I99+'[1]Cash Flow - Other 3'!I99</f>
        <v>0</v>
      </c>
      <c r="J94" s="18">
        <f>'[1]Cash Flow - General'!J99+'[1]Cash Flow - Water'!J99+'[1]Cash Flow - Sewer'!J99+'[1]Cash Flow - Other 1'!J99+'[1]Cash Flow - Other 2'!J99+'[1]Cash Flow - Other 3'!J99</f>
        <v>0</v>
      </c>
      <c r="K94" s="18">
        <f>'[1]Cash Flow - General'!K99+'[1]Cash Flow - Water'!K99+'[1]Cash Flow - Sewer'!K99+'[1]Cash Flow - Other 1'!K99+'[1]Cash Flow - Other 2'!K99+'[1]Cash Flow - Other 3'!K99</f>
        <v>0</v>
      </c>
      <c r="L94" s="18">
        <f>'[1]Cash Flow - General'!L99+'[1]Cash Flow - Water'!L99+'[1]Cash Flow - Sewer'!L99+'[1]Cash Flow - Other 1'!L99+'[1]Cash Flow - Other 2'!L99+'[1]Cash Flow - Other 3'!L99</f>
        <v>0</v>
      </c>
      <c r="M94" s="18">
        <f>'[1]Cash Flow - General'!M99+'[1]Cash Flow - Water'!M99+'[1]Cash Flow - Sewer'!M99+'[1]Cash Flow - Other 1'!M99+'[1]Cash Flow - Other 2'!M99+'[1]Cash Flow - Other 3'!M99</f>
        <v>0</v>
      </c>
      <c r="N94" s="18">
        <f>'[1]Cash Flow - General'!N99+'[1]Cash Flow - Water'!N99+'[1]Cash Flow - Sewer'!N99+'[1]Cash Flow - Other 1'!N99+'[1]Cash Flow - Other 2'!N99+'[1]Cash Flow - Other 3'!N99</f>
        <v>0</v>
      </c>
      <c r="O94" s="18">
        <f>'[1]Cash Flow - General'!O99+'[1]Cash Flow - Water'!O99+'[1]Cash Flow - Sewer'!O99+'[1]Cash Flow - Other 1'!O99+'[1]Cash Flow - Other 2'!O99+'[1]Cash Flow - Other 3'!O99</f>
        <v>0</v>
      </c>
      <c r="P94" s="18">
        <f>'[1]Cash Flow - General'!P99+'[1]Cash Flow - Water'!P99+'[1]Cash Flow - Sewer'!P99+'[1]Cash Flow - Other 1'!P99+'[1]Cash Flow - Other 2'!P99+'[1]Cash Flow - Other 3'!P99</f>
        <v>0</v>
      </c>
      <c r="BA94" s="4" t="s">
        <v>0</v>
      </c>
      <c r="BB94" s="4" t="s">
        <v>0</v>
      </c>
      <c r="BC94" s="4" t="s">
        <v>0</v>
      </c>
    </row>
    <row r="95" spans="1:55" hidden="1" x14ac:dyDescent="0.2">
      <c r="A95" s="18" t="s">
        <v>137</v>
      </c>
      <c r="E95" s="18">
        <f>'[1]Cash Flow - General'!E100+'[1]Cash Flow - Water'!E100+'[1]Cash Flow - Sewer'!E100+'[1]Cash Flow - Other 1'!E100+'[1]Cash Flow - Other 2'!E100+'[1]Cash Flow - Other 3'!E100</f>
        <v>0</v>
      </c>
      <c r="G95" s="18">
        <f>'[1]Cash Flow - General'!G100+'[1]Cash Flow - Water'!G100+'[1]Cash Flow - Sewer'!G100+'[1]Cash Flow - Other 1'!G100+'[1]Cash Flow - Other 2'!G100+'[1]Cash Flow - Other 3'!G100</f>
        <v>0</v>
      </c>
      <c r="H95" s="18">
        <f>'[1]Cash Flow - General'!H100+'[1]Cash Flow - Water'!H100+'[1]Cash Flow - Sewer'!H100+'[1]Cash Flow - Other 1'!H100+'[1]Cash Flow - Other 2'!H100+'[1]Cash Flow - Other 3'!H100</f>
        <v>0</v>
      </c>
      <c r="I95" s="18">
        <f>'[1]Cash Flow - General'!I100+'[1]Cash Flow - Water'!I100+'[1]Cash Flow - Sewer'!I100+'[1]Cash Flow - Other 1'!I100+'[1]Cash Flow - Other 2'!I100+'[1]Cash Flow - Other 3'!I100</f>
        <v>0</v>
      </c>
      <c r="J95" s="18">
        <f>'[1]Cash Flow - General'!J100+'[1]Cash Flow - Water'!J100+'[1]Cash Flow - Sewer'!J100+'[1]Cash Flow - Other 1'!J100+'[1]Cash Flow - Other 2'!J100+'[1]Cash Flow - Other 3'!J100</f>
        <v>0</v>
      </c>
      <c r="K95" s="18">
        <f>'[1]Cash Flow - General'!K100+'[1]Cash Flow - Water'!K100+'[1]Cash Flow - Sewer'!K100+'[1]Cash Flow - Other 1'!K100+'[1]Cash Flow - Other 2'!K100+'[1]Cash Flow - Other 3'!K100</f>
        <v>0</v>
      </c>
      <c r="L95" s="18">
        <f>'[1]Cash Flow - General'!L100+'[1]Cash Flow - Water'!L100+'[1]Cash Flow - Sewer'!L100+'[1]Cash Flow - Other 1'!L100+'[1]Cash Flow - Other 2'!L100+'[1]Cash Flow - Other 3'!L100</f>
        <v>1864813.7315809941</v>
      </c>
      <c r="M95" s="18">
        <f>'[1]Cash Flow - General'!M100+'[1]Cash Flow - Water'!M100+'[1]Cash Flow - Sewer'!M100+'[1]Cash Flow - Other 1'!M100+'[1]Cash Flow - Other 2'!M100+'[1]Cash Flow - Other 3'!M100</f>
        <v>1930082.2121863288</v>
      </c>
      <c r="N95" s="18">
        <f>'[1]Cash Flow - General'!N100+'[1]Cash Flow - Water'!N100+'[1]Cash Flow - Sewer'!N100+'[1]Cash Flow - Other 1'!N100+'[1]Cash Flow - Other 2'!N100+'[1]Cash Flow - Other 3'!N100</f>
        <v>1997635.0896128505</v>
      </c>
      <c r="O95" s="18">
        <f>'[1]Cash Flow - General'!O100+'[1]Cash Flow - Water'!O100+'[1]Cash Flow - Sewer'!O100+'[1]Cash Flow - Other 1'!O100+'[1]Cash Flow - Other 2'!O100+'[1]Cash Flow - Other 3'!O100</f>
        <v>2067552.3177493</v>
      </c>
      <c r="P95" s="18">
        <f>'[1]Cash Flow - General'!P100+'[1]Cash Flow - Water'!P100+'[1]Cash Flow - Sewer'!P100+'[1]Cash Flow - Other 1'!P100+'[1]Cash Flow - Other 2'!P100+'[1]Cash Flow - Other 3'!P100</f>
        <v>2139916.6488705268</v>
      </c>
      <c r="BA95" s="4" t="s">
        <v>0</v>
      </c>
      <c r="BB95" s="4" t="s">
        <v>0</v>
      </c>
      <c r="BC95" s="4" t="s">
        <v>0</v>
      </c>
    </row>
    <row r="96" spans="1:55" hidden="1" x14ac:dyDescent="0.2">
      <c r="A96" s="18" t="s">
        <v>138</v>
      </c>
      <c r="E96" s="18">
        <f>'[1]Cash Flow - General'!E101+'[1]Cash Flow - Water'!E101+'[1]Cash Flow - Sewer'!E101+'[1]Cash Flow - Other 1'!E101+'[1]Cash Flow - Other 2'!E101+'[1]Cash Flow - Other 3'!E101</f>
        <v>0</v>
      </c>
      <c r="G96" s="18">
        <f>'[1]Cash Flow - General'!G101+'[1]Cash Flow - Water'!G101+'[1]Cash Flow - Sewer'!G101+'[1]Cash Flow - Other 1'!G101+'[1]Cash Flow - Other 2'!G101+'[1]Cash Flow - Other 3'!G101</f>
        <v>0</v>
      </c>
      <c r="H96" s="18">
        <f>'[1]Cash Flow - General'!H101+'[1]Cash Flow - Water'!H101+'[1]Cash Flow - Sewer'!H101+'[1]Cash Flow - Other 1'!H101+'[1]Cash Flow - Other 2'!H101+'[1]Cash Flow - Other 3'!H101</f>
        <v>0</v>
      </c>
      <c r="I96" s="18">
        <f>'[1]Cash Flow - General'!I101+'[1]Cash Flow - Water'!I101+'[1]Cash Flow - Sewer'!I101+'[1]Cash Flow - Other 1'!I101+'[1]Cash Flow - Other 2'!I101+'[1]Cash Flow - Other 3'!I101</f>
        <v>0</v>
      </c>
      <c r="J96" s="18">
        <f>'[1]Cash Flow - General'!J101+'[1]Cash Flow - Water'!J101+'[1]Cash Flow - Sewer'!J101+'[1]Cash Flow - Other 1'!J101+'[1]Cash Flow - Other 2'!J101+'[1]Cash Flow - Other 3'!J101</f>
        <v>0</v>
      </c>
      <c r="K96" s="18">
        <f>'[1]Cash Flow - General'!K101+'[1]Cash Flow - Water'!K101+'[1]Cash Flow - Sewer'!K101+'[1]Cash Flow - Other 1'!K101+'[1]Cash Flow - Other 2'!K101+'[1]Cash Flow - Other 3'!K101</f>
        <v>0</v>
      </c>
      <c r="L96" s="18">
        <f>'[1]Cash Flow - General'!L101+'[1]Cash Flow - Water'!L101+'[1]Cash Flow - Sewer'!L101+'[1]Cash Flow - Other 1'!L101+'[1]Cash Flow - Other 2'!L101+'[1]Cash Flow - Other 3'!L101</f>
        <v>1864813.7315809941</v>
      </c>
      <c r="M96" s="18">
        <f>'[1]Cash Flow - General'!M101+'[1]Cash Flow - Water'!M101+'[1]Cash Flow - Sewer'!M101+'[1]Cash Flow - Other 1'!M101+'[1]Cash Flow - Other 2'!M101+'[1]Cash Flow - Other 3'!M101</f>
        <v>1930082.2121863288</v>
      </c>
      <c r="N96" s="18">
        <f>'[1]Cash Flow - General'!N101+'[1]Cash Flow - Water'!N101+'[1]Cash Flow - Sewer'!N101+'[1]Cash Flow - Other 1'!N101+'[1]Cash Flow - Other 2'!N101+'[1]Cash Flow - Other 3'!N101</f>
        <v>1997635.0896128505</v>
      </c>
      <c r="O96" s="18">
        <f>'[1]Cash Flow - General'!O101+'[1]Cash Flow - Water'!O101+'[1]Cash Flow - Sewer'!O101+'[1]Cash Flow - Other 1'!O101+'[1]Cash Flow - Other 2'!O101+'[1]Cash Flow - Other 3'!O101</f>
        <v>2067552.3177493</v>
      </c>
      <c r="P96" s="18">
        <f>'[1]Cash Flow - General'!P101+'[1]Cash Flow - Water'!P101+'[1]Cash Flow - Sewer'!P101+'[1]Cash Flow - Other 1'!P101+'[1]Cash Flow - Other 2'!P101+'[1]Cash Flow - Other 3'!P101</f>
        <v>2139916.6488705268</v>
      </c>
      <c r="BA96" s="4" t="s">
        <v>0</v>
      </c>
      <c r="BB96" s="4" t="s">
        <v>0</v>
      </c>
      <c r="BC96" s="4" t="s">
        <v>0</v>
      </c>
    </row>
    <row r="97" spans="1:55" hidden="1" x14ac:dyDescent="0.2">
      <c r="H97" s="70"/>
      <c r="BA97" s="4" t="s">
        <v>0</v>
      </c>
      <c r="BB97" s="4" t="s">
        <v>0</v>
      </c>
      <c r="BC97" s="4" t="s">
        <v>0</v>
      </c>
    </row>
    <row r="98" spans="1:55" hidden="1" x14ac:dyDescent="0.2">
      <c r="BA98" s="4" t="s">
        <v>0</v>
      </c>
      <c r="BB98" s="4" t="s">
        <v>0</v>
      </c>
      <c r="BC98" s="4" t="s">
        <v>0</v>
      </c>
    </row>
    <row r="99" spans="1:55" hidden="1" x14ac:dyDescent="0.2">
      <c r="BA99" s="4" t="s">
        <v>0</v>
      </c>
      <c r="BB99" s="4" t="s">
        <v>0</v>
      </c>
      <c r="BC99" s="4" t="s">
        <v>0</v>
      </c>
    </row>
    <row r="100" spans="1:55" hidden="1" x14ac:dyDescent="0.2">
      <c r="BA100" s="4" t="s">
        <v>0</v>
      </c>
      <c r="BB100" s="4" t="s">
        <v>0</v>
      </c>
      <c r="BC100" s="4" t="s">
        <v>0</v>
      </c>
    </row>
    <row r="101" spans="1:55" ht="30" customHeight="1" x14ac:dyDescent="0.2">
      <c r="A101" s="4" t="s">
        <v>0</v>
      </c>
      <c r="B101" s="4" t="s">
        <v>0</v>
      </c>
      <c r="C101" s="4" t="s">
        <v>0</v>
      </c>
      <c r="D101" s="4" t="s">
        <v>0</v>
      </c>
      <c r="E101" s="4" t="s">
        <v>0</v>
      </c>
      <c r="F101" s="4" t="s">
        <v>0</v>
      </c>
      <c r="G101" s="4" t="s">
        <v>0</v>
      </c>
      <c r="H101" s="4" t="s">
        <v>0</v>
      </c>
      <c r="I101" s="4" t="s">
        <v>0</v>
      </c>
      <c r="J101" s="71" t="s">
        <v>0</v>
      </c>
      <c r="K101" s="4" t="s">
        <v>0</v>
      </c>
      <c r="L101" s="4" t="s">
        <v>0</v>
      </c>
      <c r="M101" s="4" t="s">
        <v>0</v>
      </c>
      <c r="N101" s="4" t="s">
        <v>0</v>
      </c>
      <c r="O101" s="4" t="s">
        <v>0</v>
      </c>
      <c r="P101" s="4" t="s">
        <v>0</v>
      </c>
      <c r="Q101" s="4" t="s">
        <v>0</v>
      </c>
      <c r="R101" s="4" t="s">
        <v>0</v>
      </c>
      <c r="S101" s="4" t="s">
        <v>0</v>
      </c>
      <c r="T101" s="4" t="s">
        <v>0</v>
      </c>
      <c r="U101" s="4" t="s">
        <v>0</v>
      </c>
      <c r="V101" s="4" t="s">
        <v>0</v>
      </c>
      <c r="W101" s="4" t="s">
        <v>0</v>
      </c>
      <c r="X101" s="4" t="s">
        <v>0</v>
      </c>
      <c r="Y101" s="4" t="s">
        <v>0</v>
      </c>
      <c r="Z101" s="4" t="s">
        <v>0</v>
      </c>
      <c r="AA101" s="4" t="s">
        <v>0</v>
      </c>
      <c r="AB101" s="4" t="s">
        <v>0</v>
      </c>
      <c r="AC101" s="4" t="s">
        <v>0</v>
      </c>
      <c r="AD101" s="4" t="s">
        <v>0</v>
      </c>
      <c r="AE101" s="4" t="s">
        <v>0</v>
      </c>
      <c r="AF101" s="4" t="s">
        <v>0</v>
      </c>
      <c r="AG101" s="4" t="s">
        <v>0</v>
      </c>
      <c r="AH101" s="4" t="s">
        <v>0</v>
      </c>
      <c r="AI101" s="4" t="s">
        <v>0</v>
      </c>
      <c r="AJ101" s="4" t="s">
        <v>0</v>
      </c>
      <c r="AK101" s="4" t="s">
        <v>0</v>
      </c>
      <c r="AL101" s="4" t="s">
        <v>0</v>
      </c>
      <c r="AM101" s="4" t="s">
        <v>0</v>
      </c>
      <c r="AN101" s="4" t="s">
        <v>0</v>
      </c>
      <c r="AO101" s="4" t="s">
        <v>0</v>
      </c>
      <c r="AP101" s="4" t="s">
        <v>0</v>
      </c>
      <c r="AQ101" s="4" t="s">
        <v>0</v>
      </c>
      <c r="AR101" s="4" t="s">
        <v>0</v>
      </c>
      <c r="AS101" s="4" t="s">
        <v>0</v>
      </c>
      <c r="AT101" s="4" t="s">
        <v>0</v>
      </c>
      <c r="AU101" s="4" t="s">
        <v>0</v>
      </c>
      <c r="AV101" s="4" t="s">
        <v>0</v>
      </c>
      <c r="AW101" s="4" t="s">
        <v>0</v>
      </c>
      <c r="AX101" s="4" t="s">
        <v>0</v>
      </c>
      <c r="AY101" s="4" t="s">
        <v>0</v>
      </c>
      <c r="AZ101" s="4" t="s">
        <v>0</v>
      </c>
      <c r="BA101" s="4" t="s">
        <v>0</v>
      </c>
      <c r="BB101" s="4" t="s">
        <v>0</v>
      </c>
      <c r="BC101" s="4" t="s">
        <v>0</v>
      </c>
    </row>
    <row r="102" spans="1:55" ht="30" customHeight="1" x14ac:dyDescent="0.2">
      <c r="A102" s="4" t="s">
        <v>0</v>
      </c>
      <c r="B102" s="4" t="s">
        <v>0</v>
      </c>
      <c r="C102" s="4" t="s">
        <v>0</v>
      </c>
      <c r="D102" s="4" t="s">
        <v>0</v>
      </c>
      <c r="E102" s="4" t="s">
        <v>0</v>
      </c>
      <c r="F102" s="4" t="s">
        <v>0</v>
      </c>
      <c r="G102" s="4" t="s">
        <v>0</v>
      </c>
      <c r="H102" s="4" t="s">
        <v>0</v>
      </c>
      <c r="I102" s="4" t="s">
        <v>0</v>
      </c>
      <c r="J102" s="71" t="s">
        <v>0</v>
      </c>
      <c r="K102" s="4" t="s">
        <v>0</v>
      </c>
      <c r="L102" s="4" t="s">
        <v>0</v>
      </c>
      <c r="M102" s="4" t="s">
        <v>0</v>
      </c>
      <c r="N102" s="4" t="s">
        <v>0</v>
      </c>
      <c r="O102" s="4" t="s">
        <v>0</v>
      </c>
      <c r="P102" s="4" t="s">
        <v>0</v>
      </c>
      <c r="Q102" s="4" t="s">
        <v>0</v>
      </c>
      <c r="R102" s="4" t="s">
        <v>0</v>
      </c>
      <c r="S102" s="4" t="s">
        <v>0</v>
      </c>
      <c r="T102" s="4" t="s">
        <v>0</v>
      </c>
      <c r="U102" s="4" t="s">
        <v>0</v>
      </c>
      <c r="V102" s="4" t="s">
        <v>0</v>
      </c>
      <c r="W102" s="4" t="s">
        <v>0</v>
      </c>
      <c r="X102" s="4" t="s">
        <v>0</v>
      </c>
      <c r="Y102" s="4" t="s">
        <v>0</v>
      </c>
      <c r="Z102" s="4" t="s">
        <v>0</v>
      </c>
      <c r="AA102" s="4" t="s">
        <v>0</v>
      </c>
      <c r="AB102" s="4" t="s">
        <v>0</v>
      </c>
      <c r="AC102" s="4" t="s">
        <v>0</v>
      </c>
      <c r="AD102" s="4" t="s">
        <v>0</v>
      </c>
      <c r="AE102" s="4" t="s">
        <v>0</v>
      </c>
      <c r="AF102" s="4" t="s">
        <v>0</v>
      </c>
      <c r="AG102" s="4" t="s">
        <v>0</v>
      </c>
      <c r="AH102" s="4" t="s">
        <v>0</v>
      </c>
      <c r="AI102" s="4" t="s">
        <v>0</v>
      </c>
      <c r="AJ102" s="4" t="s">
        <v>0</v>
      </c>
      <c r="AK102" s="4" t="s">
        <v>0</v>
      </c>
      <c r="AL102" s="4" t="s">
        <v>0</v>
      </c>
      <c r="AM102" s="4" t="s">
        <v>0</v>
      </c>
      <c r="AN102" s="4" t="s">
        <v>0</v>
      </c>
      <c r="AO102" s="4" t="s">
        <v>0</v>
      </c>
      <c r="AP102" s="4" t="s">
        <v>0</v>
      </c>
      <c r="AQ102" s="4" t="s">
        <v>0</v>
      </c>
      <c r="AR102" s="4" t="s">
        <v>0</v>
      </c>
      <c r="AS102" s="4" t="s">
        <v>0</v>
      </c>
      <c r="AT102" s="4" t="s">
        <v>0</v>
      </c>
      <c r="AU102" s="4" t="s">
        <v>0</v>
      </c>
      <c r="AV102" s="4" t="s">
        <v>0</v>
      </c>
      <c r="AW102" s="4" t="s">
        <v>0</v>
      </c>
      <c r="AX102" s="4" t="s">
        <v>0</v>
      </c>
      <c r="AY102" s="4" t="s">
        <v>0</v>
      </c>
      <c r="AZ102" s="4" t="s">
        <v>0</v>
      </c>
      <c r="BA102" s="4" t="s">
        <v>0</v>
      </c>
      <c r="BB102" s="4" t="s">
        <v>0</v>
      </c>
      <c r="BC102" s="4" t="s">
        <v>0</v>
      </c>
    </row>
    <row r="103" spans="1:55" ht="30" customHeight="1" x14ac:dyDescent="0.2">
      <c r="A103" s="4" t="s">
        <v>0</v>
      </c>
      <c r="B103" s="4" t="s">
        <v>0</v>
      </c>
      <c r="C103" s="4" t="s">
        <v>0</v>
      </c>
      <c r="D103" s="4" t="s">
        <v>0</v>
      </c>
      <c r="E103" s="4" t="s">
        <v>0</v>
      </c>
      <c r="F103" s="4" t="s">
        <v>0</v>
      </c>
      <c r="G103" s="4" t="s">
        <v>0</v>
      </c>
      <c r="H103" s="4" t="s">
        <v>0</v>
      </c>
      <c r="I103" s="4" t="s">
        <v>0</v>
      </c>
      <c r="J103" s="71" t="s">
        <v>0</v>
      </c>
      <c r="K103" s="4" t="s">
        <v>0</v>
      </c>
      <c r="L103" s="4" t="s">
        <v>0</v>
      </c>
      <c r="M103" s="4" t="s">
        <v>0</v>
      </c>
      <c r="N103" s="4" t="s">
        <v>0</v>
      </c>
      <c r="O103" s="4" t="s">
        <v>0</v>
      </c>
      <c r="P103" s="4" t="s">
        <v>0</v>
      </c>
      <c r="Q103" s="4" t="s">
        <v>0</v>
      </c>
      <c r="R103" s="4" t="s">
        <v>0</v>
      </c>
      <c r="S103" s="4" t="s">
        <v>0</v>
      </c>
      <c r="T103" s="4" t="s">
        <v>0</v>
      </c>
      <c r="U103" s="4" t="s">
        <v>0</v>
      </c>
      <c r="V103" s="4" t="s">
        <v>0</v>
      </c>
      <c r="W103" s="4" t="s">
        <v>0</v>
      </c>
      <c r="X103" s="4" t="s">
        <v>0</v>
      </c>
      <c r="Y103" s="4" t="s">
        <v>0</v>
      </c>
      <c r="Z103" s="4" t="s">
        <v>0</v>
      </c>
      <c r="AA103" s="4" t="s">
        <v>0</v>
      </c>
      <c r="AB103" s="4" t="s">
        <v>0</v>
      </c>
      <c r="AC103" s="4" t="s">
        <v>0</v>
      </c>
      <c r="AD103" s="4" t="s">
        <v>0</v>
      </c>
      <c r="AE103" s="4" t="s">
        <v>0</v>
      </c>
      <c r="AF103" s="4" t="s">
        <v>0</v>
      </c>
      <c r="AG103" s="4" t="s">
        <v>0</v>
      </c>
      <c r="AH103" s="4" t="s">
        <v>0</v>
      </c>
      <c r="AI103" s="4" t="s">
        <v>0</v>
      </c>
      <c r="AJ103" s="4" t="s">
        <v>0</v>
      </c>
      <c r="AK103" s="4" t="s">
        <v>0</v>
      </c>
      <c r="AL103" s="4" t="s">
        <v>0</v>
      </c>
      <c r="AM103" s="4" t="s">
        <v>0</v>
      </c>
      <c r="AN103" s="4" t="s">
        <v>0</v>
      </c>
      <c r="AO103" s="4" t="s">
        <v>0</v>
      </c>
      <c r="AP103" s="4" t="s">
        <v>0</v>
      </c>
      <c r="AQ103" s="4" t="s">
        <v>0</v>
      </c>
      <c r="AR103" s="4" t="s">
        <v>0</v>
      </c>
      <c r="AS103" s="4" t="s">
        <v>0</v>
      </c>
      <c r="AT103" s="4" t="s">
        <v>0</v>
      </c>
      <c r="AU103" s="4" t="s">
        <v>0</v>
      </c>
      <c r="AV103" s="4" t="s">
        <v>0</v>
      </c>
      <c r="AW103" s="4" t="s">
        <v>0</v>
      </c>
      <c r="AX103" s="4" t="s">
        <v>0</v>
      </c>
      <c r="AY103" s="4" t="s">
        <v>0</v>
      </c>
      <c r="AZ103" s="4" t="s">
        <v>0</v>
      </c>
      <c r="BA103" s="4" t="s">
        <v>0</v>
      </c>
      <c r="BB103" s="4" t="s">
        <v>0</v>
      </c>
      <c r="BC103" s="4" t="s">
        <v>0</v>
      </c>
    </row>
    <row r="104" spans="1:55" ht="30" customHeight="1" x14ac:dyDescent="0.2">
      <c r="A104" s="4" t="s">
        <v>0</v>
      </c>
      <c r="B104" s="4" t="s">
        <v>0</v>
      </c>
      <c r="C104" s="4" t="s">
        <v>0</v>
      </c>
      <c r="D104" s="4" t="s">
        <v>0</v>
      </c>
      <c r="E104" s="4" t="s">
        <v>0</v>
      </c>
      <c r="F104" s="4" t="s">
        <v>0</v>
      </c>
      <c r="G104" s="4" t="s">
        <v>0</v>
      </c>
      <c r="H104" s="4" t="s">
        <v>0</v>
      </c>
      <c r="I104" s="4" t="s">
        <v>0</v>
      </c>
      <c r="J104" s="71" t="s">
        <v>0</v>
      </c>
      <c r="K104" s="4" t="s">
        <v>0</v>
      </c>
      <c r="L104" s="4" t="s">
        <v>0</v>
      </c>
      <c r="M104" s="4" t="s">
        <v>0</v>
      </c>
      <c r="N104" s="4" t="s">
        <v>0</v>
      </c>
      <c r="O104" s="4" t="s">
        <v>0</v>
      </c>
      <c r="P104" s="4" t="s">
        <v>0</v>
      </c>
      <c r="Q104" s="4" t="s">
        <v>0</v>
      </c>
      <c r="R104" s="4" t="s">
        <v>0</v>
      </c>
      <c r="S104" s="4" t="s">
        <v>0</v>
      </c>
      <c r="T104" s="4" t="s">
        <v>0</v>
      </c>
      <c r="U104" s="4" t="s">
        <v>0</v>
      </c>
      <c r="V104" s="4" t="s">
        <v>0</v>
      </c>
      <c r="W104" s="4" t="s">
        <v>0</v>
      </c>
      <c r="X104" s="4" t="s">
        <v>0</v>
      </c>
      <c r="Y104" s="4" t="s">
        <v>0</v>
      </c>
      <c r="Z104" s="4" t="s">
        <v>0</v>
      </c>
      <c r="AA104" s="4" t="s">
        <v>0</v>
      </c>
      <c r="AB104" s="4" t="s">
        <v>0</v>
      </c>
      <c r="AC104" s="4" t="s">
        <v>0</v>
      </c>
      <c r="AD104" s="4" t="s">
        <v>0</v>
      </c>
      <c r="AE104" s="4" t="s">
        <v>0</v>
      </c>
      <c r="AF104" s="4" t="s">
        <v>0</v>
      </c>
      <c r="AG104" s="4" t="s">
        <v>0</v>
      </c>
      <c r="AH104" s="4" t="s">
        <v>0</v>
      </c>
      <c r="AI104" s="4" t="s">
        <v>0</v>
      </c>
      <c r="AJ104" s="4" t="s">
        <v>0</v>
      </c>
      <c r="AK104" s="4" t="s">
        <v>0</v>
      </c>
      <c r="AL104" s="4" t="s">
        <v>0</v>
      </c>
      <c r="AM104" s="4" t="s">
        <v>0</v>
      </c>
      <c r="AN104" s="4" t="s">
        <v>0</v>
      </c>
      <c r="AO104" s="4" t="s">
        <v>0</v>
      </c>
      <c r="AP104" s="4" t="s">
        <v>0</v>
      </c>
      <c r="AQ104" s="4" t="s">
        <v>0</v>
      </c>
      <c r="AR104" s="4" t="s">
        <v>0</v>
      </c>
      <c r="AS104" s="4" t="s">
        <v>0</v>
      </c>
      <c r="AT104" s="4" t="s">
        <v>0</v>
      </c>
      <c r="AU104" s="4" t="s">
        <v>0</v>
      </c>
      <c r="AV104" s="4" t="s">
        <v>0</v>
      </c>
      <c r="AW104" s="4" t="s">
        <v>0</v>
      </c>
      <c r="AX104" s="4" t="s">
        <v>0</v>
      </c>
      <c r="AY104" s="4" t="s">
        <v>0</v>
      </c>
      <c r="AZ104" s="4" t="s">
        <v>0</v>
      </c>
      <c r="BA104" s="4" t="s">
        <v>0</v>
      </c>
      <c r="BB104" s="4" t="s">
        <v>0</v>
      </c>
      <c r="BC104" s="4" t="s">
        <v>0</v>
      </c>
    </row>
    <row r="105" spans="1:55" ht="30" customHeight="1" x14ac:dyDescent="0.2">
      <c r="A105" s="4" t="s">
        <v>0</v>
      </c>
      <c r="B105" s="4" t="s">
        <v>0</v>
      </c>
      <c r="C105" s="4" t="s">
        <v>0</v>
      </c>
      <c r="D105" s="4" t="s">
        <v>0</v>
      </c>
      <c r="E105" s="4" t="s">
        <v>0</v>
      </c>
      <c r="F105" s="4" t="s">
        <v>0</v>
      </c>
      <c r="G105" s="4" t="s">
        <v>0</v>
      </c>
      <c r="H105" s="4" t="s">
        <v>0</v>
      </c>
      <c r="I105" s="4" t="s">
        <v>0</v>
      </c>
      <c r="J105" s="71" t="s">
        <v>0</v>
      </c>
      <c r="K105" s="4" t="s">
        <v>0</v>
      </c>
      <c r="L105" s="4" t="s">
        <v>0</v>
      </c>
      <c r="M105" s="4" t="s">
        <v>0</v>
      </c>
      <c r="N105" s="4" t="s">
        <v>0</v>
      </c>
      <c r="O105" s="4" t="s">
        <v>0</v>
      </c>
      <c r="P105" s="4" t="s">
        <v>0</v>
      </c>
      <c r="Q105" s="4" t="s">
        <v>0</v>
      </c>
      <c r="R105" s="4" t="s">
        <v>0</v>
      </c>
      <c r="S105" s="4" t="s">
        <v>0</v>
      </c>
      <c r="T105" s="4" t="s">
        <v>0</v>
      </c>
      <c r="U105" s="4" t="s">
        <v>0</v>
      </c>
      <c r="V105" s="4" t="s">
        <v>0</v>
      </c>
      <c r="W105" s="4" t="s">
        <v>0</v>
      </c>
      <c r="X105" s="4" t="s">
        <v>0</v>
      </c>
      <c r="Y105" s="4" t="s">
        <v>0</v>
      </c>
      <c r="Z105" s="4" t="s">
        <v>0</v>
      </c>
      <c r="AA105" s="4" t="s">
        <v>0</v>
      </c>
      <c r="AB105" s="4" t="s">
        <v>0</v>
      </c>
      <c r="AC105" s="4" t="s">
        <v>0</v>
      </c>
      <c r="AD105" s="4" t="s">
        <v>0</v>
      </c>
      <c r="AE105" s="4" t="s">
        <v>0</v>
      </c>
      <c r="AF105" s="4" t="s">
        <v>0</v>
      </c>
      <c r="AG105" s="4" t="s">
        <v>0</v>
      </c>
      <c r="AH105" s="4" t="s">
        <v>0</v>
      </c>
      <c r="AI105" s="4" t="s">
        <v>0</v>
      </c>
      <c r="AJ105" s="4" t="s">
        <v>0</v>
      </c>
      <c r="AK105" s="4" t="s">
        <v>0</v>
      </c>
      <c r="AL105" s="4" t="s">
        <v>0</v>
      </c>
      <c r="AM105" s="4" t="s">
        <v>0</v>
      </c>
      <c r="AN105" s="4" t="s">
        <v>0</v>
      </c>
      <c r="AO105" s="4" t="s">
        <v>0</v>
      </c>
      <c r="AP105" s="4" t="s">
        <v>0</v>
      </c>
      <c r="AQ105" s="4" t="s">
        <v>0</v>
      </c>
      <c r="AR105" s="4" t="s">
        <v>0</v>
      </c>
      <c r="AS105" s="4" t="s">
        <v>0</v>
      </c>
      <c r="AT105" s="4" t="s">
        <v>0</v>
      </c>
      <c r="AU105" s="4" t="s">
        <v>0</v>
      </c>
      <c r="AV105" s="4" t="s">
        <v>0</v>
      </c>
      <c r="AW105" s="4" t="s">
        <v>0</v>
      </c>
      <c r="AX105" s="4" t="s">
        <v>0</v>
      </c>
      <c r="AY105" s="4" t="s">
        <v>0</v>
      </c>
      <c r="AZ105" s="4" t="s">
        <v>0</v>
      </c>
      <c r="BA105" s="4" t="s">
        <v>0</v>
      </c>
      <c r="BB105" s="4" t="s">
        <v>0</v>
      </c>
      <c r="BC105" s="4" t="s">
        <v>0</v>
      </c>
    </row>
    <row r="106" spans="1:55" ht="30" customHeight="1" x14ac:dyDescent="0.2">
      <c r="A106" s="4" t="s">
        <v>0</v>
      </c>
      <c r="B106" s="4" t="s">
        <v>0</v>
      </c>
      <c r="C106" s="4" t="s">
        <v>0</v>
      </c>
      <c r="D106" s="4" t="s">
        <v>0</v>
      </c>
      <c r="E106" s="4" t="s">
        <v>0</v>
      </c>
      <c r="F106" s="4" t="s">
        <v>0</v>
      </c>
      <c r="G106" s="4" t="s">
        <v>0</v>
      </c>
      <c r="H106" s="4" t="s">
        <v>0</v>
      </c>
      <c r="I106" s="4" t="s">
        <v>0</v>
      </c>
      <c r="J106" s="71" t="s">
        <v>0</v>
      </c>
      <c r="K106" s="4" t="s">
        <v>0</v>
      </c>
      <c r="L106" s="4" t="s">
        <v>0</v>
      </c>
      <c r="M106" s="4" t="s">
        <v>0</v>
      </c>
      <c r="N106" s="4" t="s">
        <v>0</v>
      </c>
      <c r="O106" s="4" t="s">
        <v>0</v>
      </c>
      <c r="P106" s="4" t="s">
        <v>0</v>
      </c>
      <c r="Q106" s="4" t="s">
        <v>0</v>
      </c>
      <c r="R106" s="4" t="s">
        <v>0</v>
      </c>
      <c r="S106" s="4" t="s">
        <v>0</v>
      </c>
      <c r="T106" s="4" t="s">
        <v>0</v>
      </c>
      <c r="U106" s="4" t="s">
        <v>0</v>
      </c>
      <c r="V106" s="4" t="s">
        <v>0</v>
      </c>
      <c r="W106" s="4" t="s">
        <v>0</v>
      </c>
      <c r="X106" s="4" t="s">
        <v>0</v>
      </c>
      <c r="Y106" s="4" t="s">
        <v>0</v>
      </c>
      <c r="Z106" s="4" t="s">
        <v>0</v>
      </c>
      <c r="AA106" s="4" t="s">
        <v>0</v>
      </c>
      <c r="AB106" s="4" t="s">
        <v>0</v>
      </c>
      <c r="AC106" s="4" t="s">
        <v>0</v>
      </c>
      <c r="AD106" s="4" t="s">
        <v>0</v>
      </c>
      <c r="AE106" s="4" t="s">
        <v>0</v>
      </c>
      <c r="AF106" s="4" t="s">
        <v>0</v>
      </c>
      <c r="AG106" s="4" t="s">
        <v>0</v>
      </c>
      <c r="AH106" s="4" t="s">
        <v>0</v>
      </c>
      <c r="AI106" s="4" t="s">
        <v>0</v>
      </c>
      <c r="AJ106" s="4" t="s">
        <v>0</v>
      </c>
      <c r="AK106" s="4" t="s">
        <v>0</v>
      </c>
      <c r="AL106" s="4" t="s">
        <v>0</v>
      </c>
      <c r="AM106" s="4" t="s">
        <v>0</v>
      </c>
      <c r="AN106" s="4" t="s">
        <v>0</v>
      </c>
      <c r="AO106" s="4" t="s">
        <v>0</v>
      </c>
      <c r="AP106" s="4" t="s">
        <v>0</v>
      </c>
      <c r="AQ106" s="4" t="s">
        <v>0</v>
      </c>
      <c r="AR106" s="4" t="s">
        <v>0</v>
      </c>
      <c r="AS106" s="4" t="s">
        <v>0</v>
      </c>
      <c r="AT106" s="4" t="s">
        <v>0</v>
      </c>
      <c r="AU106" s="4" t="s">
        <v>0</v>
      </c>
      <c r="AV106" s="4" t="s">
        <v>0</v>
      </c>
      <c r="AW106" s="4" t="s">
        <v>0</v>
      </c>
      <c r="AX106" s="4" t="s">
        <v>0</v>
      </c>
      <c r="AY106" s="4" t="s">
        <v>0</v>
      </c>
      <c r="AZ106" s="4" t="s">
        <v>0</v>
      </c>
      <c r="BA106" s="4" t="s">
        <v>0</v>
      </c>
      <c r="BB106" s="4" t="s">
        <v>0</v>
      </c>
      <c r="BC106" s="4" t="s">
        <v>0</v>
      </c>
    </row>
    <row r="107" spans="1:55" ht="30" customHeight="1" x14ac:dyDescent="0.2">
      <c r="A107" s="4" t="s">
        <v>0</v>
      </c>
      <c r="B107" s="4" t="s">
        <v>0</v>
      </c>
      <c r="C107" s="4" t="s">
        <v>0</v>
      </c>
      <c r="D107" s="4" t="s">
        <v>0</v>
      </c>
      <c r="E107" s="4" t="s">
        <v>0</v>
      </c>
      <c r="F107" s="4" t="s">
        <v>0</v>
      </c>
      <c r="G107" s="4" t="s">
        <v>0</v>
      </c>
      <c r="H107" s="4" t="s">
        <v>0</v>
      </c>
      <c r="I107" s="4" t="s">
        <v>0</v>
      </c>
      <c r="J107" s="71" t="s">
        <v>0</v>
      </c>
      <c r="K107" s="4" t="s">
        <v>0</v>
      </c>
      <c r="L107" s="4" t="s">
        <v>0</v>
      </c>
      <c r="M107" s="4" t="s">
        <v>0</v>
      </c>
      <c r="N107" s="4" t="s">
        <v>0</v>
      </c>
      <c r="O107" s="4" t="s">
        <v>0</v>
      </c>
      <c r="P107" s="4" t="s">
        <v>0</v>
      </c>
      <c r="Q107" s="4" t="s">
        <v>0</v>
      </c>
      <c r="R107" s="4" t="s">
        <v>0</v>
      </c>
      <c r="S107" s="4" t="s">
        <v>0</v>
      </c>
      <c r="T107" s="4" t="s">
        <v>0</v>
      </c>
      <c r="U107" s="4" t="s">
        <v>0</v>
      </c>
      <c r="V107" s="4" t="s">
        <v>0</v>
      </c>
      <c r="W107" s="4" t="s">
        <v>0</v>
      </c>
      <c r="X107" s="4" t="s">
        <v>0</v>
      </c>
      <c r="Y107" s="4" t="s">
        <v>0</v>
      </c>
      <c r="Z107" s="4" t="s">
        <v>0</v>
      </c>
      <c r="AA107" s="4" t="s">
        <v>0</v>
      </c>
      <c r="AB107" s="4" t="s">
        <v>0</v>
      </c>
      <c r="AC107" s="4" t="s">
        <v>0</v>
      </c>
      <c r="AD107" s="4" t="s">
        <v>0</v>
      </c>
      <c r="AE107" s="4" t="s">
        <v>0</v>
      </c>
      <c r="AF107" s="4" t="s">
        <v>0</v>
      </c>
      <c r="AG107" s="4" t="s">
        <v>0</v>
      </c>
      <c r="AH107" s="4" t="s">
        <v>0</v>
      </c>
      <c r="AI107" s="4" t="s">
        <v>0</v>
      </c>
      <c r="AJ107" s="4" t="s">
        <v>0</v>
      </c>
      <c r="AK107" s="4" t="s">
        <v>0</v>
      </c>
      <c r="AL107" s="4" t="s">
        <v>0</v>
      </c>
      <c r="AM107" s="4" t="s">
        <v>0</v>
      </c>
      <c r="AN107" s="4" t="s">
        <v>0</v>
      </c>
      <c r="AO107" s="4" t="s">
        <v>0</v>
      </c>
      <c r="AP107" s="4" t="s">
        <v>0</v>
      </c>
      <c r="AQ107" s="4" t="s">
        <v>0</v>
      </c>
      <c r="AR107" s="4" t="s">
        <v>0</v>
      </c>
      <c r="AS107" s="4" t="s">
        <v>0</v>
      </c>
      <c r="AT107" s="4" t="s">
        <v>0</v>
      </c>
      <c r="AU107" s="4" t="s">
        <v>0</v>
      </c>
      <c r="AV107" s="4" t="s">
        <v>0</v>
      </c>
      <c r="AW107" s="4" t="s">
        <v>0</v>
      </c>
      <c r="AX107" s="4" t="s">
        <v>0</v>
      </c>
      <c r="AY107" s="4" t="s">
        <v>0</v>
      </c>
      <c r="AZ107" s="4" t="s">
        <v>0</v>
      </c>
      <c r="BA107" s="4" t="s">
        <v>0</v>
      </c>
      <c r="BB107" s="4" t="s">
        <v>0</v>
      </c>
      <c r="BC107" s="4" t="s">
        <v>0</v>
      </c>
    </row>
    <row r="160" spans="9:9" x14ac:dyDescent="0.2">
      <c r="I160" s="72"/>
    </row>
  </sheetData>
  <mergeCells count="1">
    <mergeCell ref="G3:P3"/>
  </mergeCells>
  <dataValidations count="4">
    <dataValidation type="decimal" allowBlank="1" showInputMessage="1" showErrorMessage="1" error="You only can enter a negative amount." prompt="Enter a negative amount" sqref="BF43:BO44 BF55:BO57 BF41:BO41">
      <formula1>-999999999</formula1>
      <formula2>0</formula2>
    </dataValidation>
    <dataValidation type="decimal" allowBlank="1" showInputMessage="1" showErrorMessage="1" error="You only can enter a positive amount." prompt="Enter a positive amount." sqref="BF52:BO52 BF31:BO34">
      <formula1>0</formula1>
      <formula2>999999999</formula2>
    </dataValidation>
    <dataValidation type="decimal" allowBlank="1" showInputMessage="1" showErrorMessage="1" sqref="BF42:BO42">
      <formula1>-999999999.99</formula1>
      <formula2>0</formula2>
    </dataValidation>
    <dataValidation type="decimal" allowBlank="1" showInputMessage="1" showErrorMessage="1" sqref="BF29:BO30">
      <formula1>0</formula1>
      <formula2>999999999.99</formula2>
    </dataValidation>
  </dataValidations>
  <pageMargins left="0.39370078740157483" right="0.39370078740157483" top="0.78740157480314965" bottom="0.43307086614173229" header="0.51181102362204722" footer="0.27559055118110237"/>
  <pageSetup paperSize="9" scale="6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9</vt:i4>
      </vt:variant>
    </vt:vector>
  </HeadingPairs>
  <TitlesOfParts>
    <vt:vector size="12" baseType="lpstr">
      <vt:lpstr>Income Statement</vt:lpstr>
      <vt:lpstr>Balance Sheet</vt:lpstr>
      <vt:lpstr>Cash Flow</vt:lpstr>
      <vt:lpstr>balance_sheet_consolidated_main</vt:lpstr>
      <vt:lpstr>BS_area_1_consol</vt:lpstr>
      <vt:lpstr>cash_flow_consolidated_main</vt:lpstr>
      <vt:lpstr>CF_area_1_consol</vt:lpstr>
      <vt:lpstr>income_statement_consolidated_main</vt:lpstr>
      <vt:lpstr>IS_area_1_consol</vt:lpstr>
      <vt:lpstr>'Balance Sheet'!Print_Area</vt:lpstr>
      <vt:lpstr>'Cash Flow'!Print_Area</vt:lpstr>
      <vt:lpstr>'Income Statement'!Print_Area</vt:lpstr>
    </vt:vector>
  </TitlesOfParts>
  <Company>Kiama Municipal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Mead</dc:creator>
  <cp:lastModifiedBy>David Mead</cp:lastModifiedBy>
  <dcterms:created xsi:type="dcterms:W3CDTF">2019-02-04T06:03:45Z</dcterms:created>
  <dcterms:modified xsi:type="dcterms:W3CDTF">2019-02-04T06:05:10Z</dcterms:modified>
</cp:coreProperties>
</file>