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480" yWindow="90" windowWidth="19440" windowHeight="12330"/>
  </bookViews>
  <sheets>
    <sheet name="Cover Sheet" sheetId="9" r:id="rId1"/>
    <sheet name="Operating Perf" sheetId="1" r:id="rId2"/>
    <sheet name="Own Source Rev" sheetId="2" r:id="rId3"/>
    <sheet name="Asset Renewal" sheetId="3" r:id="rId4"/>
    <sheet name="Infra Backlog" sheetId="4" r:id="rId5"/>
    <sheet name="Asset Maintenance" sheetId="5" r:id="rId6"/>
    <sheet name="Debt Service" sheetId="7" r:id="rId7"/>
    <sheet name="Exp per Capita" sheetId="8" r:id="rId8"/>
    <sheet name="LTFP Inc Statement" sheetId="10" r:id="rId9"/>
    <sheet name="JRA Infra Report" sheetId="11" r:id="rId10"/>
    <sheet name="LTFP BS &amp; IS" sheetId="12" r:id="rId11"/>
    <sheet name="Planning &amp; Envt Population" sheetId="13" r:id="rId12"/>
    <sheet name="LTFP Inc Statement 1" sheetId="14" r:id="rId13"/>
    <sheet name="Summary of Fields" sheetId="6" r:id="rId14"/>
  </sheets>
  <externalReferences>
    <externalReference r:id="rId15"/>
    <externalReference r:id="rId16"/>
    <externalReference r:id="rId17"/>
    <externalReference r:id="rId18"/>
    <externalReference r:id="rId19"/>
  </externalReferences>
  <definedNames>
    <definedName name="general_fund_name" hidden="1">'[1]Cover Page'!$E$13</definedName>
    <definedName name="general_scenario_name" hidden="1">'[1]Cover Page'!$E$11</definedName>
    <definedName name="_xlnm.Print_Area" localSheetId="9">'JRA Infra Report'!$A$1:$L$31</definedName>
    <definedName name="Starting_year_general" hidden="1">[1]year!$E$5</definedName>
  </definedNames>
  <calcPr calcId="145621"/>
</workbook>
</file>

<file path=xl/calcChain.xml><?xml version="1.0" encoding="utf-8"?>
<calcChain xmlns="http://schemas.openxmlformats.org/spreadsheetml/2006/main">
  <c r="B329" i="14" l="1"/>
  <c r="Q325" i="14"/>
  <c r="P325" i="14"/>
  <c r="O325" i="14"/>
  <c r="N325" i="14"/>
  <c r="M325" i="14"/>
  <c r="L325" i="14"/>
  <c r="K325" i="14"/>
  <c r="J325" i="14"/>
  <c r="I325" i="14"/>
  <c r="H325" i="14"/>
  <c r="F325" i="14"/>
  <c r="Q324" i="14"/>
  <c r="P324" i="14"/>
  <c r="O324" i="14"/>
  <c r="N324" i="14"/>
  <c r="M324" i="14"/>
  <c r="L324" i="14"/>
  <c r="K324" i="14"/>
  <c r="J324" i="14"/>
  <c r="I324" i="14"/>
  <c r="H324" i="14"/>
  <c r="F324" i="14"/>
  <c r="Q323" i="14"/>
  <c r="P323" i="14"/>
  <c r="O323" i="14"/>
  <c r="N323" i="14"/>
  <c r="M323" i="14"/>
  <c r="L323" i="14"/>
  <c r="K323" i="14"/>
  <c r="J323" i="14"/>
  <c r="I323" i="14"/>
  <c r="H323" i="14"/>
  <c r="F323" i="14"/>
  <c r="Q322" i="14"/>
  <c r="P322" i="14"/>
  <c r="O322" i="14"/>
  <c r="N322" i="14"/>
  <c r="M322" i="14"/>
  <c r="L322" i="14"/>
  <c r="K322" i="14"/>
  <c r="J322" i="14"/>
  <c r="I322" i="14"/>
  <c r="H322" i="14"/>
  <c r="F322" i="14"/>
  <c r="Q321" i="14"/>
  <c r="P321" i="14"/>
  <c r="O321" i="14"/>
  <c r="N321" i="14"/>
  <c r="M321" i="14"/>
  <c r="L321" i="14"/>
  <c r="K321" i="14"/>
  <c r="J321" i="14"/>
  <c r="I321" i="14"/>
  <c r="H321" i="14"/>
  <c r="F321" i="14"/>
  <c r="B317" i="14"/>
  <c r="B312" i="14"/>
  <c r="Q309" i="14"/>
  <c r="P309" i="14"/>
  <c r="O309" i="14"/>
  <c r="N309" i="14"/>
  <c r="M309" i="14"/>
  <c r="L309" i="14"/>
  <c r="K309" i="14"/>
  <c r="J309" i="14"/>
  <c r="I309" i="14"/>
  <c r="H309" i="14"/>
  <c r="F309" i="14"/>
  <c r="Q308" i="14"/>
  <c r="P308" i="14"/>
  <c r="O308" i="14"/>
  <c r="N308" i="14"/>
  <c r="M308" i="14"/>
  <c r="L308" i="14"/>
  <c r="K308" i="14"/>
  <c r="J308" i="14"/>
  <c r="I308" i="14"/>
  <c r="H308" i="14"/>
  <c r="F308" i="14"/>
  <c r="Q307" i="14"/>
  <c r="P307" i="14"/>
  <c r="O307" i="14"/>
  <c r="N307" i="14"/>
  <c r="M307" i="14"/>
  <c r="L307" i="14"/>
  <c r="K307" i="14"/>
  <c r="J307" i="14"/>
  <c r="I307" i="14"/>
  <c r="H307" i="14"/>
  <c r="F307" i="14"/>
  <c r="Q306" i="14"/>
  <c r="P306" i="14"/>
  <c r="O306" i="14"/>
  <c r="N306" i="14"/>
  <c r="M306" i="14"/>
  <c r="L306" i="14"/>
  <c r="K306" i="14"/>
  <c r="J306" i="14"/>
  <c r="I306" i="14"/>
  <c r="H306" i="14"/>
  <c r="F306" i="14"/>
  <c r="Q305" i="14"/>
  <c r="P305" i="14"/>
  <c r="O305" i="14"/>
  <c r="N305" i="14"/>
  <c r="M305" i="14"/>
  <c r="L305" i="14"/>
  <c r="K305" i="14"/>
  <c r="J305" i="14"/>
  <c r="I305" i="14"/>
  <c r="H305" i="14"/>
  <c r="F305" i="14"/>
  <c r="Q304" i="14"/>
  <c r="P304" i="14"/>
  <c r="O304" i="14"/>
  <c r="N304" i="14"/>
  <c r="M304" i="14"/>
  <c r="L304" i="14"/>
  <c r="K304" i="14"/>
  <c r="J304" i="14"/>
  <c r="I304" i="14"/>
  <c r="H304" i="14"/>
  <c r="F304" i="14"/>
  <c r="M301" i="14"/>
  <c r="L301" i="14"/>
  <c r="K301" i="14"/>
  <c r="J301" i="14"/>
  <c r="B300" i="14"/>
  <c r="M296" i="14"/>
  <c r="L296" i="14"/>
  <c r="K296" i="14"/>
  <c r="J296" i="14"/>
  <c r="B295" i="14"/>
  <c r="Q292" i="14"/>
  <c r="P292" i="14"/>
  <c r="O292" i="14"/>
  <c r="N292" i="14"/>
  <c r="M292" i="14"/>
  <c r="L292" i="14"/>
  <c r="K292" i="14"/>
  <c r="J292" i="14"/>
  <c r="I292" i="14"/>
  <c r="H292" i="14"/>
  <c r="F292" i="14"/>
  <c r="Q291" i="14"/>
  <c r="P291" i="14"/>
  <c r="O291" i="14"/>
  <c r="N291" i="14"/>
  <c r="M291" i="14"/>
  <c r="L291" i="14"/>
  <c r="K291" i="14"/>
  <c r="J291" i="14"/>
  <c r="I291" i="14"/>
  <c r="H291" i="14"/>
  <c r="F291" i="14"/>
  <c r="Q290" i="14"/>
  <c r="P290" i="14"/>
  <c r="O290" i="14"/>
  <c r="N290" i="14"/>
  <c r="M290" i="14"/>
  <c r="L290" i="14"/>
  <c r="K290" i="14"/>
  <c r="J290" i="14"/>
  <c r="I290" i="14"/>
  <c r="H290" i="14"/>
  <c r="F290" i="14"/>
  <c r="Q289" i="14"/>
  <c r="P289" i="14"/>
  <c r="O289" i="14"/>
  <c r="N289" i="14"/>
  <c r="M289" i="14"/>
  <c r="L289" i="14"/>
  <c r="K289" i="14"/>
  <c r="J289" i="14"/>
  <c r="I289" i="14"/>
  <c r="H289" i="14"/>
  <c r="F289" i="14"/>
  <c r="Q288" i="14"/>
  <c r="P288" i="14"/>
  <c r="O288" i="14"/>
  <c r="N288" i="14"/>
  <c r="M288" i="14"/>
  <c r="L288" i="14"/>
  <c r="K288" i="14"/>
  <c r="J288" i="14"/>
  <c r="I288" i="14"/>
  <c r="H288" i="14"/>
  <c r="F288" i="14"/>
  <c r="M285" i="14"/>
  <c r="L285" i="14"/>
  <c r="K285" i="14"/>
  <c r="J285" i="14"/>
  <c r="B284" i="14"/>
  <c r="Q281" i="14"/>
  <c r="P281" i="14"/>
  <c r="O281" i="14"/>
  <c r="N281" i="14"/>
  <c r="M281" i="14"/>
  <c r="L281" i="14"/>
  <c r="K281" i="14"/>
  <c r="J281" i="14"/>
  <c r="I281" i="14"/>
  <c r="H281" i="14"/>
  <c r="F281" i="14"/>
  <c r="Q280" i="14"/>
  <c r="P280" i="14"/>
  <c r="O280" i="14"/>
  <c r="N280" i="14"/>
  <c r="M280" i="14"/>
  <c r="L280" i="14"/>
  <c r="K280" i="14"/>
  <c r="J280" i="14"/>
  <c r="I280" i="14"/>
  <c r="H280" i="14"/>
  <c r="F280" i="14"/>
  <c r="Q279" i="14"/>
  <c r="P279" i="14"/>
  <c r="O279" i="14"/>
  <c r="N279" i="14"/>
  <c r="M279" i="14"/>
  <c r="L279" i="14"/>
  <c r="K279" i="14"/>
  <c r="J279" i="14"/>
  <c r="I279" i="14"/>
  <c r="H279" i="14"/>
  <c r="F279" i="14"/>
  <c r="Q278" i="14"/>
  <c r="P278" i="14"/>
  <c r="O278" i="14"/>
  <c r="N278" i="14"/>
  <c r="M278" i="14"/>
  <c r="L278" i="14"/>
  <c r="K278" i="14"/>
  <c r="J278" i="14"/>
  <c r="I278" i="14"/>
  <c r="H278" i="14"/>
  <c r="F278" i="14"/>
  <c r="Q277" i="14"/>
  <c r="P277" i="14"/>
  <c r="O277" i="14"/>
  <c r="N277" i="14"/>
  <c r="M277" i="14"/>
  <c r="L277" i="14"/>
  <c r="K277" i="14"/>
  <c r="J277" i="14"/>
  <c r="I277" i="14"/>
  <c r="H277" i="14"/>
  <c r="F277" i="14"/>
  <c r="Q276" i="14"/>
  <c r="P276" i="14"/>
  <c r="O276" i="14"/>
  <c r="N276" i="14"/>
  <c r="M276" i="14"/>
  <c r="L276" i="14"/>
  <c r="K276" i="14"/>
  <c r="J276" i="14"/>
  <c r="I276" i="14"/>
  <c r="H276" i="14"/>
  <c r="F276" i="14"/>
  <c r="Q275" i="14"/>
  <c r="P275" i="14"/>
  <c r="O275" i="14"/>
  <c r="N275" i="14"/>
  <c r="M275" i="14"/>
  <c r="L275" i="14"/>
  <c r="K275" i="14"/>
  <c r="J275" i="14"/>
  <c r="I275" i="14"/>
  <c r="H275" i="14"/>
  <c r="F275" i="14"/>
  <c r="Q274" i="14"/>
  <c r="P274" i="14"/>
  <c r="O274" i="14"/>
  <c r="N274" i="14"/>
  <c r="M274" i="14"/>
  <c r="L274" i="14"/>
  <c r="K274" i="14"/>
  <c r="J274" i="14"/>
  <c r="I274" i="14"/>
  <c r="H274" i="14"/>
  <c r="F274" i="14"/>
  <c r="Q273" i="14"/>
  <c r="P273" i="14"/>
  <c r="O273" i="14"/>
  <c r="N273" i="14"/>
  <c r="M273" i="14"/>
  <c r="L273" i="14"/>
  <c r="K273" i="14"/>
  <c r="J273" i="14"/>
  <c r="I273" i="14"/>
  <c r="H273" i="14"/>
  <c r="F273" i="14"/>
  <c r="Q272" i="14"/>
  <c r="P272" i="14"/>
  <c r="O272" i="14"/>
  <c r="N272" i="14"/>
  <c r="M272" i="14"/>
  <c r="L272" i="14"/>
  <c r="K272" i="14"/>
  <c r="J272" i="14"/>
  <c r="I272" i="14"/>
  <c r="H272" i="14"/>
  <c r="F272" i="14"/>
  <c r="Q271" i="14"/>
  <c r="P271" i="14"/>
  <c r="O271" i="14"/>
  <c r="N271" i="14"/>
  <c r="M271" i="14"/>
  <c r="L271" i="14"/>
  <c r="K271" i="14"/>
  <c r="J271" i="14"/>
  <c r="I271" i="14"/>
  <c r="H271" i="14"/>
  <c r="F271" i="14"/>
  <c r="Q270" i="14"/>
  <c r="P270" i="14"/>
  <c r="O270" i="14"/>
  <c r="N270" i="14"/>
  <c r="M270" i="14"/>
  <c r="L270" i="14"/>
  <c r="K270" i="14"/>
  <c r="J270" i="14"/>
  <c r="I270" i="14"/>
  <c r="H270" i="14"/>
  <c r="F270" i="14"/>
  <c r="M267" i="14"/>
  <c r="L267" i="14"/>
  <c r="K267" i="14"/>
  <c r="J267" i="14"/>
  <c r="B266" i="14"/>
  <c r="A261" i="14"/>
  <c r="Q261" i="14" s="1"/>
  <c r="Q260" i="14"/>
  <c r="P260" i="14"/>
  <c r="O260" i="14"/>
  <c r="N260" i="14"/>
  <c r="M260" i="14"/>
  <c r="L260" i="14"/>
  <c r="K260" i="14"/>
  <c r="J260" i="14"/>
  <c r="I260" i="14"/>
  <c r="H260" i="14"/>
  <c r="F260" i="14"/>
  <c r="E258" i="14"/>
  <c r="E257" i="14"/>
  <c r="Q256" i="14"/>
  <c r="P256" i="14"/>
  <c r="O256" i="14"/>
  <c r="N256" i="14"/>
  <c r="M256" i="14"/>
  <c r="L256" i="14"/>
  <c r="K256" i="14"/>
  <c r="J256" i="14"/>
  <c r="I256" i="14"/>
  <c r="H256" i="14"/>
  <c r="F256" i="14"/>
  <c r="E255" i="14"/>
  <c r="E254" i="14"/>
  <c r="E253" i="14"/>
  <c r="M250" i="14"/>
  <c r="L250" i="14"/>
  <c r="K250" i="14"/>
  <c r="J250" i="14"/>
  <c r="B249" i="14"/>
  <c r="Q246" i="14"/>
  <c r="P246" i="14"/>
  <c r="O246" i="14"/>
  <c r="N246" i="14"/>
  <c r="M246" i="14"/>
  <c r="L246" i="14"/>
  <c r="K246" i="14"/>
  <c r="J246" i="14"/>
  <c r="I246" i="14"/>
  <c r="H246" i="14"/>
  <c r="F246" i="14"/>
  <c r="Q245" i="14"/>
  <c r="P245" i="14"/>
  <c r="O245" i="14"/>
  <c r="N245" i="14"/>
  <c r="M245" i="14"/>
  <c r="L245" i="14"/>
  <c r="K245" i="14"/>
  <c r="J245" i="14"/>
  <c r="I245" i="14"/>
  <c r="H245" i="14"/>
  <c r="F245" i="14"/>
  <c r="Q244" i="14"/>
  <c r="P244" i="14"/>
  <c r="O244" i="14"/>
  <c r="N244" i="14"/>
  <c r="M244" i="14"/>
  <c r="L244" i="14"/>
  <c r="K244" i="14"/>
  <c r="J244" i="14"/>
  <c r="I244" i="14"/>
  <c r="H244" i="14"/>
  <c r="F244" i="14"/>
  <c r="Q243" i="14"/>
  <c r="P243" i="14"/>
  <c r="O243" i="14"/>
  <c r="N243" i="14"/>
  <c r="M243" i="14"/>
  <c r="L243" i="14"/>
  <c r="K243" i="14"/>
  <c r="J243" i="14"/>
  <c r="I243" i="14"/>
  <c r="H243" i="14"/>
  <c r="F243" i="14"/>
  <c r="Q242" i="14"/>
  <c r="P242" i="14"/>
  <c r="O242" i="14"/>
  <c r="N242" i="14"/>
  <c r="M242" i="14"/>
  <c r="L242" i="14"/>
  <c r="K242" i="14"/>
  <c r="J242" i="14"/>
  <c r="I242" i="14"/>
  <c r="H242" i="14"/>
  <c r="F242" i="14"/>
  <c r="Q241" i="14"/>
  <c r="P241" i="14"/>
  <c r="O241" i="14"/>
  <c r="N241" i="14"/>
  <c r="M241" i="14"/>
  <c r="L241" i="14"/>
  <c r="K241" i="14"/>
  <c r="J241" i="14"/>
  <c r="I241" i="14"/>
  <c r="H241" i="14"/>
  <c r="F241" i="14"/>
  <c r="M238" i="14"/>
  <c r="L238" i="14"/>
  <c r="K238" i="14"/>
  <c r="J238" i="14"/>
  <c r="B237" i="14"/>
  <c r="M232" i="14"/>
  <c r="L232" i="14"/>
  <c r="K232" i="14"/>
  <c r="J232" i="14"/>
  <c r="I232" i="14"/>
  <c r="B231" i="14"/>
  <c r="Q226" i="14"/>
  <c r="P226" i="14"/>
  <c r="O226" i="14"/>
  <c r="N226" i="14"/>
  <c r="M226" i="14"/>
  <c r="L226" i="14"/>
  <c r="K226" i="14"/>
  <c r="J226" i="14"/>
  <c r="I226" i="14"/>
  <c r="H226" i="14"/>
  <c r="F226" i="14"/>
  <c r="Q225" i="14"/>
  <c r="P225" i="14"/>
  <c r="O225" i="14"/>
  <c r="N225" i="14"/>
  <c r="M225" i="14"/>
  <c r="L225" i="14"/>
  <c r="K225" i="14"/>
  <c r="J225" i="14"/>
  <c r="I225" i="14"/>
  <c r="H225" i="14"/>
  <c r="F225" i="14"/>
  <c r="Q224" i="14"/>
  <c r="P224" i="14"/>
  <c r="O224" i="14"/>
  <c r="N224" i="14"/>
  <c r="M224" i="14"/>
  <c r="L224" i="14"/>
  <c r="K224" i="14"/>
  <c r="J224" i="14"/>
  <c r="I224" i="14"/>
  <c r="H224" i="14"/>
  <c r="F224" i="14"/>
  <c r="Q223" i="14"/>
  <c r="P223" i="14"/>
  <c r="O223" i="14"/>
  <c r="N223" i="14"/>
  <c r="M223" i="14"/>
  <c r="L223" i="14"/>
  <c r="K223" i="14"/>
  <c r="J223" i="14"/>
  <c r="I223" i="14"/>
  <c r="H223" i="14"/>
  <c r="F223" i="14"/>
  <c r="Q222" i="14"/>
  <c r="P222" i="14"/>
  <c r="O222" i="14"/>
  <c r="N222" i="14"/>
  <c r="M222" i="14"/>
  <c r="L222" i="14"/>
  <c r="K222" i="14"/>
  <c r="J222" i="14"/>
  <c r="I222" i="14"/>
  <c r="H222" i="14"/>
  <c r="F222" i="14"/>
  <c r="M219" i="14"/>
  <c r="L219" i="14"/>
  <c r="L227" i="14" s="1"/>
  <c r="K219" i="14"/>
  <c r="K227" i="14" s="1"/>
  <c r="J219" i="14"/>
  <c r="J227" i="14" s="1"/>
  <c r="B218" i="14"/>
  <c r="Q215" i="14"/>
  <c r="P215" i="14"/>
  <c r="O215" i="14"/>
  <c r="N215" i="14"/>
  <c r="M215" i="14"/>
  <c r="L215" i="14"/>
  <c r="K215" i="14"/>
  <c r="J215" i="14"/>
  <c r="I215" i="14"/>
  <c r="H215" i="14"/>
  <c r="F215" i="14"/>
  <c r="Q214" i="14"/>
  <c r="P214" i="14"/>
  <c r="O214" i="14"/>
  <c r="N214" i="14"/>
  <c r="M214" i="14"/>
  <c r="L214" i="14"/>
  <c r="K214" i="14"/>
  <c r="J214" i="14"/>
  <c r="I214" i="14"/>
  <c r="H214" i="14"/>
  <c r="F214" i="14"/>
  <c r="Q213" i="14"/>
  <c r="P213" i="14"/>
  <c r="O213" i="14"/>
  <c r="N213" i="14"/>
  <c r="M213" i="14"/>
  <c r="L213" i="14"/>
  <c r="K213" i="14"/>
  <c r="J213" i="14"/>
  <c r="I213" i="14"/>
  <c r="H213" i="14"/>
  <c r="F213" i="14"/>
  <c r="Q212" i="14"/>
  <c r="P212" i="14"/>
  <c r="O212" i="14"/>
  <c r="N212" i="14"/>
  <c r="M212" i="14"/>
  <c r="L212" i="14"/>
  <c r="K212" i="14"/>
  <c r="J212" i="14"/>
  <c r="I212" i="14"/>
  <c r="H212" i="14"/>
  <c r="F212" i="14"/>
  <c r="M208" i="14"/>
  <c r="L208" i="14"/>
  <c r="K208" i="14"/>
  <c r="J208" i="14"/>
  <c r="B207" i="14"/>
  <c r="Q204" i="14"/>
  <c r="P204" i="14"/>
  <c r="O204" i="14"/>
  <c r="N204" i="14"/>
  <c r="M204" i="14"/>
  <c r="L204" i="14"/>
  <c r="K204" i="14"/>
  <c r="J204" i="14"/>
  <c r="I204" i="14"/>
  <c r="H204" i="14"/>
  <c r="F204" i="14"/>
  <c r="M201" i="14"/>
  <c r="L201" i="14"/>
  <c r="K201" i="14"/>
  <c r="J201" i="14"/>
  <c r="B200" i="14"/>
  <c r="Q197" i="14"/>
  <c r="P197" i="14"/>
  <c r="O197" i="14"/>
  <c r="N197" i="14"/>
  <c r="M197" i="14"/>
  <c r="L197" i="14"/>
  <c r="K197" i="14"/>
  <c r="J197" i="14"/>
  <c r="I197" i="14"/>
  <c r="H197" i="14"/>
  <c r="F197" i="14"/>
  <c r="Q196" i="14"/>
  <c r="P196" i="14"/>
  <c r="O196" i="14"/>
  <c r="N196" i="14"/>
  <c r="M196" i="14"/>
  <c r="L196" i="14"/>
  <c r="K196" i="14"/>
  <c r="J196" i="14"/>
  <c r="I196" i="14"/>
  <c r="H196" i="14"/>
  <c r="F196" i="14"/>
  <c r="Q195" i="14"/>
  <c r="P195" i="14"/>
  <c r="O195" i="14"/>
  <c r="N195" i="14"/>
  <c r="M195" i="14"/>
  <c r="L195" i="14"/>
  <c r="K195" i="14"/>
  <c r="J195" i="14"/>
  <c r="I195" i="14"/>
  <c r="H195" i="14"/>
  <c r="F195" i="14"/>
  <c r="Q194" i="14"/>
  <c r="P194" i="14"/>
  <c r="O194" i="14"/>
  <c r="N194" i="14"/>
  <c r="M194" i="14"/>
  <c r="L194" i="14"/>
  <c r="K194" i="14"/>
  <c r="J194" i="14"/>
  <c r="I194" i="14"/>
  <c r="H194" i="14"/>
  <c r="F194" i="14"/>
  <c r="M191" i="14"/>
  <c r="L191" i="14"/>
  <c r="K191" i="14"/>
  <c r="J191" i="14"/>
  <c r="B190" i="14"/>
  <c r="Q187" i="14"/>
  <c r="P187" i="14"/>
  <c r="O187" i="14"/>
  <c r="N187" i="14"/>
  <c r="M187" i="14"/>
  <c r="L187" i="14"/>
  <c r="K187" i="14"/>
  <c r="J187" i="14"/>
  <c r="I187" i="14"/>
  <c r="H187" i="14"/>
  <c r="F187" i="14"/>
  <c r="A187" i="14"/>
  <c r="Q186" i="14"/>
  <c r="P186" i="14"/>
  <c r="O186" i="14"/>
  <c r="N186" i="14"/>
  <c r="M186" i="14"/>
  <c r="L186" i="14"/>
  <c r="K186" i="14"/>
  <c r="J186" i="14"/>
  <c r="I186" i="14"/>
  <c r="H186" i="14"/>
  <c r="F186" i="14"/>
  <c r="Q185" i="14"/>
  <c r="P185" i="14"/>
  <c r="O185" i="14"/>
  <c r="N185" i="14"/>
  <c r="M185" i="14"/>
  <c r="L185" i="14"/>
  <c r="K185" i="14"/>
  <c r="J185" i="14"/>
  <c r="I185" i="14"/>
  <c r="H185" i="14"/>
  <c r="F185" i="14"/>
  <c r="L183" i="14"/>
  <c r="L184" i="14" s="1"/>
  <c r="L188" i="14" s="1"/>
  <c r="F183" i="14"/>
  <c r="A183" i="14"/>
  <c r="O183" i="14" s="1"/>
  <c r="M182" i="14"/>
  <c r="L182" i="14"/>
  <c r="K182" i="14"/>
  <c r="J182" i="14"/>
  <c r="B181" i="14"/>
  <c r="Q178" i="14"/>
  <c r="P178" i="14"/>
  <c r="O178" i="14"/>
  <c r="N178" i="14"/>
  <c r="M178" i="14"/>
  <c r="L178" i="14"/>
  <c r="K178" i="14"/>
  <c r="J178" i="14"/>
  <c r="I178" i="14"/>
  <c r="H178" i="14"/>
  <c r="F178" i="14"/>
  <c r="Q177" i="14"/>
  <c r="P177" i="14"/>
  <c r="O177" i="14"/>
  <c r="N177" i="14"/>
  <c r="M177" i="14"/>
  <c r="L177" i="14"/>
  <c r="K177" i="14"/>
  <c r="J177" i="14"/>
  <c r="I177" i="14"/>
  <c r="H177" i="14"/>
  <c r="F177" i="14"/>
  <c r="Q176" i="14"/>
  <c r="P176" i="14"/>
  <c r="O176" i="14"/>
  <c r="N176" i="14"/>
  <c r="M176" i="14"/>
  <c r="L176" i="14"/>
  <c r="K176" i="14"/>
  <c r="J176" i="14"/>
  <c r="I176" i="14"/>
  <c r="H176" i="14"/>
  <c r="F176" i="14"/>
  <c r="Q175" i="14"/>
  <c r="P175" i="14"/>
  <c r="O175" i="14"/>
  <c r="N175" i="14"/>
  <c r="M175" i="14"/>
  <c r="L175" i="14"/>
  <c r="K175" i="14"/>
  <c r="J175" i="14"/>
  <c r="I175" i="14"/>
  <c r="H175" i="14"/>
  <c r="F175" i="14"/>
  <c r="M172" i="14"/>
  <c r="L172" i="14"/>
  <c r="K172" i="14"/>
  <c r="J172" i="14"/>
  <c r="B171" i="14"/>
  <c r="M167" i="14"/>
  <c r="L167" i="14"/>
  <c r="K167" i="14"/>
  <c r="J167" i="14"/>
  <c r="B166" i="14"/>
  <c r="F152" i="14"/>
  <c r="Q133" i="14"/>
  <c r="P133" i="14"/>
  <c r="O133" i="14"/>
  <c r="N133" i="14"/>
  <c r="M133" i="14"/>
  <c r="L133" i="14"/>
  <c r="K133" i="14"/>
  <c r="J133" i="14"/>
  <c r="I133" i="14"/>
  <c r="H133" i="14"/>
  <c r="F133" i="14"/>
  <c r="Q132" i="14"/>
  <c r="P132" i="14"/>
  <c r="O132" i="14"/>
  <c r="N132" i="14"/>
  <c r="M132" i="14"/>
  <c r="L132" i="14"/>
  <c r="K132" i="14"/>
  <c r="J132" i="14"/>
  <c r="I132" i="14"/>
  <c r="H132" i="14"/>
  <c r="F132" i="14"/>
  <c r="N129" i="14"/>
  <c r="N135" i="14" s="1"/>
  <c r="Q128" i="14"/>
  <c r="P128" i="14"/>
  <c r="O128" i="14"/>
  <c r="N128" i="14"/>
  <c r="M128" i="14"/>
  <c r="L128" i="14"/>
  <c r="K128" i="14"/>
  <c r="J128" i="14"/>
  <c r="I128" i="14"/>
  <c r="H128" i="14"/>
  <c r="F128" i="14"/>
  <c r="Q127" i="14"/>
  <c r="P127" i="14"/>
  <c r="O127" i="14"/>
  <c r="N127" i="14"/>
  <c r="M127" i="14"/>
  <c r="L127" i="14"/>
  <c r="K127" i="14"/>
  <c r="J127" i="14"/>
  <c r="I127" i="14"/>
  <c r="H127" i="14"/>
  <c r="F127" i="14"/>
  <c r="O125" i="14"/>
  <c r="Q124" i="14"/>
  <c r="P124" i="14"/>
  <c r="O124" i="14"/>
  <c r="N124" i="14"/>
  <c r="M124" i="14"/>
  <c r="L124" i="14"/>
  <c r="K124" i="14"/>
  <c r="J124" i="14"/>
  <c r="I124" i="14"/>
  <c r="H124" i="14"/>
  <c r="F124" i="14"/>
  <c r="P123" i="14"/>
  <c r="H123" i="14"/>
  <c r="Q116" i="14"/>
  <c r="P116" i="14"/>
  <c r="O116" i="14"/>
  <c r="N116" i="14"/>
  <c r="M116" i="14"/>
  <c r="L116" i="14"/>
  <c r="K116" i="14"/>
  <c r="J116" i="14"/>
  <c r="I116" i="14"/>
  <c r="H116" i="14"/>
  <c r="Q115" i="14"/>
  <c r="P115" i="14"/>
  <c r="O115" i="14"/>
  <c r="N115" i="14"/>
  <c r="M115" i="14"/>
  <c r="L115" i="14"/>
  <c r="K115" i="14"/>
  <c r="J115" i="14"/>
  <c r="I115" i="14"/>
  <c r="H115" i="14"/>
  <c r="F115" i="14"/>
  <c r="Q109" i="14"/>
  <c r="P109" i="14"/>
  <c r="O109" i="14"/>
  <c r="N109" i="14"/>
  <c r="M109" i="14"/>
  <c r="L109" i="14"/>
  <c r="K109" i="14"/>
  <c r="J109" i="14"/>
  <c r="I109" i="14"/>
  <c r="H109" i="14"/>
  <c r="F109" i="14"/>
  <c r="J108" i="14"/>
  <c r="J141" i="14" s="1"/>
  <c r="J107" i="14"/>
  <c r="Q96" i="14"/>
  <c r="P96" i="14"/>
  <c r="O96" i="14"/>
  <c r="N96" i="14"/>
  <c r="M96" i="14"/>
  <c r="L96" i="14"/>
  <c r="K96" i="14"/>
  <c r="J96" i="14"/>
  <c r="I96" i="14"/>
  <c r="H96" i="14"/>
  <c r="H99" i="14" s="1"/>
  <c r="F96" i="14"/>
  <c r="F99" i="14" s="1"/>
  <c r="Q95" i="14"/>
  <c r="P95" i="14"/>
  <c r="O95" i="14"/>
  <c r="N95" i="14"/>
  <c r="M95" i="14"/>
  <c r="L95" i="14"/>
  <c r="K95" i="14"/>
  <c r="J95" i="14"/>
  <c r="I95" i="14"/>
  <c r="H95" i="14"/>
  <c r="F95" i="14"/>
  <c r="Q85" i="14"/>
  <c r="Q153" i="14" s="1"/>
  <c r="P85" i="14"/>
  <c r="P153" i="14" s="1"/>
  <c r="O85" i="14"/>
  <c r="O153" i="14" s="1"/>
  <c r="N85" i="14"/>
  <c r="N153" i="14" s="1"/>
  <c r="M85" i="14"/>
  <c r="M153" i="14" s="1"/>
  <c r="L85" i="14"/>
  <c r="L153" i="14" s="1"/>
  <c r="K85" i="14"/>
  <c r="K153" i="14" s="1"/>
  <c r="J85" i="14"/>
  <c r="J153" i="14" s="1"/>
  <c r="I85" i="14"/>
  <c r="I153" i="14" s="1"/>
  <c r="H85" i="14"/>
  <c r="H153" i="14" s="1"/>
  <c r="F85" i="14"/>
  <c r="F153" i="14" s="1"/>
  <c r="M84" i="14"/>
  <c r="M152" i="14" s="1"/>
  <c r="L84" i="14"/>
  <c r="L152" i="14" s="1"/>
  <c r="K84" i="14"/>
  <c r="K152" i="14" s="1"/>
  <c r="J84" i="14"/>
  <c r="J152" i="14" s="1"/>
  <c r="I82" i="14"/>
  <c r="I150" i="14" s="1"/>
  <c r="Q81" i="14"/>
  <c r="M81" i="14"/>
  <c r="I81" i="14"/>
  <c r="P80" i="14"/>
  <c r="L80" i="14"/>
  <c r="H80" i="14"/>
  <c r="O79" i="14"/>
  <c r="K79" i="14"/>
  <c r="F79" i="14"/>
  <c r="J78" i="14"/>
  <c r="Q72" i="14"/>
  <c r="P72" i="14"/>
  <c r="O72" i="14"/>
  <c r="N72" i="14"/>
  <c r="M72" i="14"/>
  <c r="L72" i="14"/>
  <c r="K72" i="14"/>
  <c r="J72" i="14"/>
  <c r="I72" i="14"/>
  <c r="H72" i="14"/>
  <c r="F72" i="14"/>
  <c r="Q70" i="14"/>
  <c r="Q129" i="14" s="1"/>
  <c r="Q135" i="14" s="1"/>
  <c r="P70" i="14"/>
  <c r="P129" i="14" s="1"/>
  <c r="P135" i="14" s="1"/>
  <c r="O70" i="14"/>
  <c r="O129" i="14" s="1"/>
  <c r="O135" i="14" s="1"/>
  <c r="N70" i="14"/>
  <c r="M70" i="14"/>
  <c r="M129" i="14" s="1"/>
  <c r="M135" i="14" s="1"/>
  <c r="L70" i="14"/>
  <c r="L129" i="14" s="1"/>
  <c r="L135" i="14" s="1"/>
  <c r="K70" i="14"/>
  <c r="K129" i="14" s="1"/>
  <c r="K135" i="14" s="1"/>
  <c r="J70" i="14"/>
  <c r="J129" i="14" s="1"/>
  <c r="J135" i="14" s="1"/>
  <c r="I70" i="14"/>
  <c r="I129" i="14" s="1"/>
  <c r="I135" i="14" s="1"/>
  <c r="H70" i="14"/>
  <c r="H129" i="14" s="1"/>
  <c r="H135" i="14" s="1"/>
  <c r="F70" i="14"/>
  <c r="F129" i="14" s="1"/>
  <c r="F135" i="14" s="1"/>
  <c r="Q65" i="14"/>
  <c r="Q123" i="14" s="1"/>
  <c r="P65" i="14"/>
  <c r="P83" i="14" s="1"/>
  <c r="P151" i="14" s="1"/>
  <c r="O65" i="14"/>
  <c r="N65" i="14"/>
  <c r="M65" i="14"/>
  <c r="M123" i="14" s="1"/>
  <c r="L65" i="14"/>
  <c r="L123" i="14" s="1"/>
  <c r="K65" i="14"/>
  <c r="J65" i="14"/>
  <c r="I65" i="14"/>
  <c r="I123" i="14" s="1"/>
  <c r="H65" i="14"/>
  <c r="H83" i="14" s="1"/>
  <c r="H151" i="14" s="1"/>
  <c r="F65" i="14"/>
  <c r="Q64" i="14"/>
  <c r="P64" i="14"/>
  <c r="P125" i="14" s="1"/>
  <c r="O64" i="14"/>
  <c r="O82" i="14" s="1"/>
  <c r="O150" i="14" s="1"/>
  <c r="N64" i="14"/>
  <c r="M64" i="14"/>
  <c r="L64" i="14"/>
  <c r="L125" i="14" s="1"/>
  <c r="K64" i="14"/>
  <c r="K125" i="14" s="1"/>
  <c r="J64" i="14"/>
  <c r="I64" i="14"/>
  <c r="I125" i="14" s="1"/>
  <c r="H64" i="14"/>
  <c r="H125" i="14" s="1"/>
  <c r="F64" i="14"/>
  <c r="F125" i="14" s="1"/>
  <c r="M63" i="14"/>
  <c r="M107" i="14" s="1"/>
  <c r="L63" i="14"/>
  <c r="L107" i="14" s="1"/>
  <c r="K63" i="14"/>
  <c r="K107" i="14" s="1"/>
  <c r="J63" i="14"/>
  <c r="Q62" i="14"/>
  <c r="P62" i="14"/>
  <c r="P81" i="14" s="1"/>
  <c r="O62" i="14"/>
  <c r="N62" i="14"/>
  <c r="M62" i="14"/>
  <c r="L62" i="14"/>
  <c r="L81" i="14" s="1"/>
  <c r="K62" i="14"/>
  <c r="K81" i="14" s="1"/>
  <c r="J62" i="14"/>
  <c r="I62" i="14"/>
  <c r="I112" i="14" s="1"/>
  <c r="H62" i="14"/>
  <c r="F62" i="14"/>
  <c r="Q61" i="14"/>
  <c r="P61" i="14"/>
  <c r="P111" i="14" s="1"/>
  <c r="O61" i="14"/>
  <c r="N61" i="14"/>
  <c r="M61" i="14"/>
  <c r="L61" i="14"/>
  <c r="L111" i="14" s="1"/>
  <c r="K61" i="14"/>
  <c r="K80" i="14" s="1"/>
  <c r="J61" i="14"/>
  <c r="I61" i="14"/>
  <c r="H61" i="14"/>
  <c r="H111" i="14" s="1"/>
  <c r="F61" i="14"/>
  <c r="F80" i="14" s="1"/>
  <c r="Q60" i="14"/>
  <c r="Q79" i="14" s="1"/>
  <c r="P60" i="14"/>
  <c r="O60" i="14"/>
  <c r="O110" i="14" s="1"/>
  <c r="N60" i="14"/>
  <c r="M60" i="14"/>
  <c r="L60" i="14"/>
  <c r="K60" i="14"/>
  <c r="K110" i="14" s="1"/>
  <c r="J60" i="14"/>
  <c r="I60" i="14"/>
  <c r="H60" i="14"/>
  <c r="F60" i="14"/>
  <c r="F110" i="14" s="1"/>
  <c r="M58" i="14"/>
  <c r="M108" i="14" s="1"/>
  <c r="M141" i="14" s="1"/>
  <c r="L58" i="14"/>
  <c r="L108" i="14" s="1"/>
  <c r="L141" i="14" s="1"/>
  <c r="K58" i="14"/>
  <c r="J58" i="14"/>
  <c r="Q57" i="14"/>
  <c r="Q130" i="14" s="1"/>
  <c r="Q134" i="14" s="1"/>
  <c r="P57" i="14"/>
  <c r="O57" i="14"/>
  <c r="N57" i="14"/>
  <c r="M57" i="14"/>
  <c r="M130" i="14" s="1"/>
  <c r="M134" i="14" s="1"/>
  <c r="L57" i="14"/>
  <c r="K57" i="14"/>
  <c r="J57" i="14"/>
  <c r="I57" i="14"/>
  <c r="I130" i="14" s="1"/>
  <c r="I134" i="14" s="1"/>
  <c r="H57" i="14"/>
  <c r="F57" i="14"/>
  <c r="H51" i="14"/>
  <c r="I51" i="14" s="1"/>
  <c r="J51" i="14" s="1"/>
  <c r="K51" i="14" s="1"/>
  <c r="L51" i="14" s="1"/>
  <c r="M51" i="14" s="1"/>
  <c r="N51" i="14" s="1"/>
  <c r="O51" i="14" s="1"/>
  <c r="P51" i="14" s="1"/>
  <c r="Q51" i="14" s="1"/>
  <c r="Q48" i="14"/>
  <c r="P48" i="14"/>
  <c r="O48" i="14"/>
  <c r="N48" i="14"/>
  <c r="M48" i="14"/>
  <c r="L48" i="14"/>
  <c r="K48" i="14"/>
  <c r="J48" i="14"/>
  <c r="I48" i="14"/>
  <c r="H48" i="14"/>
  <c r="F48" i="14"/>
  <c r="Q47" i="14"/>
  <c r="P47" i="14"/>
  <c r="O47" i="14"/>
  <c r="N47" i="14"/>
  <c r="M47" i="14"/>
  <c r="L47" i="14"/>
  <c r="K47" i="14"/>
  <c r="J47" i="14"/>
  <c r="I47" i="14"/>
  <c r="H47" i="14"/>
  <c r="F47" i="14"/>
  <c r="Q45" i="14"/>
  <c r="P45" i="14"/>
  <c r="O45" i="14"/>
  <c r="N45" i="14"/>
  <c r="M45" i="14"/>
  <c r="L45" i="14"/>
  <c r="K45" i="14"/>
  <c r="J45" i="14"/>
  <c r="I45" i="14"/>
  <c r="H45" i="14"/>
  <c r="F45" i="14"/>
  <c r="Q44" i="14"/>
  <c r="P44" i="14"/>
  <c r="O44" i="14"/>
  <c r="N44" i="14"/>
  <c r="M44" i="14"/>
  <c r="L44" i="14"/>
  <c r="K44" i="14"/>
  <c r="J44" i="14"/>
  <c r="I44" i="14"/>
  <c r="H44" i="14"/>
  <c r="F44" i="14"/>
  <c r="CN34" i="14"/>
  <c r="CM34" i="14"/>
  <c r="CJ34" i="14"/>
  <c r="CI34" i="14"/>
  <c r="CF34" i="14"/>
  <c r="CE34" i="14"/>
  <c r="BN34" i="14"/>
  <c r="BM34" i="14"/>
  <c r="BL34" i="14"/>
  <c r="BK34" i="14"/>
  <c r="BJ34" i="14"/>
  <c r="BI34" i="14"/>
  <c r="BH34" i="14"/>
  <c r="BG34" i="14"/>
  <c r="BF34" i="14"/>
  <c r="BE34" i="14"/>
  <c r="BD34" i="14"/>
  <c r="Q34" i="14"/>
  <c r="P34" i="14"/>
  <c r="O34" i="14"/>
  <c r="N34" i="14"/>
  <c r="M34" i="14"/>
  <c r="L34" i="14"/>
  <c r="K34" i="14"/>
  <c r="J34" i="14"/>
  <c r="I34" i="14"/>
  <c r="H34" i="14"/>
  <c r="F34" i="14"/>
  <c r="CN33" i="14"/>
  <c r="CM33" i="14"/>
  <c r="CL33" i="14"/>
  <c r="CL34" i="14" s="1"/>
  <c r="CK33" i="14"/>
  <c r="CK34" i="14" s="1"/>
  <c r="CJ33" i="14"/>
  <c r="CI33" i="14"/>
  <c r="CH33" i="14"/>
  <c r="CH34" i="14" s="1"/>
  <c r="CG33" i="14"/>
  <c r="CG34" i="14" s="1"/>
  <c r="CF33" i="14"/>
  <c r="CE33" i="14"/>
  <c r="CD33" i="14"/>
  <c r="CD34" i="14" s="1"/>
  <c r="D33" i="14"/>
  <c r="D34" i="14" s="1"/>
  <c r="D28" i="14"/>
  <c r="A28" i="14"/>
  <c r="N28" i="14" s="1"/>
  <c r="BK27" i="14"/>
  <c r="CK27" i="14" s="1"/>
  <c r="DK27" i="14" s="1"/>
  <c r="BJ27" i="14"/>
  <c r="CJ27" i="14" s="1"/>
  <c r="DJ27" i="14" s="1"/>
  <c r="BG27" i="14"/>
  <c r="CG27" i="14" s="1"/>
  <c r="DG27" i="14" s="1"/>
  <c r="BF27" i="14"/>
  <c r="CF27" i="14" s="1"/>
  <c r="DF27" i="14" s="1"/>
  <c r="BE27" i="14"/>
  <c r="Q27" i="14"/>
  <c r="Q318" i="14" s="1"/>
  <c r="P27" i="14"/>
  <c r="O27" i="14"/>
  <c r="N27" i="14"/>
  <c r="N318" i="14" s="1"/>
  <c r="M318" i="14"/>
  <c r="BI27" i="14"/>
  <c r="J318" i="14"/>
  <c r="I27" i="14"/>
  <c r="I318" i="14" s="1"/>
  <c r="H27" i="14"/>
  <c r="F27" i="14"/>
  <c r="D27" i="14"/>
  <c r="A27" i="14"/>
  <c r="D26" i="14"/>
  <c r="A26" i="14"/>
  <c r="BK26" i="14" s="1"/>
  <c r="D25" i="14"/>
  <c r="A25" i="14"/>
  <c r="BN25" i="14" s="1"/>
  <c r="D24" i="14"/>
  <c r="A24" i="14"/>
  <c r="BI24" i="14" s="1"/>
  <c r="CI24" i="14" s="1"/>
  <c r="DI24" i="14" s="1"/>
  <c r="D23" i="14"/>
  <c r="A23" i="14"/>
  <c r="BN23" i="14" s="1"/>
  <c r="D22" i="14"/>
  <c r="A22" i="14"/>
  <c r="BI22" i="14" s="1"/>
  <c r="CI22" i="14" s="1"/>
  <c r="DI22" i="14" s="1"/>
  <c r="D21" i="14"/>
  <c r="A21" i="14"/>
  <c r="BN21" i="14" s="1"/>
  <c r="D20" i="14"/>
  <c r="D29" i="14" s="1"/>
  <c r="A20" i="14"/>
  <c r="BI20" i="14" s="1"/>
  <c r="M17" i="14"/>
  <c r="L17" i="14"/>
  <c r="K17" i="14"/>
  <c r="J17" i="14"/>
  <c r="DJ16" i="14"/>
  <c r="DG16" i="14"/>
  <c r="DF16" i="14"/>
  <c r="CJ16" i="14"/>
  <c r="CI16" i="14"/>
  <c r="DI16" i="14" s="1"/>
  <c r="CG16" i="14"/>
  <c r="CF16" i="14"/>
  <c r="BJ16" i="14"/>
  <c r="AA16" i="14" s="1"/>
  <c r="BI16" i="14"/>
  <c r="Z16" i="14" s="1"/>
  <c r="BH16" i="14"/>
  <c r="Y16" i="14" s="1"/>
  <c r="BG16" i="14"/>
  <c r="BF16" i="14"/>
  <c r="W16" i="14" s="1"/>
  <c r="X16" i="14"/>
  <c r="Q16" i="14"/>
  <c r="Q232" i="14" s="1"/>
  <c r="H16" i="14"/>
  <c r="H232" i="14" s="1"/>
  <c r="D16" i="14"/>
  <c r="A16" i="14"/>
  <c r="P16" i="14" s="1"/>
  <c r="DJ15" i="14"/>
  <c r="DG15" i="14"/>
  <c r="CM15" i="14"/>
  <c r="DM15" i="14" s="1"/>
  <c r="CJ15" i="14"/>
  <c r="CI15" i="14"/>
  <c r="DI15" i="14" s="1"/>
  <c r="CG15" i="14"/>
  <c r="CE15" i="14"/>
  <c r="DE15" i="14" s="1"/>
  <c r="BM15" i="14"/>
  <c r="AD15" i="14" s="1"/>
  <c r="BL15" i="14"/>
  <c r="AC15" i="14" s="1"/>
  <c r="BJ15" i="14"/>
  <c r="AA15" i="14" s="1"/>
  <c r="BI15" i="14"/>
  <c r="Z15" i="14" s="1"/>
  <c r="BH15" i="14"/>
  <c r="Y15" i="14" s="1"/>
  <c r="BG15" i="14"/>
  <c r="BE15" i="14"/>
  <c r="V15" i="14" s="1"/>
  <c r="BD15" i="14"/>
  <c r="X15" i="14"/>
  <c r="Q15" i="14"/>
  <c r="P15" i="14"/>
  <c r="O15" i="14"/>
  <c r="CL15" i="14" s="1"/>
  <c r="DL15" i="14" s="1"/>
  <c r="N15" i="14"/>
  <c r="BK15" i="14" s="1"/>
  <c r="AB15" i="14" s="1"/>
  <c r="I15" i="14"/>
  <c r="H15" i="14"/>
  <c r="F15" i="14"/>
  <c r="U15" i="14" s="1"/>
  <c r="D15" i="14"/>
  <c r="A15" i="14"/>
  <c r="L220" i="14" s="1"/>
  <c r="L221" i="14" s="1"/>
  <c r="L228" i="14" s="1"/>
  <c r="CN13" i="14"/>
  <c r="DN13" i="14" s="1"/>
  <c r="CJ13" i="14"/>
  <c r="DJ13" i="14" s="1"/>
  <c r="CF13" i="14"/>
  <c r="DF13" i="14" s="1"/>
  <c r="BN13" i="14"/>
  <c r="BM13" i="14"/>
  <c r="BK13" i="14"/>
  <c r="BJ13" i="14"/>
  <c r="AA13" i="14" s="1"/>
  <c r="BI13" i="14"/>
  <c r="Z13" i="14" s="1"/>
  <c r="BG13" i="14"/>
  <c r="CG13" i="14" s="1"/>
  <c r="DG13" i="14" s="1"/>
  <c r="BF13" i="14"/>
  <c r="W13" i="14" s="1"/>
  <c r="BE13" i="14"/>
  <c r="AE13" i="14"/>
  <c r="Q13" i="14"/>
  <c r="Q208" i="14" s="1"/>
  <c r="P13" i="14"/>
  <c r="P208" i="14" s="1"/>
  <c r="O13" i="14"/>
  <c r="O208" i="14" s="1"/>
  <c r="N13" i="14"/>
  <c r="N208" i="14" s="1"/>
  <c r="I13" i="14"/>
  <c r="I208" i="14" s="1"/>
  <c r="H13" i="14"/>
  <c r="H208" i="14" s="1"/>
  <c r="F13" i="14"/>
  <c r="F208" i="14" s="1"/>
  <c r="D13" i="14"/>
  <c r="A13" i="14"/>
  <c r="BN12" i="14"/>
  <c r="BJ12" i="14"/>
  <c r="BF12" i="14"/>
  <c r="O12" i="14"/>
  <c r="F12" i="14"/>
  <c r="D12" i="14"/>
  <c r="A12" i="14"/>
  <c r="BK12" i="14" s="1"/>
  <c r="BK11" i="14"/>
  <c r="BG11" i="14"/>
  <c r="P11" i="14"/>
  <c r="H11" i="14"/>
  <c r="D11" i="14"/>
  <c r="A11" i="14"/>
  <c r="BN11" i="14" s="1"/>
  <c r="BH10" i="14"/>
  <c r="Y10" i="14" s="1"/>
  <c r="BD10" i="14"/>
  <c r="Q10" i="14"/>
  <c r="I10" i="14"/>
  <c r="D10" i="14"/>
  <c r="A10" i="14"/>
  <c r="DG9" i="14"/>
  <c r="CJ9" i="14"/>
  <c r="DJ9" i="14" s="1"/>
  <c r="BN9" i="14"/>
  <c r="BM9" i="14"/>
  <c r="BK9" i="14"/>
  <c r="BJ9" i="14"/>
  <c r="BI9" i="14"/>
  <c r="BG9" i="14"/>
  <c r="CG9" i="14" s="1"/>
  <c r="BF9" i="14"/>
  <c r="BE9" i="14"/>
  <c r="AA9" i="14"/>
  <c r="P9" i="14"/>
  <c r="P172" i="14" s="1"/>
  <c r="O9" i="14"/>
  <c r="O172" i="14" s="1"/>
  <c r="N9" i="14"/>
  <c r="H9" i="14"/>
  <c r="H172" i="14" s="1"/>
  <c r="F9" i="14"/>
  <c r="F172" i="14" s="1"/>
  <c r="D9" i="14"/>
  <c r="A9" i="14"/>
  <c r="BN8" i="14"/>
  <c r="BN17" i="14" s="1"/>
  <c r="BL8" i="14"/>
  <c r="BL17" i="14" s="1"/>
  <c r="BH8" i="14"/>
  <c r="BG8" i="14"/>
  <c r="BG17" i="14" s="1"/>
  <c r="X8" i="14"/>
  <c r="X17" i="14" s="1"/>
  <c r="Q8" i="14"/>
  <c r="AE8" i="14" s="1"/>
  <c r="AE17" i="14" s="1"/>
  <c r="P8" i="14"/>
  <c r="H8" i="14"/>
  <c r="F8" i="14"/>
  <c r="D8" i="14"/>
  <c r="A8" i="14"/>
  <c r="BK8" i="14" s="1"/>
  <c r="BK17" i="14" s="1"/>
  <c r="CH5" i="14"/>
  <c r="DH5" i="14" s="1"/>
  <c r="BK5" i="14"/>
  <c r="CK5" i="14" s="1"/>
  <c r="DK5" i="14" s="1"/>
  <c r="BG5" i="14"/>
  <c r="CG5" i="14" s="1"/>
  <c r="DG5" i="14" s="1"/>
  <c r="BF5" i="14"/>
  <c r="CF5" i="14" s="1"/>
  <c r="DF5" i="14" s="1"/>
  <c r="Q5" i="14"/>
  <c r="P5" i="14"/>
  <c r="O5" i="14"/>
  <c r="N5" i="14"/>
  <c r="M5" i="14"/>
  <c r="L5" i="14"/>
  <c r="K5" i="14"/>
  <c r="J5" i="14"/>
  <c r="I5" i="14"/>
  <c r="H5" i="14"/>
  <c r="F5" i="14"/>
  <c r="D5" i="14"/>
  <c r="AC4" i="14"/>
  <c r="AB4" i="14"/>
  <c r="Y4" i="14"/>
  <c r="X4" i="14"/>
  <c r="W4" i="14"/>
  <c r="U4" i="14"/>
  <c r="Q4" i="14"/>
  <c r="BN5" i="14" s="1"/>
  <c r="CN5" i="14" s="1"/>
  <c r="DN5" i="14" s="1"/>
  <c r="P4" i="14"/>
  <c r="AD4" i="14" s="1"/>
  <c r="O4" i="14"/>
  <c r="BL5" i="14" s="1"/>
  <c r="CL5" i="14" s="1"/>
  <c r="DL5" i="14" s="1"/>
  <c r="N4" i="14"/>
  <c r="M4" i="14"/>
  <c r="BJ5" i="14" s="1"/>
  <c r="CJ5" i="14" s="1"/>
  <c r="DJ5" i="14" s="1"/>
  <c r="L4" i="14"/>
  <c r="Z4" i="14" s="1"/>
  <c r="K4" i="14"/>
  <c r="BH5" i="14" s="1"/>
  <c r="J4" i="14"/>
  <c r="I4" i="14"/>
  <c r="H4" i="14"/>
  <c r="V4" i="14" s="1"/>
  <c r="F4" i="14"/>
  <c r="BD5" i="14" s="1"/>
  <c r="CD5" i="14" s="1"/>
  <c r="DD5" i="14" s="1"/>
  <c r="D4" i="14"/>
  <c r="B4" i="14"/>
  <c r="B3" i="14"/>
  <c r="B2" i="14"/>
  <c r="B1" i="14"/>
  <c r="M130" i="12"/>
  <c r="A92" i="12"/>
  <c r="A91" i="12"/>
  <c r="A90" i="12"/>
  <c r="A89" i="12"/>
  <c r="M84" i="12"/>
  <c r="P76" i="12"/>
  <c r="O76" i="12"/>
  <c r="N76" i="12"/>
  <c r="M76" i="12"/>
  <c r="L76" i="12"/>
  <c r="K76" i="12"/>
  <c r="J76" i="12"/>
  <c r="I76" i="12"/>
  <c r="H76" i="12"/>
  <c r="G76" i="12"/>
  <c r="E76" i="12"/>
  <c r="P75" i="12"/>
  <c r="O75" i="12"/>
  <c r="N75" i="12"/>
  <c r="M75" i="12"/>
  <c r="L75" i="12"/>
  <c r="K75" i="12"/>
  <c r="J75" i="12"/>
  <c r="I75" i="12"/>
  <c r="H75" i="12"/>
  <c r="G75" i="12"/>
  <c r="E75" i="12"/>
  <c r="P73" i="12"/>
  <c r="O73" i="12"/>
  <c r="N73" i="12"/>
  <c r="M73" i="12"/>
  <c r="L73" i="12"/>
  <c r="K73" i="12"/>
  <c r="J73" i="12"/>
  <c r="I73" i="12"/>
  <c r="H73" i="12"/>
  <c r="G73" i="12"/>
  <c r="E73" i="12"/>
  <c r="C73" i="12"/>
  <c r="P72" i="12"/>
  <c r="O72" i="12"/>
  <c r="N72" i="12"/>
  <c r="M72" i="12"/>
  <c r="L72" i="12"/>
  <c r="K72" i="12"/>
  <c r="J72" i="12"/>
  <c r="I72" i="12"/>
  <c r="H72" i="12"/>
  <c r="G72" i="12"/>
  <c r="E72" i="12"/>
  <c r="C72" i="12"/>
  <c r="P70" i="12"/>
  <c r="O70" i="12"/>
  <c r="N70" i="12"/>
  <c r="M70" i="12"/>
  <c r="L70" i="12"/>
  <c r="K70" i="12"/>
  <c r="J70" i="12"/>
  <c r="I70" i="12"/>
  <c r="H70" i="12"/>
  <c r="G70" i="12"/>
  <c r="E70" i="12"/>
  <c r="C70" i="12"/>
  <c r="P69" i="12"/>
  <c r="O69" i="12"/>
  <c r="N69" i="12"/>
  <c r="M69" i="12"/>
  <c r="L69" i="12"/>
  <c r="K69" i="12"/>
  <c r="J69" i="12"/>
  <c r="I69" i="12"/>
  <c r="H69" i="12"/>
  <c r="G69" i="12"/>
  <c r="E69" i="12"/>
  <c r="C69" i="12"/>
  <c r="G60" i="12"/>
  <c r="H60" i="12" s="1"/>
  <c r="I60" i="12" s="1"/>
  <c r="J60" i="12" s="1"/>
  <c r="K60" i="12" s="1"/>
  <c r="L60" i="12" s="1"/>
  <c r="M60" i="12" s="1"/>
  <c r="N60" i="12" s="1"/>
  <c r="O60" i="12" s="1"/>
  <c r="P60" i="12" s="1"/>
  <c r="O54" i="12"/>
  <c r="L54" i="12"/>
  <c r="K54" i="12"/>
  <c r="J54" i="12"/>
  <c r="I54" i="12"/>
  <c r="G54" i="12"/>
  <c r="C53" i="12"/>
  <c r="L52" i="12"/>
  <c r="K52" i="12"/>
  <c r="J52" i="12"/>
  <c r="I52" i="12"/>
  <c r="C52" i="12"/>
  <c r="P51" i="12"/>
  <c r="O51" i="12"/>
  <c r="N51" i="12"/>
  <c r="M51" i="12"/>
  <c r="H51" i="12"/>
  <c r="G51" i="12"/>
  <c r="E51" i="12"/>
  <c r="C51" i="12"/>
  <c r="P50" i="12"/>
  <c r="P54" i="12" s="1"/>
  <c r="O50" i="12"/>
  <c r="O52" i="12" s="1"/>
  <c r="N50" i="12"/>
  <c r="N52" i="12" s="1"/>
  <c r="M50" i="12"/>
  <c r="M54" i="12" s="1"/>
  <c r="H50" i="12"/>
  <c r="H54" i="12" s="1"/>
  <c r="G50" i="12"/>
  <c r="G52" i="12" s="1"/>
  <c r="E50" i="12"/>
  <c r="E52" i="12" s="1"/>
  <c r="C50" i="12"/>
  <c r="C54" i="12" s="1"/>
  <c r="P44" i="12"/>
  <c r="O44" i="12"/>
  <c r="N44" i="12"/>
  <c r="M44" i="12"/>
  <c r="L44" i="12"/>
  <c r="K44" i="12"/>
  <c r="J44" i="12"/>
  <c r="I44" i="12"/>
  <c r="H44" i="12"/>
  <c r="G44" i="12"/>
  <c r="E44" i="12"/>
  <c r="C44" i="12"/>
  <c r="P43" i="12"/>
  <c r="O43" i="12"/>
  <c r="N43" i="12"/>
  <c r="M43" i="12"/>
  <c r="L43" i="12"/>
  <c r="K43" i="12"/>
  <c r="J43" i="12"/>
  <c r="I43" i="12"/>
  <c r="H43" i="12"/>
  <c r="G43" i="12"/>
  <c r="E43" i="12"/>
  <c r="C43" i="12"/>
  <c r="P42" i="12"/>
  <c r="O42" i="12"/>
  <c r="N42" i="12"/>
  <c r="M42" i="12"/>
  <c r="H42" i="12"/>
  <c r="G42" i="12"/>
  <c r="E42" i="12"/>
  <c r="C42" i="12"/>
  <c r="P41" i="12"/>
  <c r="O41" i="12"/>
  <c r="N41" i="12"/>
  <c r="M41" i="12"/>
  <c r="H41" i="12"/>
  <c r="G41" i="12"/>
  <c r="E41" i="12"/>
  <c r="C41" i="12"/>
  <c r="P40" i="12"/>
  <c r="P45" i="12" s="1"/>
  <c r="P46" i="12" s="1"/>
  <c r="O40" i="12"/>
  <c r="O45" i="12" s="1"/>
  <c r="O46" i="12" s="1"/>
  <c r="N40" i="12"/>
  <c r="N45" i="12" s="1"/>
  <c r="M40" i="12"/>
  <c r="M45" i="12" s="1"/>
  <c r="L40" i="12"/>
  <c r="L45" i="12" s="1"/>
  <c r="L46" i="12" s="1"/>
  <c r="K40" i="12"/>
  <c r="K45" i="12" s="1"/>
  <c r="K46" i="12" s="1"/>
  <c r="J40" i="12"/>
  <c r="J45" i="12" s="1"/>
  <c r="I40" i="12"/>
  <c r="I45" i="12" s="1"/>
  <c r="H40" i="12"/>
  <c r="H45" i="12" s="1"/>
  <c r="H46" i="12" s="1"/>
  <c r="G40" i="12"/>
  <c r="G45" i="12" s="1"/>
  <c r="G46" i="12" s="1"/>
  <c r="E40" i="12"/>
  <c r="E45" i="12" s="1"/>
  <c r="C40" i="12"/>
  <c r="C45" i="12" s="1"/>
  <c r="P36" i="12"/>
  <c r="O36" i="12"/>
  <c r="N36" i="12"/>
  <c r="M36" i="12"/>
  <c r="L36" i="12"/>
  <c r="K36" i="12"/>
  <c r="J36" i="12"/>
  <c r="I36" i="12"/>
  <c r="H36" i="12"/>
  <c r="G36" i="12"/>
  <c r="E36" i="12"/>
  <c r="C36" i="12"/>
  <c r="P35" i="12"/>
  <c r="O35" i="12"/>
  <c r="N35" i="12"/>
  <c r="M35" i="12"/>
  <c r="H35" i="12"/>
  <c r="G35" i="12"/>
  <c r="E35" i="12"/>
  <c r="C35" i="12"/>
  <c r="P34" i="12"/>
  <c r="O34" i="12"/>
  <c r="N34" i="12"/>
  <c r="M34" i="12"/>
  <c r="H34" i="12"/>
  <c r="G34" i="12"/>
  <c r="E34" i="12"/>
  <c r="P33" i="12"/>
  <c r="O33" i="12"/>
  <c r="N33" i="12"/>
  <c r="M33" i="12"/>
  <c r="H33" i="12"/>
  <c r="G33" i="12"/>
  <c r="E33" i="12"/>
  <c r="C33" i="12"/>
  <c r="P32" i="12"/>
  <c r="P37" i="12" s="1"/>
  <c r="O32" i="12"/>
  <c r="O37" i="12" s="1"/>
  <c r="N32" i="12"/>
  <c r="N37" i="12" s="1"/>
  <c r="M32" i="12"/>
  <c r="M37" i="12" s="1"/>
  <c r="L32" i="12"/>
  <c r="L37" i="12" s="1"/>
  <c r="K32" i="12"/>
  <c r="K37" i="12" s="1"/>
  <c r="J32" i="12"/>
  <c r="J37" i="12" s="1"/>
  <c r="I32" i="12"/>
  <c r="I37" i="12" s="1"/>
  <c r="H32" i="12"/>
  <c r="H37" i="12" s="1"/>
  <c r="G32" i="12"/>
  <c r="G37" i="12" s="1"/>
  <c r="E32" i="12"/>
  <c r="E37" i="12" s="1"/>
  <c r="C32" i="12"/>
  <c r="P26" i="12"/>
  <c r="O26" i="12"/>
  <c r="N26" i="12"/>
  <c r="M26" i="12"/>
  <c r="L26" i="12"/>
  <c r="K26" i="12"/>
  <c r="J26" i="12"/>
  <c r="I26" i="12"/>
  <c r="H26" i="12"/>
  <c r="G26" i="12"/>
  <c r="E26" i="12"/>
  <c r="C26" i="12"/>
  <c r="P25" i="12"/>
  <c r="O25" i="12"/>
  <c r="N25" i="12"/>
  <c r="M25" i="12"/>
  <c r="L25" i="12"/>
  <c r="K25" i="12"/>
  <c r="J25" i="12"/>
  <c r="I25" i="12"/>
  <c r="H25" i="12"/>
  <c r="G25" i="12"/>
  <c r="E25" i="12"/>
  <c r="C25" i="12"/>
  <c r="P24" i="12"/>
  <c r="O24" i="12"/>
  <c r="N24" i="12"/>
  <c r="M24" i="12"/>
  <c r="L24" i="12"/>
  <c r="K24" i="12"/>
  <c r="J24" i="12"/>
  <c r="I24" i="12"/>
  <c r="H24" i="12"/>
  <c r="G24" i="12"/>
  <c r="E24" i="12"/>
  <c r="C24" i="12"/>
  <c r="P23" i="12"/>
  <c r="O23" i="12"/>
  <c r="N23" i="12"/>
  <c r="M23" i="12"/>
  <c r="H23" i="12"/>
  <c r="G23" i="12"/>
  <c r="E23" i="12"/>
  <c r="C23" i="12"/>
  <c r="P22" i="12"/>
  <c r="O22" i="12"/>
  <c r="N22" i="12"/>
  <c r="M22" i="12"/>
  <c r="H22" i="12"/>
  <c r="G22" i="12"/>
  <c r="E22" i="12"/>
  <c r="C22" i="12"/>
  <c r="P21" i="12"/>
  <c r="O21" i="12"/>
  <c r="N21" i="12"/>
  <c r="M21" i="12"/>
  <c r="H21" i="12"/>
  <c r="G21" i="12"/>
  <c r="E21" i="12"/>
  <c r="C21" i="12"/>
  <c r="P20" i="12"/>
  <c r="O20" i="12"/>
  <c r="N20" i="12"/>
  <c r="M20" i="12"/>
  <c r="L20" i="12"/>
  <c r="K20" i="12"/>
  <c r="J20" i="12"/>
  <c r="I20" i="12"/>
  <c r="H20" i="12"/>
  <c r="G20" i="12"/>
  <c r="E20" i="12"/>
  <c r="C20" i="12"/>
  <c r="P19" i="12"/>
  <c r="O19" i="12"/>
  <c r="N19" i="12"/>
  <c r="M19" i="12"/>
  <c r="L19" i="12"/>
  <c r="K19" i="12"/>
  <c r="J19" i="12"/>
  <c r="I19" i="12"/>
  <c r="H19" i="12"/>
  <c r="G19" i="12"/>
  <c r="E19" i="12"/>
  <c r="C19" i="12"/>
  <c r="P18" i="12"/>
  <c r="P27" i="12" s="1"/>
  <c r="O18" i="12"/>
  <c r="O27" i="12" s="1"/>
  <c r="N18" i="12"/>
  <c r="N27" i="12" s="1"/>
  <c r="M18" i="12"/>
  <c r="M27" i="12" s="1"/>
  <c r="L18" i="12"/>
  <c r="L27" i="12" s="1"/>
  <c r="K18" i="12"/>
  <c r="K27" i="12" s="1"/>
  <c r="J18" i="12"/>
  <c r="J27" i="12" s="1"/>
  <c r="I18" i="12"/>
  <c r="I27" i="12" s="1"/>
  <c r="H18" i="12"/>
  <c r="H27" i="12" s="1"/>
  <c r="G18" i="12"/>
  <c r="G27" i="12" s="1"/>
  <c r="E18" i="12"/>
  <c r="E27" i="12" s="1"/>
  <c r="C18" i="12"/>
  <c r="C27" i="12" s="1"/>
  <c r="P13" i="12"/>
  <c r="O13" i="12"/>
  <c r="N13" i="12"/>
  <c r="M13" i="12"/>
  <c r="L13" i="12"/>
  <c r="K13" i="12"/>
  <c r="J13" i="12"/>
  <c r="I13" i="12"/>
  <c r="H13" i="12"/>
  <c r="G13" i="12"/>
  <c r="E13" i="12"/>
  <c r="C13" i="12"/>
  <c r="P12" i="12"/>
  <c r="O12" i="12"/>
  <c r="N12" i="12"/>
  <c r="M12" i="12"/>
  <c r="H12" i="12"/>
  <c r="G12" i="12"/>
  <c r="E12" i="12"/>
  <c r="C12" i="12"/>
  <c r="P11" i="12"/>
  <c r="O11" i="12"/>
  <c r="N11" i="12"/>
  <c r="M11" i="12"/>
  <c r="H11" i="12"/>
  <c r="G11" i="12"/>
  <c r="E11" i="12"/>
  <c r="C11" i="12"/>
  <c r="P10" i="12"/>
  <c r="O10" i="12"/>
  <c r="N10" i="12"/>
  <c r="M10" i="12"/>
  <c r="H10" i="12"/>
  <c r="G10" i="12"/>
  <c r="E10" i="12"/>
  <c r="C10" i="12"/>
  <c r="P9" i="12"/>
  <c r="O9" i="12"/>
  <c r="N9" i="12"/>
  <c r="M9" i="12"/>
  <c r="H9" i="12"/>
  <c r="G9" i="12"/>
  <c r="E9" i="12"/>
  <c r="C9" i="12"/>
  <c r="P8" i="12"/>
  <c r="O8" i="12"/>
  <c r="N8" i="12"/>
  <c r="M8" i="12"/>
  <c r="H8" i="12"/>
  <c r="G8" i="12"/>
  <c r="E8" i="12"/>
  <c r="C8" i="12"/>
  <c r="P5" i="12"/>
  <c r="O5" i="12"/>
  <c r="N5" i="12"/>
  <c r="M5" i="12"/>
  <c r="L5" i="12"/>
  <c r="K5" i="12"/>
  <c r="J5" i="12"/>
  <c r="I5" i="12"/>
  <c r="H5" i="12"/>
  <c r="G5" i="12"/>
  <c r="E5" i="12"/>
  <c r="C5" i="12"/>
  <c r="P4" i="12"/>
  <c r="O4" i="12"/>
  <c r="N4" i="12"/>
  <c r="M4" i="12"/>
  <c r="L4" i="12"/>
  <c r="K4" i="12"/>
  <c r="J4" i="12"/>
  <c r="I4" i="12"/>
  <c r="H4" i="12"/>
  <c r="G4" i="12"/>
  <c r="E4" i="12"/>
  <c r="C4" i="12"/>
  <c r="A4" i="12"/>
  <c r="A3" i="12"/>
  <c r="A2" i="12"/>
  <c r="A1" i="12"/>
  <c r="M27" i="11"/>
  <c r="M26" i="11"/>
  <c r="P14" i="11"/>
  <c r="P15" i="11" s="1"/>
  <c r="M14" i="11"/>
  <c r="P12" i="11"/>
  <c r="P11" i="11"/>
  <c r="P10" i="11"/>
  <c r="P9" i="11"/>
  <c r="P13" i="11" s="1"/>
  <c r="M9" i="11"/>
  <c r="M8" i="11"/>
  <c r="P7" i="11"/>
  <c r="M7" i="11"/>
  <c r="N6" i="11" s="1"/>
  <c r="P6" i="11"/>
  <c r="P8" i="11" s="1"/>
  <c r="M6" i="11"/>
  <c r="B329" i="10"/>
  <c r="Q325" i="10"/>
  <c r="P325" i="10"/>
  <c r="O325" i="10"/>
  <c r="N325" i="10"/>
  <c r="M325" i="10"/>
  <c r="L325" i="10"/>
  <c r="K325" i="10"/>
  <c r="J325" i="10"/>
  <c r="I325" i="10"/>
  <c r="H325" i="10"/>
  <c r="F325" i="10"/>
  <c r="Q324" i="10"/>
  <c r="P324" i="10"/>
  <c r="O324" i="10"/>
  <c r="N324" i="10"/>
  <c r="M324" i="10"/>
  <c r="L324" i="10"/>
  <c r="K324" i="10"/>
  <c r="J324" i="10"/>
  <c r="I324" i="10"/>
  <c r="H324" i="10"/>
  <c r="F324" i="10"/>
  <c r="Q323" i="10"/>
  <c r="P323" i="10"/>
  <c r="O323" i="10"/>
  <c r="N323" i="10"/>
  <c r="M323" i="10"/>
  <c r="L323" i="10"/>
  <c r="K323" i="10"/>
  <c r="J323" i="10"/>
  <c r="I323" i="10"/>
  <c r="H323" i="10"/>
  <c r="F323" i="10"/>
  <c r="Q322" i="10"/>
  <c r="P322" i="10"/>
  <c r="O322" i="10"/>
  <c r="N322" i="10"/>
  <c r="M322" i="10"/>
  <c r="L322" i="10"/>
  <c r="K322" i="10"/>
  <c r="J322" i="10"/>
  <c r="I322" i="10"/>
  <c r="H322" i="10"/>
  <c r="F322" i="10"/>
  <c r="Q321" i="10"/>
  <c r="P321" i="10"/>
  <c r="O321" i="10"/>
  <c r="N321" i="10"/>
  <c r="M321" i="10"/>
  <c r="L321" i="10"/>
  <c r="K321" i="10"/>
  <c r="J321" i="10"/>
  <c r="I321" i="10"/>
  <c r="H321" i="10"/>
  <c r="F321" i="10"/>
  <c r="B317" i="10"/>
  <c r="B312" i="10"/>
  <c r="Q309" i="10"/>
  <c r="P309" i="10"/>
  <c r="O309" i="10"/>
  <c r="N309" i="10"/>
  <c r="M309" i="10"/>
  <c r="L309" i="10"/>
  <c r="K309" i="10"/>
  <c r="J309" i="10"/>
  <c r="I309" i="10"/>
  <c r="H309" i="10"/>
  <c r="F309" i="10"/>
  <c r="Q308" i="10"/>
  <c r="P308" i="10"/>
  <c r="O308" i="10"/>
  <c r="N308" i="10"/>
  <c r="M308" i="10"/>
  <c r="L308" i="10"/>
  <c r="K308" i="10"/>
  <c r="J308" i="10"/>
  <c r="I308" i="10"/>
  <c r="H308" i="10"/>
  <c r="F308" i="10"/>
  <c r="Q307" i="10"/>
  <c r="P307" i="10"/>
  <c r="O307" i="10"/>
  <c r="N307" i="10"/>
  <c r="M307" i="10"/>
  <c r="L307" i="10"/>
  <c r="K307" i="10"/>
  <c r="J307" i="10"/>
  <c r="I307" i="10"/>
  <c r="H307" i="10"/>
  <c r="F307" i="10"/>
  <c r="Q306" i="10"/>
  <c r="P306" i="10"/>
  <c r="O306" i="10"/>
  <c r="N306" i="10"/>
  <c r="M306" i="10"/>
  <c r="L306" i="10"/>
  <c r="K306" i="10"/>
  <c r="J306" i="10"/>
  <c r="I306" i="10"/>
  <c r="H306" i="10"/>
  <c r="F306" i="10"/>
  <c r="Q305" i="10"/>
  <c r="P305" i="10"/>
  <c r="O305" i="10"/>
  <c r="N305" i="10"/>
  <c r="M305" i="10"/>
  <c r="L305" i="10"/>
  <c r="K305" i="10"/>
  <c r="J305" i="10"/>
  <c r="I305" i="10"/>
  <c r="H305" i="10"/>
  <c r="F305" i="10"/>
  <c r="Q304" i="10"/>
  <c r="P304" i="10"/>
  <c r="O304" i="10"/>
  <c r="N304" i="10"/>
  <c r="M304" i="10"/>
  <c r="L304" i="10"/>
  <c r="K304" i="10"/>
  <c r="J304" i="10"/>
  <c r="I304" i="10"/>
  <c r="H304" i="10"/>
  <c r="F304" i="10"/>
  <c r="M301" i="10"/>
  <c r="L301" i="10"/>
  <c r="K301" i="10"/>
  <c r="J301" i="10"/>
  <c r="I301" i="10"/>
  <c r="B300" i="10"/>
  <c r="M296" i="10"/>
  <c r="L296" i="10"/>
  <c r="K296" i="10"/>
  <c r="J296" i="10"/>
  <c r="I296" i="10"/>
  <c r="B295" i="10"/>
  <c r="Q292" i="10"/>
  <c r="P292" i="10"/>
  <c r="O292" i="10"/>
  <c r="N292" i="10"/>
  <c r="M292" i="10"/>
  <c r="L292" i="10"/>
  <c r="K292" i="10"/>
  <c r="J292" i="10"/>
  <c r="I292" i="10"/>
  <c r="H292" i="10"/>
  <c r="F292" i="10"/>
  <c r="Q291" i="10"/>
  <c r="P291" i="10"/>
  <c r="O291" i="10"/>
  <c r="N291" i="10"/>
  <c r="M291" i="10"/>
  <c r="L291" i="10"/>
  <c r="K291" i="10"/>
  <c r="J291" i="10"/>
  <c r="I291" i="10"/>
  <c r="H291" i="10"/>
  <c r="F291" i="10"/>
  <c r="Q290" i="10"/>
  <c r="P290" i="10"/>
  <c r="O290" i="10"/>
  <c r="N290" i="10"/>
  <c r="M290" i="10"/>
  <c r="L290" i="10"/>
  <c r="K290" i="10"/>
  <c r="J290" i="10"/>
  <c r="I290" i="10"/>
  <c r="H290" i="10"/>
  <c r="F290" i="10"/>
  <c r="Q289" i="10"/>
  <c r="P289" i="10"/>
  <c r="O289" i="10"/>
  <c r="N289" i="10"/>
  <c r="M289" i="10"/>
  <c r="L289" i="10"/>
  <c r="K289" i="10"/>
  <c r="J289" i="10"/>
  <c r="I289" i="10"/>
  <c r="H289" i="10"/>
  <c r="F289" i="10"/>
  <c r="Q288" i="10"/>
  <c r="P288" i="10"/>
  <c r="O288" i="10"/>
  <c r="N288" i="10"/>
  <c r="M288" i="10"/>
  <c r="L288" i="10"/>
  <c r="K288" i="10"/>
  <c r="J288" i="10"/>
  <c r="I288" i="10"/>
  <c r="H288" i="10"/>
  <c r="F288" i="10"/>
  <c r="M285" i="10"/>
  <c r="L285" i="10"/>
  <c r="K285" i="10"/>
  <c r="J285" i="10"/>
  <c r="I285" i="10"/>
  <c r="B284" i="10"/>
  <c r="Q281" i="10"/>
  <c r="P281" i="10"/>
  <c r="O281" i="10"/>
  <c r="N281" i="10"/>
  <c r="M281" i="10"/>
  <c r="L281" i="10"/>
  <c r="K281" i="10"/>
  <c r="J281" i="10"/>
  <c r="I281" i="10"/>
  <c r="H281" i="10"/>
  <c r="F281" i="10"/>
  <c r="Q280" i="10"/>
  <c r="P280" i="10"/>
  <c r="O280" i="10"/>
  <c r="N280" i="10"/>
  <c r="M280" i="10"/>
  <c r="L280" i="10"/>
  <c r="K280" i="10"/>
  <c r="J280" i="10"/>
  <c r="I280" i="10"/>
  <c r="H280" i="10"/>
  <c r="F280" i="10"/>
  <c r="Q279" i="10"/>
  <c r="P279" i="10"/>
  <c r="O279" i="10"/>
  <c r="N279" i="10"/>
  <c r="M279" i="10"/>
  <c r="L279" i="10"/>
  <c r="K279" i="10"/>
  <c r="J279" i="10"/>
  <c r="I279" i="10"/>
  <c r="H279" i="10"/>
  <c r="F279" i="10"/>
  <c r="Q278" i="10"/>
  <c r="P278" i="10"/>
  <c r="O278" i="10"/>
  <c r="N278" i="10"/>
  <c r="M278" i="10"/>
  <c r="L278" i="10"/>
  <c r="K278" i="10"/>
  <c r="J278" i="10"/>
  <c r="I278" i="10"/>
  <c r="H278" i="10"/>
  <c r="F278" i="10"/>
  <c r="Q277" i="10"/>
  <c r="P277" i="10"/>
  <c r="O277" i="10"/>
  <c r="N277" i="10"/>
  <c r="M277" i="10"/>
  <c r="L277" i="10"/>
  <c r="K277" i="10"/>
  <c r="J277" i="10"/>
  <c r="I277" i="10"/>
  <c r="H277" i="10"/>
  <c r="F277" i="10"/>
  <c r="Q276" i="10"/>
  <c r="P276" i="10"/>
  <c r="O276" i="10"/>
  <c r="N276" i="10"/>
  <c r="M276" i="10"/>
  <c r="L276" i="10"/>
  <c r="K276" i="10"/>
  <c r="J276" i="10"/>
  <c r="I276" i="10"/>
  <c r="H276" i="10"/>
  <c r="F276" i="10"/>
  <c r="Q275" i="10"/>
  <c r="P275" i="10"/>
  <c r="O275" i="10"/>
  <c r="N275" i="10"/>
  <c r="M275" i="10"/>
  <c r="L275" i="10"/>
  <c r="K275" i="10"/>
  <c r="J275" i="10"/>
  <c r="I275" i="10"/>
  <c r="H275" i="10"/>
  <c r="F275" i="10"/>
  <c r="Q274" i="10"/>
  <c r="P274" i="10"/>
  <c r="O274" i="10"/>
  <c r="N274" i="10"/>
  <c r="M274" i="10"/>
  <c r="L274" i="10"/>
  <c r="K274" i="10"/>
  <c r="J274" i="10"/>
  <c r="I274" i="10"/>
  <c r="H274" i="10"/>
  <c r="F274" i="10"/>
  <c r="Q273" i="10"/>
  <c r="P273" i="10"/>
  <c r="O273" i="10"/>
  <c r="N273" i="10"/>
  <c r="M273" i="10"/>
  <c r="L273" i="10"/>
  <c r="K273" i="10"/>
  <c r="J273" i="10"/>
  <c r="I273" i="10"/>
  <c r="H273" i="10"/>
  <c r="F273" i="10"/>
  <c r="Q272" i="10"/>
  <c r="P272" i="10"/>
  <c r="O272" i="10"/>
  <c r="N272" i="10"/>
  <c r="M272" i="10"/>
  <c r="L272" i="10"/>
  <c r="K272" i="10"/>
  <c r="J272" i="10"/>
  <c r="I272" i="10"/>
  <c r="H272" i="10"/>
  <c r="F272" i="10"/>
  <c r="Q271" i="10"/>
  <c r="P271" i="10"/>
  <c r="O271" i="10"/>
  <c r="N271" i="10"/>
  <c r="M271" i="10"/>
  <c r="L271" i="10"/>
  <c r="K271" i="10"/>
  <c r="J271" i="10"/>
  <c r="I271" i="10"/>
  <c r="H271" i="10"/>
  <c r="F271" i="10"/>
  <c r="Q270" i="10"/>
  <c r="P270" i="10"/>
  <c r="O270" i="10"/>
  <c r="N270" i="10"/>
  <c r="M270" i="10"/>
  <c r="L270" i="10"/>
  <c r="K270" i="10"/>
  <c r="J270" i="10"/>
  <c r="I270" i="10"/>
  <c r="H270" i="10"/>
  <c r="F270" i="10"/>
  <c r="M267" i="10"/>
  <c r="L267" i="10"/>
  <c r="K267" i="10"/>
  <c r="J267" i="10"/>
  <c r="I267" i="10"/>
  <c r="B266" i="10"/>
  <c r="Q261" i="10"/>
  <c r="P261" i="10"/>
  <c r="M261" i="10"/>
  <c r="L261" i="10"/>
  <c r="I261" i="10"/>
  <c r="H261" i="10"/>
  <c r="A261" i="10"/>
  <c r="O261" i="10" s="1"/>
  <c r="Q260" i="10"/>
  <c r="P260" i="10"/>
  <c r="O260" i="10"/>
  <c r="N260" i="10"/>
  <c r="M260" i="10"/>
  <c r="L260" i="10"/>
  <c r="K260" i="10"/>
  <c r="J260" i="10"/>
  <c r="I260" i="10"/>
  <c r="H260" i="10"/>
  <c r="F260" i="10"/>
  <c r="E258" i="10"/>
  <c r="E257" i="10"/>
  <c r="Q256" i="10"/>
  <c r="P256" i="10"/>
  <c r="O256" i="10"/>
  <c r="N256" i="10"/>
  <c r="M256" i="10"/>
  <c r="L256" i="10"/>
  <c r="K256" i="10"/>
  <c r="J256" i="10"/>
  <c r="I256" i="10"/>
  <c r="H256" i="10"/>
  <c r="F256" i="10"/>
  <c r="E255" i="10"/>
  <c r="E254" i="10"/>
  <c r="E253" i="10"/>
  <c r="M250" i="10"/>
  <c r="L250" i="10"/>
  <c r="K250" i="10"/>
  <c r="J250" i="10"/>
  <c r="I250" i="10"/>
  <c r="B249" i="10"/>
  <c r="Q246" i="10"/>
  <c r="P246" i="10"/>
  <c r="O246" i="10"/>
  <c r="N246" i="10"/>
  <c r="M246" i="10"/>
  <c r="L246" i="10"/>
  <c r="K246" i="10"/>
  <c r="J246" i="10"/>
  <c r="I246" i="10"/>
  <c r="H246" i="10"/>
  <c r="F246" i="10"/>
  <c r="Q245" i="10"/>
  <c r="P245" i="10"/>
  <c r="O245" i="10"/>
  <c r="N245" i="10"/>
  <c r="M245" i="10"/>
  <c r="L245" i="10"/>
  <c r="K245" i="10"/>
  <c r="J245" i="10"/>
  <c r="I245" i="10"/>
  <c r="H245" i="10"/>
  <c r="F245" i="10"/>
  <c r="Q244" i="10"/>
  <c r="P244" i="10"/>
  <c r="O244" i="10"/>
  <c r="N244" i="10"/>
  <c r="M244" i="10"/>
  <c r="L244" i="10"/>
  <c r="K244" i="10"/>
  <c r="J244" i="10"/>
  <c r="I244" i="10"/>
  <c r="H244" i="10"/>
  <c r="F244" i="10"/>
  <c r="Q243" i="10"/>
  <c r="P243" i="10"/>
  <c r="O243" i="10"/>
  <c r="N243" i="10"/>
  <c r="M243" i="10"/>
  <c r="L243" i="10"/>
  <c r="K243" i="10"/>
  <c r="J243" i="10"/>
  <c r="I243" i="10"/>
  <c r="H243" i="10"/>
  <c r="F243" i="10"/>
  <c r="Q242" i="10"/>
  <c r="P242" i="10"/>
  <c r="O242" i="10"/>
  <c r="N242" i="10"/>
  <c r="M242" i="10"/>
  <c r="L242" i="10"/>
  <c r="K242" i="10"/>
  <c r="J242" i="10"/>
  <c r="I242" i="10"/>
  <c r="H242" i="10"/>
  <c r="F242" i="10"/>
  <c r="Q241" i="10"/>
  <c r="P241" i="10"/>
  <c r="O241" i="10"/>
  <c r="N241" i="10"/>
  <c r="M241" i="10"/>
  <c r="L241" i="10"/>
  <c r="K241" i="10"/>
  <c r="J241" i="10"/>
  <c r="I241" i="10"/>
  <c r="H241" i="10"/>
  <c r="F241" i="10"/>
  <c r="M238" i="10"/>
  <c r="L238" i="10"/>
  <c r="K238" i="10"/>
  <c r="J238" i="10"/>
  <c r="I238" i="10"/>
  <c r="B237" i="10"/>
  <c r="M232" i="10"/>
  <c r="L232" i="10"/>
  <c r="K232" i="10"/>
  <c r="J232" i="10"/>
  <c r="I232" i="10"/>
  <c r="H232" i="10"/>
  <c r="B231" i="10"/>
  <c r="Q226" i="10"/>
  <c r="P226" i="10"/>
  <c r="O226" i="10"/>
  <c r="N226" i="10"/>
  <c r="M226" i="10"/>
  <c r="L226" i="10"/>
  <c r="K226" i="10"/>
  <c r="J226" i="10"/>
  <c r="I226" i="10"/>
  <c r="H226" i="10"/>
  <c r="F226" i="10"/>
  <c r="Q225" i="10"/>
  <c r="P225" i="10"/>
  <c r="O225" i="10"/>
  <c r="N225" i="10"/>
  <c r="M225" i="10"/>
  <c r="L225" i="10"/>
  <c r="K225" i="10"/>
  <c r="J225" i="10"/>
  <c r="I225" i="10"/>
  <c r="H225" i="10"/>
  <c r="F225" i="10"/>
  <c r="Q224" i="10"/>
  <c r="P224" i="10"/>
  <c r="O224" i="10"/>
  <c r="N224" i="10"/>
  <c r="M224" i="10"/>
  <c r="L224" i="10"/>
  <c r="K224" i="10"/>
  <c r="J224" i="10"/>
  <c r="I224" i="10"/>
  <c r="H224" i="10"/>
  <c r="F224" i="10"/>
  <c r="Q223" i="10"/>
  <c r="P223" i="10"/>
  <c r="O223" i="10"/>
  <c r="N223" i="10"/>
  <c r="M223" i="10"/>
  <c r="L223" i="10"/>
  <c r="K223" i="10"/>
  <c r="J223" i="10"/>
  <c r="I223" i="10"/>
  <c r="H223" i="10"/>
  <c r="F223" i="10"/>
  <c r="Q222" i="10"/>
  <c r="P222" i="10"/>
  <c r="O222" i="10"/>
  <c r="N222" i="10"/>
  <c r="M222" i="10"/>
  <c r="L222" i="10"/>
  <c r="K222" i="10"/>
  <c r="J222" i="10"/>
  <c r="I222" i="10"/>
  <c r="H222" i="10"/>
  <c r="F222" i="10"/>
  <c r="M219" i="10"/>
  <c r="M227" i="10" s="1"/>
  <c r="L219" i="10"/>
  <c r="L227" i="10" s="1"/>
  <c r="K219" i="10"/>
  <c r="K227" i="10" s="1"/>
  <c r="J219" i="10"/>
  <c r="J227" i="10" s="1"/>
  <c r="I219" i="10"/>
  <c r="I227" i="10" s="1"/>
  <c r="B218" i="10"/>
  <c r="Q215" i="10"/>
  <c r="P215" i="10"/>
  <c r="O215" i="10"/>
  <c r="N215" i="10"/>
  <c r="M215" i="10"/>
  <c r="L215" i="10"/>
  <c r="K215" i="10"/>
  <c r="J215" i="10"/>
  <c r="I215" i="10"/>
  <c r="H215" i="10"/>
  <c r="F215" i="10"/>
  <c r="Q214" i="10"/>
  <c r="P214" i="10"/>
  <c r="O214" i="10"/>
  <c r="N214" i="10"/>
  <c r="M214" i="10"/>
  <c r="L214" i="10"/>
  <c r="K214" i="10"/>
  <c r="J214" i="10"/>
  <c r="I214" i="10"/>
  <c r="H214" i="10"/>
  <c r="F214" i="10"/>
  <c r="Q213" i="10"/>
  <c r="P213" i="10"/>
  <c r="O213" i="10"/>
  <c r="N213" i="10"/>
  <c r="M213" i="10"/>
  <c r="L213" i="10"/>
  <c r="K213" i="10"/>
  <c r="J213" i="10"/>
  <c r="I213" i="10"/>
  <c r="H213" i="10"/>
  <c r="F213" i="10"/>
  <c r="Q212" i="10"/>
  <c r="P212" i="10"/>
  <c r="O212" i="10"/>
  <c r="N212" i="10"/>
  <c r="M212" i="10"/>
  <c r="L212" i="10"/>
  <c r="K212" i="10"/>
  <c r="J212" i="10"/>
  <c r="I212" i="10"/>
  <c r="H212" i="10"/>
  <c r="F212" i="10"/>
  <c r="M208" i="10"/>
  <c r="L208" i="10"/>
  <c r="K208" i="10"/>
  <c r="J208" i="10"/>
  <c r="I208" i="10"/>
  <c r="B207" i="10"/>
  <c r="Q204" i="10"/>
  <c r="P204" i="10"/>
  <c r="O204" i="10"/>
  <c r="N204" i="10"/>
  <c r="M204" i="10"/>
  <c r="L204" i="10"/>
  <c r="K204" i="10"/>
  <c r="J204" i="10"/>
  <c r="I204" i="10"/>
  <c r="H204" i="10"/>
  <c r="F204" i="10"/>
  <c r="M201" i="10"/>
  <c r="L201" i="10"/>
  <c r="K201" i="10"/>
  <c r="J201" i="10"/>
  <c r="I201" i="10"/>
  <c r="B200" i="10"/>
  <c r="Q197" i="10"/>
  <c r="P197" i="10"/>
  <c r="O197" i="10"/>
  <c r="N197" i="10"/>
  <c r="M197" i="10"/>
  <c r="L197" i="10"/>
  <c r="K197" i="10"/>
  <c r="J197" i="10"/>
  <c r="I197" i="10"/>
  <c r="H197" i="10"/>
  <c r="F197" i="10"/>
  <c r="Q196" i="10"/>
  <c r="P196" i="10"/>
  <c r="O196" i="10"/>
  <c r="N196" i="10"/>
  <c r="M196" i="10"/>
  <c r="L196" i="10"/>
  <c r="K196" i="10"/>
  <c r="J196" i="10"/>
  <c r="I196" i="10"/>
  <c r="H196" i="10"/>
  <c r="F196" i="10"/>
  <c r="Q195" i="10"/>
  <c r="P195" i="10"/>
  <c r="O195" i="10"/>
  <c r="N195" i="10"/>
  <c r="M195" i="10"/>
  <c r="L195" i="10"/>
  <c r="K195" i="10"/>
  <c r="J195" i="10"/>
  <c r="I195" i="10"/>
  <c r="H195" i="10"/>
  <c r="F195" i="10"/>
  <c r="Q194" i="10"/>
  <c r="P194" i="10"/>
  <c r="O194" i="10"/>
  <c r="N194" i="10"/>
  <c r="M194" i="10"/>
  <c r="L194" i="10"/>
  <c r="K194" i="10"/>
  <c r="J194" i="10"/>
  <c r="I194" i="10"/>
  <c r="H194" i="10"/>
  <c r="F194" i="10"/>
  <c r="M191" i="10"/>
  <c r="L191" i="10"/>
  <c r="K191" i="10"/>
  <c r="J191" i="10"/>
  <c r="I191" i="10"/>
  <c r="B190" i="10"/>
  <c r="Q187" i="10"/>
  <c r="P187" i="10"/>
  <c r="O187" i="10"/>
  <c r="N187" i="10"/>
  <c r="M187" i="10"/>
  <c r="L187" i="10"/>
  <c r="K187" i="10"/>
  <c r="J187" i="10"/>
  <c r="I187" i="10"/>
  <c r="H187" i="10"/>
  <c r="F187" i="10"/>
  <c r="A187" i="10"/>
  <c r="Q186" i="10"/>
  <c r="P186" i="10"/>
  <c r="O186" i="10"/>
  <c r="N186" i="10"/>
  <c r="M186" i="10"/>
  <c r="L186" i="10"/>
  <c r="K186" i="10"/>
  <c r="K188" i="10" s="1"/>
  <c r="J186" i="10"/>
  <c r="I186" i="10"/>
  <c r="H186" i="10"/>
  <c r="F186" i="10"/>
  <c r="Q185" i="10"/>
  <c r="P185" i="10"/>
  <c r="O185" i="10"/>
  <c r="N185" i="10"/>
  <c r="M185" i="10"/>
  <c r="L185" i="10"/>
  <c r="K185" i="10"/>
  <c r="J185" i="10"/>
  <c r="I185" i="10"/>
  <c r="H185" i="10"/>
  <c r="F185" i="10"/>
  <c r="P183" i="10"/>
  <c r="O183" i="10"/>
  <c r="L183" i="10"/>
  <c r="K183" i="10"/>
  <c r="H183" i="10"/>
  <c r="F183" i="10"/>
  <c r="A183" i="10"/>
  <c r="N183" i="10" s="1"/>
  <c r="M182" i="10"/>
  <c r="L182" i="10"/>
  <c r="L184" i="10" s="1"/>
  <c r="L188" i="10" s="1"/>
  <c r="K182" i="10"/>
  <c r="K184" i="10" s="1"/>
  <c r="J182" i="10"/>
  <c r="I182" i="10"/>
  <c r="B181" i="10"/>
  <c r="Q178" i="10"/>
  <c r="P178" i="10"/>
  <c r="O178" i="10"/>
  <c r="N178" i="10"/>
  <c r="M178" i="10"/>
  <c r="L178" i="10"/>
  <c r="K178" i="10"/>
  <c r="J178" i="10"/>
  <c r="I178" i="10"/>
  <c r="H178" i="10"/>
  <c r="F178" i="10"/>
  <c r="Q177" i="10"/>
  <c r="P177" i="10"/>
  <c r="O177" i="10"/>
  <c r="N177" i="10"/>
  <c r="M177" i="10"/>
  <c r="L177" i="10"/>
  <c r="K177" i="10"/>
  <c r="J177" i="10"/>
  <c r="I177" i="10"/>
  <c r="H177" i="10"/>
  <c r="F177" i="10"/>
  <c r="Q176" i="10"/>
  <c r="P176" i="10"/>
  <c r="O176" i="10"/>
  <c r="N176" i="10"/>
  <c r="M176" i="10"/>
  <c r="L176" i="10"/>
  <c r="K176" i="10"/>
  <c r="J176" i="10"/>
  <c r="I176" i="10"/>
  <c r="H176" i="10"/>
  <c r="F176" i="10"/>
  <c r="Q175" i="10"/>
  <c r="P175" i="10"/>
  <c r="O175" i="10"/>
  <c r="N175" i="10"/>
  <c r="M175" i="10"/>
  <c r="L175" i="10"/>
  <c r="K175" i="10"/>
  <c r="J175" i="10"/>
  <c r="I175" i="10"/>
  <c r="H175" i="10"/>
  <c r="F175" i="10"/>
  <c r="M172" i="10"/>
  <c r="L172" i="10"/>
  <c r="K172" i="10"/>
  <c r="J172" i="10"/>
  <c r="I172" i="10"/>
  <c r="B171" i="10"/>
  <c r="M167" i="10"/>
  <c r="L167" i="10"/>
  <c r="K167" i="10"/>
  <c r="J167" i="10"/>
  <c r="I167" i="10"/>
  <c r="B166" i="10"/>
  <c r="F152" i="10"/>
  <c r="P135" i="10"/>
  <c r="H135" i="10"/>
  <c r="Q133" i="10"/>
  <c r="P133" i="10"/>
  <c r="O133" i="10"/>
  <c r="N133" i="10"/>
  <c r="M133" i="10"/>
  <c r="L133" i="10"/>
  <c r="K133" i="10"/>
  <c r="J133" i="10"/>
  <c r="I133" i="10"/>
  <c r="H133" i="10"/>
  <c r="F133" i="10"/>
  <c r="Q132" i="10"/>
  <c r="P132" i="10"/>
  <c r="O132" i="10"/>
  <c r="N132" i="10"/>
  <c r="M132" i="10"/>
  <c r="L132" i="10"/>
  <c r="K132" i="10"/>
  <c r="J132" i="10"/>
  <c r="I132" i="10"/>
  <c r="H132" i="10"/>
  <c r="F132" i="10"/>
  <c r="Q129" i="10"/>
  <c r="Q135" i="10" s="1"/>
  <c r="I129" i="10"/>
  <c r="I135" i="10" s="1"/>
  <c r="Q128" i="10"/>
  <c r="P128" i="10"/>
  <c r="O128" i="10"/>
  <c r="N128" i="10"/>
  <c r="M128" i="10"/>
  <c r="L128" i="10"/>
  <c r="K128" i="10"/>
  <c r="J128" i="10"/>
  <c r="I128" i="10"/>
  <c r="H128" i="10"/>
  <c r="F128" i="10"/>
  <c r="Q127" i="10"/>
  <c r="P127" i="10"/>
  <c r="O127" i="10"/>
  <c r="N127" i="10"/>
  <c r="M127" i="10"/>
  <c r="L127" i="10"/>
  <c r="K127" i="10"/>
  <c r="J127" i="10"/>
  <c r="I127" i="10"/>
  <c r="H127" i="10"/>
  <c r="F127" i="10"/>
  <c r="J125" i="10"/>
  <c r="Q124" i="10"/>
  <c r="P124" i="10"/>
  <c r="O124" i="10"/>
  <c r="N124" i="10"/>
  <c r="M124" i="10"/>
  <c r="L124" i="10"/>
  <c r="K124" i="10"/>
  <c r="J124" i="10"/>
  <c r="I124" i="10"/>
  <c r="H124" i="10"/>
  <c r="F124" i="10"/>
  <c r="K123" i="10"/>
  <c r="Q116" i="10"/>
  <c r="P116" i="10"/>
  <c r="O116" i="10"/>
  <c r="N116" i="10"/>
  <c r="M116" i="10"/>
  <c r="L116" i="10"/>
  <c r="K116" i="10"/>
  <c r="J116" i="10"/>
  <c r="I116" i="10"/>
  <c r="H116" i="10"/>
  <c r="Q115" i="10"/>
  <c r="P115" i="10"/>
  <c r="O115" i="10"/>
  <c r="N115" i="10"/>
  <c r="M115" i="10"/>
  <c r="L115" i="10"/>
  <c r="K115" i="10"/>
  <c r="J115" i="10"/>
  <c r="I115" i="10"/>
  <c r="H115" i="10"/>
  <c r="F115" i="10"/>
  <c r="O112" i="10"/>
  <c r="F112" i="10"/>
  <c r="J111" i="10"/>
  <c r="M110" i="10"/>
  <c r="Q109" i="10"/>
  <c r="P109" i="10"/>
  <c r="O109" i="10"/>
  <c r="N109" i="10"/>
  <c r="M109" i="10"/>
  <c r="L109" i="10"/>
  <c r="K109" i="10"/>
  <c r="J109" i="10"/>
  <c r="I109" i="10"/>
  <c r="H109" i="10"/>
  <c r="F109" i="10"/>
  <c r="I107" i="10"/>
  <c r="Q96" i="10"/>
  <c r="P96" i="10"/>
  <c r="O96" i="10"/>
  <c r="N96" i="10"/>
  <c r="M96" i="10"/>
  <c r="L96" i="10"/>
  <c r="K96" i="10"/>
  <c r="J96" i="10"/>
  <c r="I96" i="10"/>
  <c r="H96" i="10"/>
  <c r="F96" i="10"/>
  <c r="F99" i="10" s="1"/>
  <c r="Q95" i="10"/>
  <c r="P95" i="10"/>
  <c r="O95" i="10"/>
  <c r="N95" i="10"/>
  <c r="M95" i="10"/>
  <c r="L95" i="10"/>
  <c r="K95" i="10"/>
  <c r="J95" i="10"/>
  <c r="I95" i="10"/>
  <c r="H95" i="10"/>
  <c r="F95" i="10"/>
  <c r="F100" i="10" s="1"/>
  <c r="Q85" i="10"/>
  <c r="Q153" i="10" s="1"/>
  <c r="P85" i="10"/>
  <c r="P153" i="10" s="1"/>
  <c r="O85" i="10"/>
  <c r="O153" i="10" s="1"/>
  <c r="N85" i="10"/>
  <c r="N153" i="10" s="1"/>
  <c r="M85" i="10"/>
  <c r="M153" i="10" s="1"/>
  <c r="L85" i="10"/>
  <c r="L153" i="10" s="1"/>
  <c r="K85" i="10"/>
  <c r="K153" i="10" s="1"/>
  <c r="J85" i="10"/>
  <c r="J153" i="10" s="1"/>
  <c r="I85" i="10"/>
  <c r="I153" i="10" s="1"/>
  <c r="H85" i="10"/>
  <c r="H153" i="10" s="1"/>
  <c r="F85" i="10"/>
  <c r="F153" i="10" s="1"/>
  <c r="M84" i="10"/>
  <c r="M152" i="10" s="1"/>
  <c r="L84" i="10"/>
  <c r="L152" i="10" s="1"/>
  <c r="K84" i="10"/>
  <c r="K152" i="10" s="1"/>
  <c r="J84" i="10"/>
  <c r="J152" i="10" s="1"/>
  <c r="I84" i="10"/>
  <c r="I152" i="10" s="1"/>
  <c r="O81" i="10"/>
  <c r="K81" i="10"/>
  <c r="F81" i="10"/>
  <c r="N80" i="10"/>
  <c r="J80" i="10"/>
  <c r="Q79" i="10"/>
  <c r="M79" i="10"/>
  <c r="I79" i="10"/>
  <c r="L78" i="10"/>
  <c r="Q72" i="10"/>
  <c r="P72" i="10"/>
  <c r="O72" i="10"/>
  <c r="N72" i="10"/>
  <c r="M72" i="10"/>
  <c r="L72" i="10"/>
  <c r="K72" i="10"/>
  <c r="J72" i="10"/>
  <c r="I72" i="10"/>
  <c r="H72" i="10"/>
  <c r="F72" i="10"/>
  <c r="Q70" i="10"/>
  <c r="P70" i="10"/>
  <c r="P129" i="10" s="1"/>
  <c r="O70" i="10"/>
  <c r="O129" i="10" s="1"/>
  <c r="O135" i="10" s="1"/>
  <c r="N70" i="10"/>
  <c r="N129" i="10" s="1"/>
  <c r="N135" i="10" s="1"/>
  <c r="M70" i="10"/>
  <c r="M129" i="10" s="1"/>
  <c r="M135" i="10" s="1"/>
  <c r="L70" i="10"/>
  <c r="L129" i="10" s="1"/>
  <c r="L135" i="10" s="1"/>
  <c r="K70" i="10"/>
  <c r="K129" i="10" s="1"/>
  <c r="K135" i="10" s="1"/>
  <c r="J70" i="10"/>
  <c r="J129" i="10" s="1"/>
  <c r="J135" i="10" s="1"/>
  <c r="I70" i="10"/>
  <c r="H70" i="10"/>
  <c r="H129" i="10" s="1"/>
  <c r="F70" i="10"/>
  <c r="F129" i="10" s="1"/>
  <c r="F135" i="10" s="1"/>
  <c r="Q65" i="10"/>
  <c r="P65" i="10"/>
  <c r="O65" i="10"/>
  <c r="O123" i="10" s="1"/>
  <c r="N65" i="10"/>
  <c r="N123" i="10" s="1"/>
  <c r="M65" i="10"/>
  <c r="L65" i="10"/>
  <c r="K65" i="10"/>
  <c r="K83" i="10" s="1"/>
  <c r="K151" i="10" s="1"/>
  <c r="J65" i="10"/>
  <c r="J123" i="10" s="1"/>
  <c r="I65" i="10"/>
  <c r="H65" i="10"/>
  <c r="F65" i="10"/>
  <c r="F123" i="10" s="1"/>
  <c r="Q64" i="10"/>
  <c r="Q125" i="10" s="1"/>
  <c r="P64" i="10"/>
  <c r="O64" i="10"/>
  <c r="N64" i="10"/>
  <c r="N125" i="10" s="1"/>
  <c r="M64" i="10"/>
  <c r="M125" i="10" s="1"/>
  <c r="L64" i="10"/>
  <c r="K64" i="10"/>
  <c r="J64" i="10"/>
  <c r="J82" i="10" s="1"/>
  <c r="J150" i="10" s="1"/>
  <c r="I64" i="10"/>
  <c r="I125" i="10" s="1"/>
  <c r="H64" i="10"/>
  <c r="F64" i="10"/>
  <c r="M63" i="10"/>
  <c r="M107" i="10" s="1"/>
  <c r="L63" i="10"/>
  <c r="L107" i="10" s="1"/>
  <c r="K63" i="10"/>
  <c r="K107" i="10" s="1"/>
  <c r="J63" i="10"/>
  <c r="J107" i="10" s="1"/>
  <c r="I63" i="10"/>
  <c r="Q62" i="10"/>
  <c r="P62" i="10"/>
  <c r="P81" i="10" s="1"/>
  <c r="O62" i="10"/>
  <c r="O144" i="10" s="1"/>
  <c r="N62" i="10"/>
  <c r="M62" i="10"/>
  <c r="L62" i="10"/>
  <c r="L81" i="10" s="1"/>
  <c r="K62" i="10"/>
  <c r="K144" i="10" s="1"/>
  <c r="J62" i="10"/>
  <c r="I62" i="10"/>
  <c r="H62" i="10"/>
  <c r="H81" i="10" s="1"/>
  <c r="F62" i="10"/>
  <c r="F144" i="10" s="1"/>
  <c r="Q61" i="10"/>
  <c r="P61" i="10"/>
  <c r="O61" i="10"/>
  <c r="O80" i="10" s="1"/>
  <c r="N61" i="10"/>
  <c r="N143" i="10" s="1"/>
  <c r="M61" i="10"/>
  <c r="L61" i="10"/>
  <c r="K61" i="10"/>
  <c r="K80" i="10" s="1"/>
  <c r="J61" i="10"/>
  <c r="J143" i="10" s="1"/>
  <c r="I61" i="10"/>
  <c r="H61" i="10"/>
  <c r="F61" i="10"/>
  <c r="F80" i="10" s="1"/>
  <c r="Q60" i="10"/>
  <c r="Q142" i="10" s="1"/>
  <c r="P60" i="10"/>
  <c r="O60" i="10"/>
  <c r="N60" i="10"/>
  <c r="N79" i="10" s="1"/>
  <c r="M60" i="10"/>
  <c r="M142" i="10" s="1"/>
  <c r="L60" i="10"/>
  <c r="K60" i="10"/>
  <c r="J60" i="10"/>
  <c r="J79" i="10" s="1"/>
  <c r="I60" i="10"/>
  <c r="I142" i="10" s="1"/>
  <c r="H60" i="10"/>
  <c r="F60" i="10"/>
  <c r="M58" i="10"/>
  <c r="M108" i="10" s="1"/>
  <c r="M141" i="10" s="1"/>
  <c r="L58" i="10"/>
  <c r="L108" i="10" s="1"/>
  <c r="L141" i="10" s="1"/>
  <c r="K58" i="10"/>
  <c r="J58" i="10"/>
  <c r="I58" i="10"/>
  <c r="I108" i="10" s="1"/>
  <c r="I141" i="10" s="1"/>
  <c r="Q57" i="10"/>
  <c r="P57" i="10"/>
  <c r="P130" i="10" s="1"/>
  <c r="P134" i="10" s="1"/>
  <c r="O57" i="10"/>
  <c r="O130" i="10" s="1"/>
  <c r="O134" i="10" s="1"/>
  <c r="N57" i="10"/>
  <c r="M57" i="10"/>
  <c r="L57" i="10"/>
  <c r="L130" i="10" s="1"/>
  <c r="L134" i="10" s="1"/>
  <c r="K57" i="10"/>
  <c r="K113" i="10" s="1"/>
  <c r="J57" i="10"/>
  <c r="I57" i="10"/>
  <c r="H57" i="10"/>
  <c r="H130" i="10" s="1"/>
  <c r="H134" i="10" s="1"/>
  <c r="F57" i="10"/>
  <c r="F130" i="10" s="1"/>
  <c r="F134" i="10" s="1"/>
  <c r="J51" i="10"/>
  <c r="K51" i="10" s="1"/>
  <c r="L51" i="10" s="1"/>
  <c r="M51" i="10" s="1"/>
  <c r="N51" i="10" s="1"/>
  <c r="O51" i="10" s="1"/>
  <c r="P51" i="10" s="1"/>
  <c r="Q51" i="10" s="1"/>
  <c r="H51" i="10"/>
  <c r="I51" i="10" s="1"/>
  <c r="Q48" i="10"/>
  <c r="P48" i="10"/>
  <c r="O48" i="10"/>
  <c r="N48" i="10"/>
  <c r="M48" i="10"/>
  <c r="L48" i="10"/>
  <c r="K48" i="10"/>
  <c r="J48" i="10"/>
  <c r="I48" i="10"/>
  <c r="H48" i="10"/>
  <c r="F48" i="10"/>
  <c r="Q47" i="10"/>
  <c r="P47" i="10"/>
  <c r="O47" i="10"/>
  <c r="N47" i="10"/>
  <c r="M47" i="10"/>
  <c r="L47" i="10"/>
  <c r="K47" i="10"/>
  <c r="J47" i="10"/>
  <c r="I47" i="10"/>
  <c r="H47" i="10"/>
  <c r="F47" i="10"/>
  <c r="Q45" i="10"/>
  <c r="P45" i="10"/>
  <c r="O45" i="10"/>
  <c r="N45" i="10"/>
  <c r="M45" i="10"/>
  <c r="L45" i="10"/>
  <c r="K45" i="10"/>
  <c r="J45" i="10"/>
  <c r="I45" i="10"/>
  <c r="H45" i="10"/>
  <c r="F45" i="10"/>
  <c r="Q44" i="10"/>
  <c r="P44" i="10"/>
  <c r="O44" i="10"/>
  <c r="N44" i="10"/>
  <c r="M44" i="10"/>
  <c r="L44" i="10"/>
  <c r="K44" i="10"/>
  <c r="J44" i="10"/>
  <c r="I44" i="10"/>
  <c r="H44" i="10"/>
  <c r="F44" i="10"/>
  <c r="CL34" i="10"/>
  <c r="CK34" i="10"/>
  <c r="CH34" i="10"/>
  <c r="CG34" i="10"/>
  <c r="CD34" i="10"/>
  <c r="BN34" i="10"/>
  <c r="BM34" i="10"/>
  <c r="BL34" i="10"/>
  <c r="BK34" i="10"/>
  <c r="BJ34" i="10"/>
  <c r="BI34" i="10"/>
  <c r="BH34" i="10"/>
  <c r="BG34" i="10"/>
  <c r="BF34" i="10"/>
  <c r="BE34" i="10"/>
  <c r="BD34" i="10"/>
  <c r="Q34" i="10"/>
  <c r="P34" i="10"/>
  <c r="O34" i="10"/>
  <c r="N34" i="10"/>
  <c r="M34" i="10"/>
  <c r="L34" i="10"/>
  <c r="K34" i="10"/>
  <c r="J34" i="10"/>
  <c r="I34" i="10"/>
  <c r="H34" i="10"/>
  <c r="F34" i="10"/>
  <c r="CN33" i="10"/>
  <c r="CN34" i="10" s="1"/>
  <c r="CM33" i="10"/>
  <c r="CM34" i="10" s="1"/>
  <c r="CL33" i="10"/>
  <c r="CK33" i="10"/>
  <c r="CJ33" i="10"/>
  <c r="CJ34" i="10" s="1"/>
  <c r="CI33" i="10"/>
  <c r="CI34" i="10" s="1"/>
  <c r="CH33" i="10"/>
  <c r="CG33" i="10"/>
  <c r="CF33" i="10"/>
  <c r="CF34" i="10" s="1"/>
  <c r="CE33" i="10"/>
  <c r="CE34" i="10" s="1"/>
  <c r="CD33" i="10"/>
  <c r="D33" i="10"/>
  <c r="D34" i="10" s="1"/>
  <c r="P28" i="10"/>
  <c r="P330" i="10" s="1"/>
  <c r="O28" i="10"/>
  <c r="O330" i="10" s="1"/>
  <c r="N28" i="10"/>
  <c r="N330" i="10" s="1"/>
  <c r="L330" i="10"/>
  <c r="K330" i="10"/>
  <c r="J330" i="10"/>
  <c r="H28" i="10"/>
  <c r="H330" i="10" s="1"/>
  <c r="F28" i="10"/>
  <c r="F330" i="10" s="1"/>
  <c r="D28" i="10"/>
  <c r="A28" i="10"/>
  <c r="BL27" i="10"/>
  <c r="CL27" i="10" s="1"/>
  <c r="DL27" i="10" s="1"/>
  <c r="BH27" i="10"/>
  <c r="CH27" i="10" s="1"/>
  <c r="DH27" i="10" s="1"/>
  <c r="BD27" i="10"/>
  <c r="CD27" i="10" s="1"/>
  <c r="DD27" i="10" s="1"/>
  <c r="Q27" i="10"/>
  <c r="Q318" i="10" s="1"/>
  <c r="P27" i="10"/>
  <c r="P318" i="10" s="1"/>
  <c r="O27" i="10"/>
  <c r="O318" i="10" s="1"/>
  <c r="N27" i="10"/>
  <c r="N318" i="10" s="1"/>
  <c r="M318" i="10"/>
  <c r="L318" i="10"/>
  <c r="K318" i="10"/>
  <c r="I27" i="10"/>
  <c r="I318" i="10" s="1"/>
  <c r="H27" i="10"/>
  <c r="H318" i="10" s="1"/>
  <c r="F27" i="10"/>
  <c r="F318" i="10" s="1"/>
  <c r="D27" i="10"/>
  <c r="A27" i="10"/>
  <c r="BN26" i="10"/>
  <c r="BM26" i="10"/>
  <c r="BL26" i="10"/>
  <c r="BJ26" i="10"/>
  <c r="BI26" i="10"/>
  <c r="BH26" i="10"/>
  <c r="BF26" i="10"/>
  <c r="BE26" i="10"/>
  <c r="BD26" i="10"/>
  <c r="P26" i="10"/>
  <c r="O26" i="10"/>
  <c r="N26" i="10"/>
  <c r="N313" i="10" s="1"/>
  <c r="H26" i="10"/>
  <c r="F26" i="10"/>
  <c r="D26" i="10"/>
  <c r="A26" i="10"/>
  <c r="D25" i="10"/>
  <c r="A25" i="10"/>
  <c r="BJ25" i="10" s="1"/>
  <c r="CJ25" i="10" s="1"/>
  <c r="DJ25" i="10" s="1"/>
  <c r="BK24" i="10"/>
  <c r="BE24" i="10"/>
  <c r="N24" i="10"/>
  <c r="D24" i="10"/>
  <c r="A24" i="10"/>
  <c r="BI24" i="10" s="1"/>
  <c r="CI24" i="10" s="1"/>
  <c r="DI24" i="10" s="1"/>
  <c r="BN23" i="10"/>
  <c r="BI23" i="10"/>
  <c r="CI23" i="10" s="1"/>
  <c r="DI23" i="10" s="1"/>
  <c r="BD23" i="10"/>
  <c r="F23" i="10"/>
  <c r="D23" i="10"/>
  <c r="A23" i="10"/>
  <c r="BJ23" i="10" s="1"/>
  <c r="CJ23" i="10" s="1"/>
  <c r="DJ23" i="10" s="1"/>
  <c r="BN22" i="10"/>
  <c r="BM22" i="10"/>
  <c r="BK22" i="10"/>
  <c r="BJ22" i="10"/>
  <c r="CJ22" i="10" s="1"/>
  <c r="DJ22" i="10" s="1"/>
  <c r="BI22" i="10"/>
  <c r="CI22" i="10" s="1"/>
  <c r="DI22" i="10" s="1"/>
  <c r="BG22" i="10"/>
  <c r="CG22" i="10" s="1"/>
  <c r="DG22" i="10" s="1"/>
  <c r="BF22" i="10"/>
  <c r="CF22" i="10" s="1"/>
  <c r="DF22" i="10" s="1"/>
  <c r="BE22" i="10"/>
  <c r="Q22" i="10"/>
  <c r="Q267" i="10" s="1"/>
  <c r="P22" i="10"/>
  <c r="O22" i="10"/>
  <c r="O267" i="10" s="1"/>
  <c r="H22" i="10"/>
  <c r="F22" i="10"/>
  <c r="F267" i="10" s="1"/>
  <c r="D22" i="10"/>
  <c r="A22" i="10"/>
  <c r="BN21" i="10"/>
  <c r="BL21" i="10"/>
  <c r="BJ21" i="10"/>
  <c r="CJ21" i="10" s="1"/>
  <c r="DJ21" i="10" s="1"/>
  <c r="BH21" i="10"/>
  <c r="CH21" i="10" s="1"/>
  <c r="DH21" i="10" s="1"/>
  <c r="BG21" i="10"/>
  <c r="CG21" i="10" s="1"/>
  <c r="DG21" i="10" s="1"/>
  <c r="BD21" i="10"/>
  <c r="Q21" i="10"/>
  <c r="P21" i="10"/>
  <c r="H21" i="10"/>
  <c r="F21" i="10"/>
  <c r="D21" i="10"/>
  <c r="A21" i="10"/>
  <c r="D20" i="10"/>
  <c r="D29" i="10" s="1"/>
  <c r="A20" i="10"/>
  <c r="BK20" i="10" s="1"/>
  <c r="BK29" i="10" s="1"/>
  <c r="M17" i="10"/>
  <c r="L17" i="10"/>
  <c r="L105" i="10" s="1"/>
  <c r="L114" i="10" s="1"/>
  <c r="K17" i="10"/>
  <c r="J17" i="10"/>
  <c r="I17" i="10"/>
  <c r="DH16" i="10"/>
  <c r="CG16" i="10"/>
  <c r="DG16" i="10" s="1"/>
  <c r="BN16" i="10"/>
  <c r="CN16" i="10" s="1"/>
  <c r="DN16" i="10" s="1"/>
  <c r="BJ16" i="10"/>
  <c r="AA16" i="10" s="1"/>
  <c r="BI16" i="10"/>
  <c r="CI16" i="10" s="1"/>
  <c r="DI16" i="10" s="1"/>
  <c r="BH16" i="10"/>
  <c r="CH16" i="10" s="1"/>
  <c r="BG16" i="10"/>
  <c r="BF16" i="10"/>
  <c r="CF16" i="10" s="1"/>
  <c r="DF16" i="10" s="1"/>
  <c r="BE16" i="10"/>
  <c r="CE16" i="10" s="1"/>
  <c r="DE16" i="10" s="1"/>
  <c r="Y16" i="10"/>
  <c r="X16" i="10"/>
  <c r="W16" i="10"/>
  <c r="Q16" i="10"/>
  <c r="P16" i="10"/>
  <c r="P232" i="10" s="1"/>
  <c r="N16" i="10"/>
  <c r="F16" i="10"/>
  <c r="BD16" i="10" s="1"/>
  <c r="D16" i="10"/>
  <c r="A16" i="10"/>
  <c r="DI15" i="10"/>
  <c r="DH15" i="10"/>
  <c r="CK15" i="10"/>
  <c r="DK15" i="10" s="1"/>
  <c r="CI15" i="10"/>
  <c r="CH15" i="10"/>
  <c r="CG15" i="10"/>
  <c r="DG15" i="10" s="1"/>
  <c r="BN15" i="10"/>
  <c r="AE15" i="10" s="1"/>
  <c r="BK15" i="10"/>
  <c r="AB15" i="10" s="1"/>
  <c r="BJ15" i="10"/>
  <c r="AA15" i="10" s="1"/>
  <c r="BI15" i="10"/>
  <c r="BH15" i="10"/>
  <c r="Y15" i="10" s="1"/>
  <c r="BG15" i="10"/>
  <c r="X15" i="10" s="1"/>
  <c r="BF15" i="10"/>
  <c r="W15" i="10" s="1"/>
  <c r="Z15" i="10"/>
  <c r="Q15" i="10"/>
  <c r="CN15" i="10" s="1"/>
  <c r="DN15" i="10" s="1"/>
  <c r="P15" i="10"/>
  <c r="BM15" i="10" s="1"/>
  <c r="AD15" i="10" s="1"/>
  <c r="O15" i="10"/>
  <c r="N15" i="10"/>
  <c r="H15" i="10"/>
  <c r="BE15" i="10" s="1"/>
  <c r="V15" i="10" s="1"/>
  <c r="F15" i="10"/>
  <c r="D15" i="10"/>
  <c r="A15" i="10"/>
  <c r="L220" i="10" s="1"/>
  <c r="L221" i="10" s="1"/>
  <c r="L228" i="10" s="1"/>
  <c r="DH13" i="10"/>
  <c r="CK13" i="10"/>
  <c r="DK13" i="10" s="1"/>
  <c r="CH13" i="10"/>
  <c r="CG13" i="10"/>
  <c r="DG13" i="10" s="1"/>
  <c r="BN13" i="10"/>
  <c r="AE13" i="10" s="1"/>
  <c r="BL13" i="10"/>
  <c r="BK13" i="10"/>
  <c r="AB13" i="10" s="1"/>
  <c r="BJ13" i="10"/>
  <c r="AA13" i="10" s="1"/>
  <c r="BH13" i="10"/>
  <c r="Y13" i="10" s="1"/>
  <c r="BG13" i="10"/>
  <c r="X13" i="10" s="1"/>
  <c r="BF13" i="10"/>
  <c r="W13" i="10" s="1"/>
  <c r="BD13" i="10"/>
  <c r="Q13" i="10"/>
  <c r="Q208" i="10" s="1"/>
  <c r="P13" i="10"/>
  <c r="P208" i="10" s="1"/>
  <c r="O13" i="10"/>
  <c r="O208" i="10" s="1"/>
  <c r="N13" i="10"/>
  <c r="N208" i="10" s="1"/>
  <c r="H13" i="10"/>
  <c r="H208" i="10" s="1"/>
  <c r="F13" i="10"/>
  <c r="F208" i="10" s="1"/>
  <c r="D13" i="10"/>
  <c r="A13" i="10"/>
  <c r="DH12" i="10"/>
  <c r="CH12" i="10"/>
  <c r="CG12" i="10"/>
  <c r="DG12" i="10" s="1"/>
  <c r="BN12" i="10"/>
  <c r="AE12" i="10" s="1"/>
  <c r="BL12" i="10"/>
  <c r="BK12" i="10"/>
  <c r="BJ12" i="10"/>
  <c r="AA12" i="10" s="1"/>
  <c r="BH12" i="10"/>
  <c r="Y12" i="10" s="1"/>
  <c r="BG12" i="10"/>
  <c r="X12" i="10" s="1"/>
  <c r="BF12" i="10"/>
  <c r="W12" i="10" s="1"/>
  <c r="BD12" i="10"/>
  <c r="Q12" i="10"/>
  <c r="Q201" i="10" s="1"/>
  <c r="P12" i="10"/>
  <c r="P201" i="10" s="1"/>
  <c r="O12" i="10"/>
  <c r="O201" i="10" s="1"/>
  <c r="H12" i="10"/>
  <c r="H201" i="10" s="1"/>
  <c r="F12" i="10"/>
  <c r="F201" i="10" s="1"/>
  <c r="D12" i="10"/>
  <c r="A12" i="10"/>
  <c r="DH11" i="10"/>
  <c r="CH11" i="10"/>
  <c r="CG11" i="10"/>
  <c r="DG11" i="10" s="1"/>
  <c r="BN11" i="10"/>
  <c r="AE11" i="10" s="1"/>
  <c r="BL11" i="10"/>
  <c r="BK11" i="10"/>
  <c r="BJ11" i="10"/>
  <c r="AA11" i="10" s="1"/>
  <c r="BH11" i="10"/>
  <c r="Y11" i="10" s="1"/>
  <c r="BG11" i="10"/>
  <c r="X11" i="10" s="1"/>
  <c r="BF11" i="10"/>
  <c r="W11" i="10" s="1"/>
  <c r="BD11" i="10"/>
  <c r="Q11" i="10"/>
  <c r="Q191" i="10" s="1"/>
  <c r="P11" i="10"/>
  <c r="P191" i="10" s="1"/>
  <c r="O11" i="10"/>
  <c r="O191" i="10" s="1"/>
  <c r="H11" i="10"/>
  <c r="H191" i="10" s="1"/>
  <c r="F11" i="10"/>
  <c r="F191" i="10" s="1"/>
  <c r="D11" i="10"/>
  <c r="A11" i="10"/>
  <c r="DL10" i="10"/>
  <c r="DH10" i="10"/>
  <c r="DD10" i="10"/>
  <c r="CL10" i="10"/>
  <c r="CK10" i="10"/>
  <c r="DK10" i="10" s="1"/>
  <c r="CH10" i="10"/>
  <c r="CG10" i="10"/>
  <c r="DG10" i="10" s="1"/>
  <c r="CD10" i="10"/>
  <c r="BN10" i="10"/>
  <c r="AE10" i="10" s="1"/>
  <c r="BL10" i="10"/>
  <c r="BK10" i="10"/>
  <c r="BJ10" i="10"/>
  <c r="AA10" i="10" s="1"/>
  <c r="BH10" i="10"/>
  <c r="Y10" i="10" s="1"/>
  <c r="BG10" i="10"/>
  <c r="X10" i="10" s="1"/>
  <c r="BF10" i="10"/>
  <c r="W10" i="10" s="1"/>
  <c r="BD10" i="10"/>
  <c r="Q10" i="10"/>
  <c r="P10" i="10"/>
  <c r="O10" i="10"/>
  <c r="AC10" i="10" s="1"/>
  <c r="H10" i="10"/>
  <c r="F10" i="10"/>
  <c r="U10" i="10" s="1"/>
  <c r="D10" i="10"/>
  <c r="A10" i="10"/>
  <c r="CN10" i="10" s="1"/>
  <c r="DN10" i="10" s="1"/>
  <c r="DH9" i="10"/>
  <c r="CH9" i="10"/>
  <c r="CG9" i="10"/>
  <c r="DG9" i="10" s="1"/>
  <c r="BN9" i="10"/>
  <c r="AE9" i="10" s="1"/>
  <c r="BL9" i="10"/>
  <c r="BK9" i="10"/>
  <c r="BJ9" i="10"/>
  <c r="AA9" i="10" s="1"/>
  <c r="BH9" i="10"/>
  <c r="Y9" i="10" s="1"/>
  <c r="BG9" i="10"/>
  <c r="X9" i="10" s="1"/>
  <c r="BF9" i="10"/>
  <c r="W9" i="10" s="1"/>
  <c r="BD9" i="10"/>
  <c r="Q9" i="10"/>
  <c r="Q172" i="10" s="1"/>
  <c r="P9" i="10"/>
  <c r="P172" i="10" s="1"/>
  <c r="O9" i="10"/>
  <c r="O172" i="10" s="1"/>
  <c r="H9" i="10"/>
  <c r="H172" i="10" s="1"/>
  <c r="F9" i="10"/>
  <c r="F172" i="10" s="1"/>
  <c r="D9" i="10"/>
  <c r="A9" i="10"/>
  <c r="DH8" i="10"/>
  <c r="DH17" i="10" s="1"/>
  <c r="CH8" i="10"/>
  <c r="CH17" i="10" s="1"/>
  <c r="CG8" i="10"/>
  <c r="CG17" i="10" s="1"/>
  <c r="BN8" i="10"/>
  <c r="AE8" i="10" s="1"/>
  <c r="AE17" i="10" s="1"/>
  <c r="BL8" i="10"/>
  <c r="BL17" i="10" s="1"/>
  <c r="BK8" i="10"/>
  <c r="BK17" i="10" s="1"/>
  <c r="BJ8" i="10"/>
  <c r="AA8" i="10" s="1"/>
  <c r="AA17" i="10" s="1"/>
  <c r="BH8" i="10"/>
  <c r="BH17" i="10" s="1"/>
  <c r="BG8" i="10"/>
  <c r="BG17" i="10" s="1"/>
  <c r="BF8" i="10"/>
  <c r="BF17" i="10" s="1"/>
  <c r="BD8" i="10"/>
  <c r="BD17" i="10" s="1"/>
  <c r="Q8" i="10"/>
  <c r="Q167" i="10" s="1"/>
  <c r="P8" i="10"/>
  <c r="O8" i="10"/>
  <c r="O167" i="10" s="1"/>
  <c r="H8" i="10"/>
  <c r="F8" i="10"/>
  <c r="F167" i="10" s="1"/>
  <c r="D8" i="10"/>
  <c r="D17" i="10" s="1"/>
  <c r="D31" i="10" s="1"/>
  <c r="A8" i="10"/>
  <c r="Q5" i="10"/>
  <c r="P5" i="10"/>
  <c r="O5" i="10"/>
  <c r="N5" i="10"/>
  <c r="M5" i="10"/>
  <c r="L5" i="10"/>
  <c r="K5" i="10"/>
  <c r="J5" i="10"/>
  <c r="I5" i="10"/>
  <c r="H5" i="10"/>
  <c r="F5" i="10"/>
  <c r="D5" i="10"/>
  <c r="AE4" i="10"/>
  <c r="AD4" i="10"/>
  <c r="AB4" i="10"/>
  <c r="AA4" i="10"/>
  <c r="Z4" i="10"/>
  <c r="X4" i="10"/>
  <c r="W4" i="10"/>
  <c r="Q4" i="10"/>
  <c r="BN5" i="10" s="1"/>
  <c r="CN5" i="10" s="1"/>
  <c r="DN5" i="10" s="1"/>
  <c r="P4" i="10"/>
  <c r="BM5" i="10" s="1"/>
  <c r="CM5" i="10" s="1"/>
  <c r="DM5" i="10" s="1"/>
  <c r="O4" i="10"/>
  <c r="BL5" i="10" s="1"/>
  <c r="CL5" i="10" s="1"/>
  <c r="DL5" i="10" s="1"/>
  <c r="N4" i="10"/>
  <c r="BK5" i="10" s="1"/>
  <c r="CK5" i="10" s="1"/>
  <c r="DK5" i="10" s="1"/>
  <c r="M4" i="10"/>
  <c r="BJ5" i="10" s="1"/>
  <c r="CJ5" i="10" s="1"/>
  <c r="DJ5" i="10" s="1"/>
  <c r="L4" i="10"/>
  <c r="BI5" i="10" s="1"/>
  <c r="CI5" i="10" s="1"/>
  <c r="DI5" i="10" s="1"/>
  <c r="K4" i="10"/>
  <c r="BH5" i="10" s="1"/>
  <c r="CH5" i="10" s="1"/>
  <c r="DH5" i="10" s="1"/>
  <c r="J4" i="10"/>
  <c r="BG5" i="10" s="1"/>
  <c r="CG5" i="10" s="1"/>
  <c r="DG5" i="10" s="1"/>
  <c r="I4" i="10"/>
  <c r="BF5" i="10" s="1"/>
  <c r="CF5" i="10" s="1"/>
  <c r="DF5" i="10" s="1"/>
  <c r="H4" i="10"/>
  <c r="V4" i="10" s="1"/>
  <c r="F4" i="10"/>
  <c r="U4" i="10" s="1"/>
  <c r="D4" i="10"/>
  <c r="B4" i="10"/>
  <c r="B3" i="10"/>
  <c r="B2" i="10"/>
  <c r="B1" i="10"/>
  <c r="H167" i="14" l="1"/>
  <c r="H17" i="14"/>
  <c r="I182" i="14"/>
  <c r="I58" i="14"/>
  <c r="W10" i="14"/>
  <c r="X11" i="14"/>
  <c r="CG11" i="14"/>
  <c r="DG11" i="14" s="1"/>
  <c r="AA4" i="14"/>
  <c r="AG4" i="14"/>
  <c r="BE5" i="14"/>
  <c r="CE5" i="14" s="1"/>
  <c r="DE5" i="14" s="1"/>
  <c r="D17" i="14"/>
  <c r="D31" i="14" s="1"/>
  <c r="O8" i="14"/>
  <c r="BF8" i="14"/>
  <c r="BF17" i="14" s="1"/>
  <c r="N172" i="14"/>
  <c r="CK9" i="14"/>
  <c r="DK9" i="14" s="1"/>
  <c r="AB9" i="14"/>
  <c r="BN10" i="14"/>
  <c r="CN10" i="14" s="1"/>
  <c r="DN10" i="14" s="1"/>
  <c r="BJ10" i="14"/>
  <c r="AA10" i="14" s="1"/>
  <c r="BF10" i="14"/>
  <c r="O10" i="14"/>
  <c r="F10" i="14"/>
  <c r="CF10" i="14"/>
  <c r="DF10" i="14" s="1"/>
  <c r="BM10" i="14"/>
  <c r="CM10" i="14" s="1"/>
  <c r="DM10" i="14" s="1"/>
  <c r="BI10" i="14"/>
  <c r="BE10" i="14"/>
  <c r="CE10" i="14" s="1"/>
  <c r="DE10" i="14" s="1"/>
  <c r="N10" i="14"/>
  <c r="CL10" i="14"/>
  <c r="DL10" i="14" s="1"/>
  <c r="CH10" i="14"/>
  <c r="DH10" i="14" s="1"/>
  <c r="CD10" i="14"/>
  <c r="DD10" i="14" s="1"/>
  <c r="BK10" i="14"/>
  <c r="CK10" i="14" s="1"/>
  <c r="DK10" i="14" s="1"/>
  <c r="BG10" i="14"/>
  <c r="X10" i="14" s="1"/>
  <c r="P10" i="14"/>
  <c r="H10" i="14"/>
  <c r="BL10" i="14"/>
  <c r="F201" i="14"/>
  <c r="BI29" i="14"/>
  <c r="CI20" i="14"/>
  <c r="N330" i="14"/>
  <c r="BK28" i="14"/>
  <c r="CK28" i="14" s="1"/>
  <c r="DK28" i="14" s="1"/>
  <c r="Q167" i="14"/>
  <c r="Q17" i="14"/>
  <c r="CN8" i="14"/>
  <c r="CH8" i="14"/>
  <c r="BH17" i="14"/>
  <c r="Y8" i="14"/>
  <c r="Y17" i="14" s="1"/>
  <c r="P191" i="14"/>
  <c r="AA12" i="14"/>
  <c r="CJ12" i="14"/>
  <c r="DJ12" i="14" s="1"/>
  <c r="F167" i="14"/>
  <c r="F17" i="14"/>
  <c r="P167" i="14"/>
  <c r="P169" i="14" s="1"/>
  <c r="CM8" i="14"/>
  <c r="P17" i="14"/>
  <c r="AD8" i="14"/>
  <c r="AD17" i="14" s="1"/>
  <c r="H191" i="14"/>
  <c r="O201" i="14"/>
  <c r="BM5" i="14"/>
  <c r="CM5" i="14" s="1"/>
  <c r="DM5" i="14" s="1"/>
  <c r="Z9" i="14"/>
  <c r="CI9" i="14"/>
  <c r="DI9" i="14" s="1"/>
  <c r="AE4" i="14"/>
  <c r="BI5" i="14"/>
  <c r="CI5" i="14" s="1"/>
  <c r="DI5" i="14" s="1"/>
  <c r="Q168" i="14"/>
  <c r="M168" i="14"/>
  <c r="M169" i="14" s="1"/>
  <c r="I168" i="14"/>
  <c r="P168" i="14"/>
  <c r="L168" i="14"/>
  <c r="L169" i="14" s="1"/>
  <c r="H168" i="14"/>
  <c r="O168" i="14"/>
  <c r="K168" i="14"/>
  <c r="F168" i="14"/>
  <c r="N168" i="14"/>
  <c r="J168" i="14"/>
  <c r="BM8" i="14"/>
  <c r="BM17" i="14" s="1"/>
  <c r="BI8" i="14"/>
  <c r="BE8" i="14"/>
  <c r="BE17" i="14" s="1"/>
  <c r="N8" i="14"/>
  <c r="I8" i="14"/>
  <c r="BD8" i="14"/>
  <c r="BD17" i="14" s="1"/>
  <c r="BD31" i="14" s="1"/>
  <c r="BJ8" i="14"/>
  <c r="CG8" i="14"/>
  <c r="Q182" i="14"/>
  <c r="Q58" i="14"/>
  <c r="AE10" i="14"/>
  <c r="P232" i="14"/>
  <c r="BM16" i="14"/>
  <c r="AD16" i="14" s="1"/>
  <c r="O173" i="14"/>
  <c r="K173" i="14"/>
  <c r="K174" i="14" s="1"/>
  <c r="K179" i="14" s="1"/>
  <c r="F173" i="14"/>
  <c r="M173" i="14"/>
  <c r="H173" i="14"/>
  <c r="Q173" i="14"/>
  <c r="L173" i="14"/>
  <c r="P173" i="14"/>
  <c r="J173" i="14"/>
  <c r="J174" i="14" s="1"/>
  <c r="J179" i="14" s="1"/>
  <c r="N173" i="14"/>
  <c r="I173" i="14"/>
  <c r="I9" i="14"/>
  <c r="Q9" i="14"/>
  <c r="X9" i="14"/>
  <c r="BD9" i="14"/>
  <c r="U9" i="14" s="1"/>
  <c r="BH9" i="14"/>
  <c r="BL9" i="14"/>
  <c r="AC9" i="14" s="1"/>
  <c r="CE9" i="14"/>
  <c r="DE9" i="14" s="1"/>
  <c r="CM9" i="14"/>
  <c r="DM9" i="14" s="1"/>
  <c r="F11" i="14"/>
  <c r="O11" i="14"/>
  <c r="BF11" i="14"/>
  <c r="BJ11" i="14"/>
  <c r="N12" i="14"/>
  <c r="BE12" i="14"/>
  <c r="BI12" i="14"/>
  <c r="BM12" i="14"/>
  <c r="Q209" i="14"/>
  <c r="M209" i="14"/>
  <c r="M210" i="14" s="1"/>
  <c r="I209" i="14"/>
  <c r="P209" i="14"/>
  <c r="K209" i="14"/>
  <c r="O209" i="14"/>
  <c r="J209" i="14"/>
  <c r="N209" i="14"/>
  <c r="H209" i="14"/>
  <c r="L209" i="14"/>
  <c r="L210" i="14" s="1"/>
  <c r="F209" i="14"/>
  <c r="I210" i="14"/>
  <c r="Q210" i="14"/>
  <c r="X13" i="14"/>
  <c r="AB13" i="14"/>
  <c r="BD13" i="14"/>
  <c r="U13" i="14" s="1"/>
  <c r="BH13" i="14"/>
  <c r="BL13" i="14"/>
  <c r="AC13" i="14" s="1"/>
  <c r="CE13" i="14"/>
  <c r="DE13" i="14" s="1"/>
  <c r="CI13" i="14"/>
  <c r="DI13" i="14" s="1"/>
  <c r="CM13" i="14"/>
  <c r="DM13" i="14" s="1"/>
  <c r="H219" i="14"/>
  <c r="H63" i="14"/>
  <c r="H107" i="14" s="1"/>
  <c r="P219" i="14"/>
  <c r="P63" i="14"/>
  <c r="P107" i="14" s="1"/>
  <c r="CD15" i="14"/>
  <c r="DD15" i="14" s="1"/>
  <c r="CH15" i="14"/>
  <c r="DH15" i="14" s="1"/>
  <c r="F16" i="14"/>
  <c r="CH16" i="14"/>
  <c r="DH16" i="14" s="1"/>
  <c r="L105" i="14"/>
  <c r="L114" i="14" s="1"/>
  <c r="I20" i="14"/>
  <c r="BD20" i="14"/>
  <c r="BD29" i="14" s="1"/>
  <c r="H21" i="14"/>
  <c r="Q21" i="14"/>
  <c r="BI21" i="14"/>
  <c r="CI21" i="14" s="1"/>
  <c r="DI21" i="14" s="1"/>
  <c r="I22" i="14"/>
  <c r="BD22" i="14"/>
  <c r="H23" i="14"/>
  <c r="Q23" i="14"/>
  <c r="BI23" i="14"/>
  <c r="CI23" i="14" s="1"/>
  <c r="DI23" i="14" s="1"/>
  <c r="I24" i="14"/>
  <c r="BD24" i="14"/>
  <c r="H25" i="14"/>
  <c r="Q25" i="14"/>
  <c r="BI25" i="14"/>
  <c r="CI25" i="14" s="1"/>
  <c r="DI25" i="14" s="1"/>
  <c r="I26" i="14"/>
  <c r="N26" i="14"/>
  <c r="BE26" i="14"/>
  <c r="I326" i="14"/>
  <c r="I319" i="14"/>
  <c r="I320" i="14" s="1"/>
  <c r="I327" i="14" s="1"/>
  <c r="M326" i="14"/>
  <c r="M319" i="14"/>
  <c r="M320" i="14"/>
  <c r="M327" i="14" s="1"/>
  <c r="Q326" i="14"/>
  <c r="Q319" i="14"/>
  <c r="Q320" i="14"/>
  <c r="Q327" i="14" s="1"/>
  <c r="BN27" i="14"/>
  <c r="CN27" i="14" s="1"/>
  <c r="DN27" i="14" s="1"/>
  <c r="I28" i="14"/>
  <c r="N210" i="14"/>
  <c r="I219" i="14"/>
  <c r="I63" i="14"/>
  <c r="I107" i="14" s="1"/>
  <c r="Q219" i="14"/>
  <c r="Q63" i="14"/>
  <c r="Q107" i="14" s="1"/>
  <c r="M105" i="14"/>
  <c r="M114" i="14" s="1"/>
  <c r="O239" i="14"/>
  <c r="K239" i="14"/>
  <c r="K240" i="14" s="1"/>
  <c r="K247" i="14" s="1"/>
  <c r="F239" i="14"/>
  <c r="N239" i="14"/>
  <c r="J239" i="14"/>
  <c r="Q239" i="14"/>
  <c r="M239" i="14"/>
  <c r="I239" i="14"/>
  <c r="P239" i="14"/>
  <c r="L239" i="14"/>
  <c r="H239" i="14"/>
  <c r="BN20" i="14"/>
  <c r="BN29" i="14" s="1"/>
  <c r="BN31" i="14" s="1"/>
  <c r="BN36" i="14" s="1"/>
  <c r="BN39" i="14" s="1"/>
  <c r="BJ20" i="14"/>
  <c r="BF20" i="14"/>
  <c r="BF29" i="14" s="1"/>
  <c r="P20" i="14"/>
  <c r="H20" i="14"/>
  <c r="N20" i="14"/>
  <c r="BE20" i="14"/>
  <c r="BE29" i="14" s="1"/>
  <c r="BK20" i="14"/>
  <c r="BK29" i="14" s="1"/>
  <c r="BK31" i="14" s="1"/>
  <c r="BK36" i="14" s="1"/>
  <c r="BK39" i="14" s="1"/>
  <c r="N251" i="14"/>
  <c r="J251" i="14"/>
  <c r="Q251" i="14"/>
  <c r="M251" i="14"/>
  <c r="I251" i="14"/>
  <c r="P251" i="14"/>
  <c r="L251" i="14"/>
  <c r="H251" i="14"/>
  <c r="O251" i="14"/>
  <c r="K251" i="14"/>
  <c r="F251" i="14"/>
  <c r="M67" i="14"/>
  <c r="K67" i="14"/>
  <c r="J67" i="14"/>
  <c r="L67" i="14"/>
  <c r="BL21" i="14"/>
  <c r="BH21" i="14"/>
  <c r="CH21" i="14" s="1"/>
  <c r="DH21" i="14" s="1"/>
  <c r="BD21" i="14"/>
  <c r="N21" i="14"/>
  <c r="I21" i="14"/>
  <c r="BE21" i="14"/>
  <c r="BJ21" i="14"/>
  <c r="CJ21" i="14" s="1"/>
  <c r="DJ21" i="14" s="1"/>
  <c r="O268" i="14"/>
  <c r="K268" i="14"/>
  <c r="F268" i="14"/>
  <c r="N268" i="14"/>
  <c r="J268" i="14"/>
  <c r="Q268" i="14"/>
  <c r="M268" i="14"/>
  <c r="I268" i="14"/>
  <c r="P268" i="14"/>
  <c r="L268" i="14"/>
  <c r="H268" i="14"/>
  <c r="BN22" i="14"/>
  <c r="BJ22" i="14"/>
  <c r="CJ22" i="14" s="1"/>
  <c r="DJ22" i="14" s="1"/>
  <c r="BF22" i="14"/>
  <c r="P22" i="14"/>
  <c r="H22" i="14"/>
  <c r="N22" i="14"/>
  <c r="BE22" i="14"/>
  <c r="BK22" i="14"/>
  <c r="N286" i="14"/>
  <c r="J286" i="14"/>
  <c r="Q286" i="14"/>
  <c r="M286" i="14"/>
  <c r="I286" i="14"/>
  <c r="P286" i="14"/>
  <c r="L286" i="14"/>
  <c r="H286" i="14"/>
  <c r="O286" i="14"/>
  <c r="K286" i="14"/>
  <c r="F286" i="14"/>
  <c r="L56" i="14"/>
  <c r="L122" i="14" s="1"/>
  <c r="M56" i="14"/>
  <c r="M122" i="14" s="1"/>
  <c r="K56" i="14"/>
  <c r="K122" i="14" s="1"/>
  <c r="J56" i="14"/>
  <c r="J122" i="14" s="1"/>
  <c r="BL23" i="14"/>
  <c r="BH23" i="14"/>
  <c r="CH23" i="14" s="1"/>
  <c r="DH23" i="14" s="1"/>
  <c r="BD23" i="14"/>
  <c r="N23" i="14"/>
  <c r="I23" i="14"/>
  <c r="BE23" i="14"/>
  <c r="BJ23" i="14"/>
  <c r="CJ23" i="14" s="1"/>
  <c r="DJ23" i="14" s="1"/>
  <c r="N297" i="14"/>
  <c r="J297" i="14"/>
  <c r="J298" i="14" s="1"/>
  <c r="Q297" i="14"/>
  <c r="M297" i="14"/>
  <c r="I297" i="14"/>
  <c r="P297" i="14"/>
  <c r="L297" i="14"/>
  <c r="H297" i="14"/>
  <c r="O297" i="14"/>
  <c r="K297" i="14"/>
  <c r="F297" i="14"/>
  <c r="BN24" i="14"/>
  <c r="BJ24" i="14"/>
  <c r="CJ24" i="14" s="1"/>
  <c r="DJ24" i="14" s="1"/>
  <c r="BF24" i="14"/>
  <c r="P24" i="14"/>
  <c r="H24" i="14"/>
  <c r="N24" i="14"/>
  <c r="BE24" i="14"/>
  <c r="BK24" i="14"/>
  <c r="P302" i="14"/>
  <c r="L302" i="14"/>
  <c r="H302" i="14"/>
  <c r="O302" i="14"/>
  <c r="K302" i="14"/>
  <c r="F302" i="14"/>
  <c r="N302" i="14"/>
  <c r="J302" i="14"/>
  <c r="Q302" i="14"/>
  <c r="M302" i="14"/>
  <c r="I302" i="14"/>
  <c r="BL25" i="14"/>
  <c r="BH25" i="14"/>
  <c r="CH25" i="14" s="1"/>
  <c r="DH25" i="14" s="1"/>
  <c r="BD25" i="14"/>
  <c r="N25" i="14"/>
  <c r="I25" i="14"/>
  <c r="BE25" i="14"/>
  <c r="BJ25" i="14"/>
  <c r="CJ25" i="14" s="1"/>
  <c r="DJ25" i="14" s="1"/>
  <c r="Q314" i="14"/>
  <c r="M314" i="14"/>
  <c r="I314" i="14"/>
  <c r="P314" i="14"/>
  <c r="L314" i="14"/>
  <c r="H314" i="14"/>
  <c r="O314" i="14"/>
  <c r="K314" i="14"/>
  <c r="F314" i="14"/>
  <c r="N314" i="14"/>
  <c r="J314" i="14"/>
  <c r="BN26" i="14"/>
  <c r="BJ26" i="14"/>
  <c r="BF26" i="14"/>
  <c r="P26" i="14"/>
  <c r="H26" i="14"/>
  <c r="O26" i="14"/>
  <c r="BG26" i="14"/>
  <c r="BL26" i="14"/>
  <c r="P331" i="14"/>
  <c r="L331" i="14"/>
  <c r="H331" i="14"/>
  <c r="O331" i="14"/>
  <c r="K331" i="14"/>
  <c r="F331" i="14"/>
  <c r="N331" i="14"/>
  <c r="J331" i="14"/>
  <c r="Q331" i="14"/>
  <c r="M331" i="14"/>
  <c r="I331" i="14"/>
  <c r="P28" i="14"/>
  <c r="H28" i="14"/>
  <c r="O28" i="14"/>
  <c r="BD36" i="14"/>
  <c r="BD39" i="14" s="1"/>
  <c r="F174" i="14"/>
  <c r="F179" i="14" s="1"/>
  <c r="O174" i="14"/>
  <c r="O179" i="14" s="1"/>
  <c r="V9" i="14"/>
  <c r="AD9" i="14"/>
  <c r="N192" i="14"/>
  <c r="J192" i="14"/>
  <c r="J193" i="14" s="1"/>
  <c r="J198" i="14" s="1"/>
  <c r="Q192" i="14"/>
  <c r="L192" i="14"/>
  <c r="F192" i="14"/>
  <c r="P192" i="14"/>
  <c r="K192" i="14"/>
  <c r="O192" i="14"/>
  <c r="I192" i="14"/>
  <c r="M192" i="14"/>
  <c r="M193" i="14" s="1"/>
  <c r="M198" i="14" s="1"/>
  <c r="H192" i="14"/>
  <c r="I11" i="14"/>
  <c r="Q11" i="14"/>
  <c r="BD11" i="14"/>
  <c r="BH11" i="14"/>
  <c r="BL11" i="14"/>
  <c r="H12" i="14"/>
  <c r="P12" i="14"/>
  <c r="BG12" i="14"/>
  <c r="F210" i="14"/>
  <c r="O210" i="14"/>
  <c r="V13" i="14"/>
  <c r="AD13" i="14"/>
  <c r="CK13" i="14"/>
  <c r="DK13" i="14" s="1"/>
  <c r="N219" i="14"/>
  <c r="N63" i="14"/>
  <c r="N107" i="14" s="1"/>
  <c r="Q233" i="14"/>
  <c r="Q234" i="14" s="1"/>
  <c r="M233" i="14"/>
  <c r="M234" i="14" s="1"/>
  <c r="I233" i="14"/>
  <c r="I234" i="14" s="1"/>
  <c r="P233" i="14"/>
  <c r="L233" i="14"/>
  <c r="H233" i="14"/>
  <c r="H234" i="14" s="1"/>
  <c r="O233" i="14"/>
  <c r="K233" i="14"/>
  <c r="F233" i="14"/>
  <c r="N233" i="14"/>
  <c r="J233" i="14"/>
  <c r="N16" i="14"/>
  <c r="BE16" i="14"/>
  <c r="CE16" i="14" s="1"/>
  <c r="DE16" i="14" s="1"/>
  <c r="J105" i="14"/>
  <c r="J114" i="14" s="1"/>
  <c r="O20" i="14"/>
  <c r="BG20" i="14"/>
  <c r="BL20" i="14"/>
  <c r="BL29" i="14" s="1"/>
  <c r="BL31" i="14" s="1"/>
  <c r="BL36" i="14" s="1"/>
  <c r="BL39" i="14" s="1"/>
  <c r="O21" i="14"/>
  <c r="BF21" i="14"/>
  <c r="BK21" i="14"/>
  <c r="O22" i="14"/>
  <c r="BG22" i="14"/>
  <c r="CG22" i="14" s="1"/>
  <c r="DG22" i="14" s="1"/>
  <c r="BL22" i="14"/>
  <c r="O23" i="14"/>
  <c r="BF23" i="14"/>
  <c r="BK23" i="14"/>
  <c r="O24" i="14"/>
  <c r="BG24" i="14"/>
  <c r="CG24" i="14" s="1"/>
  <c r="DG24" i="14" s="1"/>
  <c r="BL24" i="14"/>
  <c r="O25" i="14"/>
  <c r="BF25" i="14"/>
  <c r="BK25" i="14"/>
  <c r="Q26" i="14"/>
  <c r="BH26" i="14"/>
  <c r="BM26" i="14"/>
  <c r="F318" i="14"/>
  <c r="BD27" i="14"/>
  <c r="CD27" i="14" s="1"/>
  <c r="DD27" i="14" s="1"/>
  <c r="K318" i="14"/>
  <c r="BH27" i="14"/>
  <c r="CH27" i="14" s="1"/>
  <c r="DH27" i="14" s="1"/>
  <c r="O318" i="14"/>
  <c r="BL27" i="14"/>
  <c r="Q28" i="14"/>
  <c r="D36" i="14"/>
  <c r="D39" i="14" s="1"/>
  <c r="AG51" i="14"/>
  <c r="AH51" i="14" s="1"/>
  <c r="AI51" i="14" s="1"/>
  <c r="AJ51" i="14" s="1"/>
  <c r="AK51" i="14" s="1"/>
  <c r="AL51" i="14" s="1"/>
  <c r="AM51" i="14" s="1"/>
  <c r="AN51" i="14" s="1"/>
  <c r="AO51" i="14" s="1"/>
  <c r="AP51" i="14" s="1"/>
  <c r="BO51" i="14"/>
  <c r="BP51" i="14" s="1"/>
  <c r="BQ51" i="14" s="1"/>
  <c r="BR51" i="14" s="1"/>
  <c r="BS51" i="14" s="1"/>
  <c r="BT51" i="14" s="1"/>
  <c r="BU51" i="14" s="1"/>
  <c r="BV51" i="14" s="1"/>
  <c r="BW51" i="14" s="1"/>
  <c r="BX51" i="14" s="1"/>
  <c r="H174" i="14"/>
  <c r="H179" i="14" s="1"/>
  <c r="P174" i="14"/>
  <c r="P179" i="14" s="1"/>
  <c r="CD9" i="14"/>
  <c r="DD9" i="14" s="1"/>
  <c r="CL9" i="14"/>
  <c r="DL9" i="14" s="1"/>
  <c r="N11" i="14"/>
  <c r="BE11" i="14"/>
  <c r="CE11" i="14" s="1"/>
  <c r="DE11" i="14" s="1"/>
  <c r="BI11" i="14"/>
  <c r="BM11" i="14"/>
  <c r="CM11" i="14" s="1"/>
  <c r="DM11" i="14" s="1"/>
  <c r="Q202" i="14"/>
  <c r="M202" i="14"/>
  <c r="I202" i="14"/>
  <c r="N202" i="14"/>
  <c r="H202" i="14"/>
  <c r="L202" i="14"/>
  <c r="L203" i="14" s="1"/>
  <c r="L205" i="14" s="1"/>
  <c r="F202" i="14"/>
  <c r="P202" i="14"/>
  <c r="K202" i="14"/>
  <c r="K203" i="14" s="1"/>
  <c r="K205" i="14" s="1"/>
  <c r="O202" i="14"/>
  <c r="J202" i="14"/>
  <c r="I12" i="14"/>
  <c r="Q12" i="14"/>
  <c r="BD12" i="14"/>
  <c r="CD12" i="14" s="1"/>
  <c r="DD12" i="14" s="1"/>
  <c r="BH12" i="14"/>
  <c r="BL12" i="14"/>
  <c r="AC12" i="14" s="1"/>
  <c r="H210" i="14"/>
  <c r="P210" i="14"/>
  <c r="CD13" i="14"/>
  <c r="DD13" i="14" s="1"/>
  <c r="CL13" i="14"/>
  <c r="DL13" i="14" s="1"/>
  <c r="F219" i="14"/>
  <c r="F63" i="14"/>
  <c r="F107" i="14" s="1"/>
  <c r="O219" i="14"/>
  <c r="O63" i="14"/>
  <c r="O107" i="14" s="1"/>
  <c r="BF15" i="14"/>
  <c r="W15" i="14" s="1"/>
  <c r="BN15" i="14"/>
  <c r="AE15" i="14" s="1"/>
  <c r="CK15" i="14"/>
  <c r="DK15" i="14" s="1"/>
  <c r="O16" i="14"/>
  <c r="V16" i="14"/>
  <c r="BN16" i="14"/>
  <c r="CN16" i="14" s="1"/>
  <c r="DN16" i="14" s="1"/>
  <c r="K105" i="14"/>
  <c r="F20" i="14"/>
  <c r="Q20" i="14"/>
  <c r="BH20" i="14"/>
  <c r="BM20" i="14"/>
  <c r="BM29" i="14" s="1"/>
  <c r="F21" i="14"/>
  <c r="P21" i="14"/>
  <c r="BG21" i="14"/>
  <c r="CG21" i="14" s="1"/>
  <c r="DG21" i="14" s="1"/>
  <c r="BM21" i="14"/>
  <c r="F22" i="14"/>
  <c r="Q22" i="14"/>
  <c r="BH22" i="14"/>
  <c r="CH22" i="14" s="1"/>
  <c r="DH22" i="14" s="1"/>
  <c r="BM22" i="14"/>
  <c r="F23" i="14"/>
  <c r="P23" i="14"/>
  <c r="BG23" i="14"/>
  <c r="CG23" i="14" s="1"/>
  <c r="DG23" i="14" s="1"/>
  <c r="BM23" i="14"/>
  <c r="F24" i="14"/>
  <c r="Q24" i="14"/>
  <c r="BH24" i="14"/>
  <c r="CH24" i="14" s="1"/>
  <c r="DH24" i="14" s="1"/>
  <c r="BM24" i="14"/>
  <c r="F25" i="14"/>
  <c r="P25" i="14"/>
  <c r="BG25" i="14"/>
  <c r="CG25" i="14" s="1"/>
  <c r="DG25" i="14" s="1"/>
  <c r="BM25" i="14"/>
  <c r="F26" i="14"/>
  <c r="BD26" i="14"/>
  <c r="BI26" i="14"/>
  <c r="H318" i="14"/>
  <c r="CE27" i="14"/>
  <c r="DE27" i="14" s="1"/>
  <c r="L318" i="14"/>
  <c r="CI27" i="14"/>
  <c r="DI27" i="14" s="1"/>
  <c r="P318" i="14"/>
  <c r="CM27" i="14"/>
  <c r="DM27" i="14" s="1"/>
  <c r="BM27" i="14"/>
  <c r="CL27" i="14"/>
  <c r="DL27" i="14" s="1"/>
  <c r="F28" i="14"/>
  <c r="J326" i="14"/>
  <c r="J319" i="14"/>
  <c r="J320" i="14"/>
  <c r="J327" i="14" s="1"/>
  <c r="N326" i="14"/>
  <c r="N319" i="14"/>
  <c r="N320" i="14"/>
  <c r="H142" i="14"/>
  <c r="H110" i="14"/>
  <c r="H79" i="14"/>
  <c r="L142" i="14"/>
  <c r="L110" i="14"/>
  <c r="L79" i="14"/>
  <c r="P142" i="14"/>
  <c r="P110" i="14"/>
  <c r="P79" i="14"/>
  <c r="I111" i="14"/>
  <c r="I143" i="14"/>
  <c r="I80" i="14"/>
  <c r="M143" i="14"/>
  <c r="M111" i="14"/>
  <c r="M80" i="14"/>
  <c r="Q143" i="14"/>
  <c r="Q111" i="14"/>
  <c r="Q80" i="14"/>
  <c r="J144" i="14"/>
  <c r="J112" i="14"/>
  <c r="J81" i="14"/>
  <c r="N112" i="14"/>
  <c r="N144" i="14"/>
  <c r="N81" i="14"/>
  <c r="M82" i="14"/>
  <c r="M150" i="14" s="1"/>
  <c r="M125" i="14"/>
  <c r="Q125" i="14"/>
  <c r="Q82" i="14"/>
  <c r="Q150" i="14" s="1"/>
  <c r="J123" i="14"/>
  <c r="J83" i="14"/>
  <c r="J151" i="14" s="1"/>
  <c r="N123" i="14"/>
  <c r="N83" i="14"/>
  <c r="N151" i="14" s="1"/>
  <c r="L82" i="14"/>
  <c r="L150" i="14" s="1"/>
  <c r="Q83" i="14"/>
  <c r="Q151" i="14" s="1"/>
  <c r="J113" i="14"/>
  <c r="J130" i="14"/>
  <c r="J134" i="14" s="1"/>
  <c r="N113" i="14"/>
  <c r="N130" i="14"/>
  <c r="N134" i="14" s="1"/>
  <c r="K108" i="14"/>
  <c r="K141" i="14" s="1"/>
  <c r="K78" i="14"/>
  <c r="I110" i="14"/>
  <c r="I142" i="14"/>
  <c r="M142" i="14"/>
  <c r="M110" i="14"/>
  <c r="Q142" i="14"/>
  <c r="Q110" i="14"/>
  <c r="J143" i="14"/>
  <c r="J111" i="14"/>
  <c r="N111" i="14"/>
  <c r="N143" i="14"/>
  <c r="F144" i="14"/>
  <c r="F112" i="14"/>
  <c r="K144" i="14"/>
  <c r="K112" i="14"/>
  <c r="O144" i="14"/>
  <c r="O112" i="14"/>
  <c r="J82" i="14"/>
  <c r="J150" i="14" s="1"/>
  <c r="J125" i="14"/>
  <c r="N82" i="14"/>
  <c r="N150" i="14" s="1"/>
  <c r="N125" i="14"/>
  <c r="F83" i="14"/>
  <c r="F151" i="14" s="1"/>
  <c r="F123" i="14"/>
  <c r="K123" i="14"/>
  <c r="K83" i="14"/>
  <c r="K151" i="14" s="1"/>
  <c r="O83" i="14"/>
  <c r="O151" i="14" s="1"/>
  <c r="O123" i="14"/>
  <c r="L78" i="14"/>
  <c r="M79" i="14"/>
  <c r="F81" i="14"/>
  <c r="P82" i="14"/>
  <c r="P150" i="14" s="1"/>
  <c r="F130" i="14"/>
  <c r="F134" i="14" s="1"/>
  <c r="F113" i="14"/>
  <c r="K130" i="14"/>
  <c r="K134" i="14" s="1"/>
  <c r="K113" i="14"/>
  <c r="O130" i="14"/>
  <c r="O134" i="14" s="1"/>
  <c r="O113" i="14"/>
  <c r="J142" i="14"/>
  <c r="J110" i="14"/>
  <c r="N142" i="14"/>
  <c r="N110" i="14"/>
  <c r="F143" i="14"/>
  <c r="F111" i="14"/>
  <c r="K143" i="14"/>
  <c r="K111" i="14"/>
  <c r="O143" i="14"/>
  <c r="O111" i="14"/>
  <c r="H144" i="14"/>
  <c r="H112" i="14"/>
  <c r="L144" i="14"/>
  <c r="L112" i="14"/>
  <c r="P144" i="14"/>
  <c r="P112" i="14"/>
  <c r="M78" i="14"/>
  <c r="I79" i="14"/>
  <c r="N79" i="14"/>
  <c r="N80" i="14"/>
  <c r="H81" i="14"/>
  <c r="H82" i="14"/>
  <c r="H150" i="14" s="1"/>
  <c r="I83" i="14"/>
  <c r="I151" i="14" s="1"/>
  <c r="F98" i="14"/>
  <c r="F100" i="14"/>
  <c r="H100" i="14" s="1"/>
  <c r="I100" i="14" s="1"/>
  <c r="J100" i="14" s="1"/>
  <c r="K100" i="14" s="1"/>
  <c r="L100" i="14" s="1"/>
  <c r="M100" i="14" s="1"/>
  <c r="N100" i="14" s="1"/>
  <c r="O100" i="14" s="1"/>
  <c r="P100" i="14" s="1"/>
  <c r="Q100" i="14" s="1"/>
  <c r="AG95" i="14"/>
  <c r="AH95" i="14" s="1"/>
  <c r="AI95" i="14" s="1"/>
  <c r="AJ95" i="14" s="1"/>
  <c r="AK95" i="14" s="1"/>
  <c r="AL95" i="14" s="1"/>
  <c r="AM95" i="14" s="1"/>
  <c r="AN95" i="14" s="1"/>
  <c r="AO95" i="14" s="1"/>
  <c r="AP95" i="14" s="1"/>
  <c r="I99" i="14"/>
  <c r="J99" i="14" s="1"/>
  <c r="K99" i="14" s="1"/>
  <c r="L99" i="14" s="1"/>
  <c r="M99" i="14" s="1"/>
  <c r="N99" i="14" s="1"/>
  <c r="O99" i="14" s="1"/>
  <c r="P99" i="14" s="1"/>
  <c r="Q99" i="14" s="1"/>
  <c r="H130" i="14"/>
  <c r="H134" i="14" s="1"/>
  <c r="H113" i="14"/>
  <c r="L130" i="14"/>
  <c r="L134" i="14" s="1"/>
  <c r="L113" i="14"/>
  <c r="P130" i="14"/>
  <c r="P134" i="14" s="1"/>
  <c r="P113" i="14"/>
  <c r="J79" i="14"/>
  <c r="J80" i="14"/>
  <c r="O80" i="14"/>
  <c r="O81" i="14"/>
  <c r="M83" i="14"/>
  <c r="M151" i="14" s="1"/>
  <c r="AG96" i="14"/>
  <c r="AH96" i="14" s="1"/>
  <c r="AI96" i="14" s="1"/>
  <c r="AJ96" i="14" s="1"/>
  <c r="AK96" i="14" s="1"/>
  <c r="AL96" i="14" s="1"/>
  <c r="AM96" i="14" s="1"/>
  <c r="AN96" i="14" s="1"/>
  <c r="AO96" i="14" s="1"/>
  <c r="AP96" i="14" s="1"/>
  <c r="M144" i="14"/>
  <c r="M112" i="14"/>
  <c r="Q144" i="14"/>
  <c r="Q112" i="14"/>
  <c r="F82" i="14"/>
  <c r="F150" i="14" s="1"/>
  <c r="K82" i="14"/>
  <c r="K150" i="14" s="1"/>
  <c r="L83" i="14"/>
  <c r="L151" i="14" s="1"/>
  <c r="H98" i="14"/>
  <c r="I98" i="14" s="1"/>
  <c r="J98" i="14" s="1"/>
  <c r="K98" i="14" s="1"/>
  <c r="L98" i="14" s="1"/>
  <c r="M98" i="14" s="1"/>
  <c r="N98" i="14" s="1"/>
  <c r="O98" i="14" s="1"/>
  <c r="P98" i="14" s="1"/>
  <c r="Q98" i="14" s="1"/>
  <c r="I113" i="14"/>
  <c r="O142" i="14"/>
  <c r="I144" i="14"/>
  <c r="L193" i="14"/>
  <c r="L198" i="14" s="1"/>
  <c r="K210" i="14"/>
  <c r="K142" i="14"/>
  <c r="P143" i="14"/>
  <c r="Q113" i="14"/>
  <c r="F142" i="14"/>
  <c r="L143" i="14"/>
  <c r="J169" i="14"/>
  <c r="M174" i="14"/>
  <c r="M179" i="14" s="1"/>
  <c r="M203" i="14"/>
  <c r="M205" i="14" s="1"/>
  <c r="M113" i="14"/>
  <c r="H143" i="14"/>
  <c r="K169" i="14"/>
  <c r="J183" i="14"/>
  <c r="L240" i="14"/>
  <c r="L247" i="14" s="1"/>
  <c r="L174" i="14"/>
  <c r="L179" i="14" s="1"/>
  <c r="Q183" i="14"/>
  <c r="M183" i="14"/>
  <c r="M184" i="14" s="1"/>
  <c r="M188" i="14" s="1"/>
  <c r="I183" i="14"/>
  <c r="K183" i="14"/>
  <c r="K184" i="14" s="1"/>
  <c r="K188" i="14" s="1"/>
  <c r="P183" i="14"/>
  <c r="K193" i="14"/>
  <c r="K198" i="14" s="1"/>
  <c r="J210" i="14"/>
  <c r="J234" i="14"/>
  <c r="M240" i="14"/>
  <c r="M247" i="14" s="1"/>
  <c r="J184" i="14"/>
  <c r="J188" i="14" s="1"/>
  <c r="K234" i="14"/>
  <c r="J240" i="14"/>
  <c r="J247" i="14" s="1"/>
  <c r="H183" i="14"/>
  <c r="N183" i="14"/>
  <c r="J203" i="14"/>
  <c r="J205" i="14" s="1"/>
  <c r="L234" i="14"/>
  <c r="M220" i="14"/>
  <c r="M221" i="14" s="1"/>
  <c r="M228" i="14" s="1"/>
  <c r="M252" i="14"/>
  <c r="M259" i="14" s="1"/>
  <c r="M262" i="14" s="1"/>
  <c r="L269" i="14"/>
  <c r="L282" i="14" s="1"/>
  <c r="K287" i="14"/>
  <c r="K293" i="14" s="1"/>
  <c r="K298" i="14"/>
  <c r="J303" i="14"/>
  <c r="J310" i="14" s="1"/>
  <c r="J220" i="14"/>
  <c r="J221" i="14" s="1"/>
  <c r="J228" i="14" s="1"/>
  <c r="M227" i="14"/>
  <c r="J252" i="14"/>
  <c r="J259" i="14" s="1"/>
  <c r="J262" i="14" s="1"/>
  <c r="M269" i="14"/>
  <c r="M282" i="14" s="1"/>
  <c r="L287" i="14"/>
  <c r="L293" i="14" s="1"/>
  <c r="L298" i="14"/>
  <c r="K303" i="14"/>
  <c r="K310" i="14" s="1"/>
  <c r="K220" i="14"/>
  <c r="K221" i="14" s="1"/>
  <c r="K228" i="14" s="1"/>
  <c r="K252" i="14"/>
  <c r="K259" i="14" s="1"/>
  <c r="K262" i="14" s="1"/>
  <c r="J269" i="14"/>
  <c r="J282" i="14" s="1"/>
  <c r="M287" i="14"/>
  <c r="M293" i="14" s="1"/>
  <c r="M298" i="14"/>
  <c r="L303" i="14"/>
  <c r="L310" i="14" s="1"/>
  <c r="L252" i="14"/>
  <c r="L259" i="14" s="1"/>
  <c r="L262" i="14" s="1"/>
  <c r="K269" i="14"/>
  <c r="K282" i="14" s="1"/>
  <c r="J287" i="14"/>
  <c r="J293" i="14" s="1"/>
  <c r="M303" i="14"/>
  <c r="M310" i="14" s="1"/>
  <c r="J261" i="14"/>
  <c r="N261" i="14"/>
  <c r="F261" i="14"/>
  <c r="K261" i="14"/>
  <c r="O261" i="14"/>
  <c r="H261" i="14"/>
  <c r="L261" i="14"/>
  <c r="P261" i="14"/>
  <c r="I261" i="14"/>
  <c r="M261" i="14"/>
  <c r="G15" i="12"/>
  <c r="G62" i="12"/>
  <c r="G63" i="12" s="1"/>
  <c r="G14" i="12" s="1"/>
  <c r="G28" i="12"/>
  <c r="G47" i="12" s="1"/>
  <c r="G57" i="12" s="1"/>
  <c r="O62" i="12"/>
  <c r="O63" i="12" s="1"/>
  <c r="O14" i="12" s="1"/>
  <c r="O15" i="12" s="1"/>
  <c r="O28" i="12" s="1"/>
  <c r="O47" i="12" s="1"/>
  <c r="O57" i="12" s="1"/>
  <c r="P15" i="12"/>
  <c r="H62" i="12"/>
  <c r="H63" i="12" s="1"/>
  <c r="H14" i="12" s="1"/>
  <c r="H15" i="12" s="1"/>
  <c r="H28" i="12" s="1"/>
  <c r="H47" i="12" s="1"/>
  <c r="H57" i="12" s="1"/>
  <c r="L62" i="12"/>
  <c r="L63" i="12" s="1"/>
  <c r="L14" i="12" s="1"/>
  <c r="L15" i="12" s="1"/>
  <c r="L28" i="12" s="1"/>
  <c r="L47" i="12" s="1"/>
  <c r="L57" i="12" s="1"/>
  <c r="P28" i="12"/>
  <c r="P47" i="12" s="1"/>
  <c r="P57" i="12" s="1"/>
  <c r="P62" i="12"/>
  <c r="P63" i="12" s="1"/>
  <c r="P14" i="12" s="1"/>
  <c r="I46" i="12"/>
  <c r="M46" i="12"/>
  <c r="M62" i="12" s="1"/>
  <c r="M63" i="12" s="1"/>
  <c r="M14" i="12" s="1"/>
  <c r="M15" i="12" s="1"/>
  <c r="M28" i="12" s="1"/>
  <c r="M47" i="12" s="1"/>
  <c r="M57" i="12" s="1"/>
  <c r="I62" i="12"/>
  <c r="I63" i="12" s="1"/>
  <c r="I14" i="12" s="1"/>
  <c r="I15" i="12" s="1"/>
  <c r="I28" i="12" s="1"/>
  <c r="I47" i="12" s="1"/>
  <c r="I57" i="12" s="1"/>
  <c r="C37" i="12"/>
  <c r="C46" i="12" s="1"/>
  <c r="C62" i="12" s="1"/>
  <c r="C63" i="12" s="1"/>
  <c r="C14" i="12" s="1"/>
  <c r="C15" i="12" s="1"/>
  <c r="C28" i="12" s="1"/>
  <c r="C47" i="12" s="1"/>
  <c r="C57" i="12" s="1"/>
  <c r="C58" i="12" s="1"/>
  <c r="E46" i="12"/>
  <c r="E62" i="12" s="1"/>
  <c r="E63" i="12" s="1"/>
  <c r="E14" i="12" s="1"/>
  <c r="E15" i="12" s="1"/>
  <c r="E28" i="12" s="1"/>
  <c r="E47" i="12" s="1"/>
  <c r="E57" i="12" s="1"/>
  <c r="E58" i="12" s="1"/>
  <c r="J46" i="12"/>
  <c r="N46" i="12"/>
  <c r="J62" i="12"/>
  <c r="J63" i="12" s="1"/>
  <c r="J14" i="12" s="1"/>
  <c r="J15" i="12" s="1"/>
  <c r="J28" i="12" s="1"/>
  <c r="J47" i="12" s="1"/>
  <c r="J57" i="12" s="1"/>
  <c r="K62" i="12"/>
  <c r="K63" i="12" s="1"/>
  <c r="K14" i="12" s="1"/>
  <c r="K15" i="12" s="1"/>
  <c r="K28" i="12" s="1"/>
  <c r="K47" i="12" s="1"/>
  <c r="K57" i="12" s="1"/>
  <c r="E54" i="12"/>
  <c r="N54" i="12"/>
  <c r="N62" i="12" s="1"/>
  <c r="N63" i="12" s="1"/>
  <c r="N14" i="12" s="1"/>
  <c r="N15" i="12" s="1"/>
  <c r="N28" i="12" s="1"/>
  <c r="N47" i="12" s="1"/>
  <c r="N57" i="12" s="1"/>
  <c r="H52" i="12"/>
  <c r="P52" i="12"/>
  <c r="C34" i="12"/>
  <c r="M52" i="12"/>
  <c r="N9" i="11"/>
  <c r="CE21" i="10"/>
  <c r="DE21" i="10" s="1"/>
  <c r="BD5" i="10"/>
  <c r="CD5" i="10" s="1"/>
  <c r="DD5" i="10" s="1"/>
  <c r="BE5" i="10"/>
  <c r="CE5" i="10" s="1"/>
  <c r="DE5" i="10" s="1"/>
  <c r="P167" i="10"/>
  <c r="P17" i="10"/>
  <c r="BK31" i="10"/>
  <c r="CD8" i="10"/>
  <c r="Y4" i="10"/>
  <c r="AC4" i="10"/>
  <c r="P168" i="10"/>
  <c r="L168" i="10"/>
  <c r="L169" i="10" s="1"/>
  <c r="H168" i="10"/>
  <c r="O168" i="10"/>
  <c r="O169" i="10" s="1"/>
  <c r="K168" i="10"/>
  <c r="F168" i="10"/>
  <c r="N168" i="10"/>
  <c r="J168" i="10"/>
  <c r="Q168" i="10"/>
  <c r="Q169" i="10" s="1"/>
  <c r="M168" i="10"/>
  <c r="M169" i="10" s="1"/>
  <c r="I168" i="10"/>
  <c r="I169" i="10" s="1"/>
  <c r="N8" i="10"/>
  <c r="U8" i="10"/>
  <c r="U17" i="10" s="1"/>
  <c r="Y8" i="10"/>
  <c r="Y17" i="10" s="1"/>
  <c r="AC8" i="10"/>
  <c r="AC17" i="10" s="1"/>
  <c r="BE8" i="10"/>
  <c r="BI8" i="10"/>
  <c r="BM8" i="10"/>
  <c r="CF8" i="10"/>
  <c r="CJ8" i="10"/>
  <c r="CN8" i="10"/>
  <c r="DG8" i="10"/>
  <c r="DG17" i="10" s="1"/>
  <c r="N173" i="10"/>
  <c r="J173" i="10"/>
  <c r="J174" i="10" s="1"/>
  <c r="J179" i="10" s="1"/>
  <c r="Q173" i="10"/>
  <c r="M173" i="10"/>
  <c r="I173" i="10"/>
  <c r="P173" i="10"/>
  <c r="L173" i="10"/>
  <c r="H173" i="10"/>
  <c r="H174" i="10" s="1"/>
  <c r="H179" i="10" s="1"/>
  <c r="O173" i="10"/>
  <c r="K173" i="10"/>
  <c r="K174" i="10" s="1"/>
  <c r="K179" i="10" s="1"/>
  <c r="F173" i="10"/>
  <c r="F174" i="10" s="1"/>
  <c r="F179" i="10" s="1"/>
  <c r="N9" i="10"/>
  <c r="U9" i="10"/>
  <c r="AC9" i="10"/>
  <c r="BE9" i="10"/>
  <c r="V9" i="10" s="1"/>
  <c r="BI9" i="10"/>
  <c r="BM9" i="10"/>
  <c r="AD9" i="10" s="1"/>
  <c r="CF9" i="10"/>
  <c r="DF9" i="10" s="1"/>
  <c r="CJ9" i="10"/>
  <c r="DJ9" i="10" s="1"/>
  <c r="CN9" i="10"/>
  <c r="DN9" i="10" s="1"/>
  <c r="N10" i="10"/>
  <c r="BE10" i="10"/>
  <c r="BI10" i="10"/>
  <c r="BM10" i="10"/>
  <c r="CF10" i="10"/>
  <c r="DF10" i="10" s="1"/>
  <c r="CJ10" i="10"/>
  <c r="DJ10" i="10" s="1"/>
  <c r="O192" i="10"/>
  <c r="O193" i="10" s="1"/>
  <c r="O198" i="10" s="1"/>
  <c r="K192" i="10"/>
  <c r="F192" i="10"/>
  <c r="F193" i="10" s="1"/>
  <c r="F198" i="10" s="1"/>
  <c r="N192" i="10"/>
  <c r="J192" i="10"/>
  <c r="J193" i="10" s="1"/>
  <c r="J198" i="10" s="1"/>
  <c r="L192" i="10"/>
  <c r="Q192" i="10"/>
  <c r="I192" i="10"/>
  <c r="I193" i="10" s="1"/>
  <c r="I198" i="10" s="1"/>
  <c r="P192" i="10"/>
  <c r="H192" i="10"/>
  <c r="M192" i="10"/>
  <c r="M193" i="10" s="1"/>
  <c r="M198" i="10" s="1"/>
  <c r="N11" i="10"/>
  <c r="U11" i="10"/>
  <c r="AC11" i="10"/>
  <c r="BE11" i="10"/>
  <c r="V11" i="10" s="1"/>
  <c r="BI11" i="10"/>
  <c r="BM11" i="10"/>
  <c r="AD11" i="10" s="1"/>
  <c r="CF11" i="10"/>
  <c r="DF11" i="10" s="1"/>
  <c r="CJ11" i="10"/>
  <c r="DJ11" i="10" s="1"/>
  <c r="CN11" i="10"/>
  <c r="DN11" i="10" s="1"/>
  <c r="N202" i="10"/>
  <c r="J202" i="10"/>
  <c r="Q202" i="10"/>
  <c r="M202" i="10"/>
  <c r="M203" i="10" s="1"/>
  <c r="M205" i="10" s="1"/>
  <c r="I202" i="10"/>
  <c r="I203" i="10" s="1"/>
  <c r="I205" i="10" s="1"/>
  <c r="P202" i="10"/>
  <c r="H202" i="10"/>
  <c r="O202" i="10"/>
  <c r="F202" i="10"/>
  <c r="F203" i="10" s="1"/>
  <c r="F205" i="10" s="1"/>
  <c r="L202" i="10"/>
  <c r="L203" i="10" s="1"/>
  <c r="L205" i="10" s="1"/>
  <c r="K202" i="10"/>
  <c r="N12" i="10"/>
  <c r="U12" i="10"/>
  <c r="AC12" i="10"/>
  <c r="BE12" i="10"/>
  <c r="V12" i="10" s="1"/>
  <c r="BI12" i="10"/>
  <c r="BM12" i="10"/>
  <c r="AD12" i="10" s="1"/>
  <c r="CF12" i="10"/>
  <c r="DF12" i="10" s="1"/>
  <c r="CJ12" i="10"/>
  <c r="DJ12" i="10" s="1"/>
  <c r="CN12" i="10"/>
  <c r="DN12" i="10" s="1"/>
  <c r="N209" i="10"/>
  <c r="N210" i="10" s="1"/>
  <c r="J209" i="10"/>
  <c r="Q209" i="10"/>
  <c r="M209" i="10"/>
  <c r="M210" i="10" s="1"/>
  <c r="I209" i="10"/>
  <c r="I210" i="10" s="1"/>
  <c r="O209" i="10"/>
  <c r="F209" i="10"/>
  <c r="F210" i="10" s="1"/>
  <c r="L209" i="10"/>
  <c r="L210" i="10" s="1"/>
  <c r="K209" i="10"/>
  <c r="P209" i="10"/>
  <c r="H209" i="10"/>
  <c r="U13" i="10"/>
  <c r="AC13" i="10"/>
  <c r="BE13" i="10"/>
  <c r="V13" i="10" s="1"/>
  <c r="BI13" i="10"/>
  <c r="BM13" i="10"/>
  <c r="AD13" i="10" s="1"/>
  <c r="CF13" i="10"/>
  <c r="DF13" i="10" s="1"/>
  <c r="CJ13" i="10"/>
  <c r="DJ13" i="10" s="1"/>
  <c r="CN13" i="10"/>
  <c r="DN13" i="10" s="1"/>
  <c r="N219" i="10"/>
  <c r="N63" i="10"/>
  <c r="N107" i="10" s="1"/>
  <c r="CF15" i="10"/>
  <c r="DF15" i="10" s="1"/>
  <c r="CJ15" i="10"/>
  <c r="DJ15" i="10" s="1"/>
  <c r="Q233" i="10"/>
  <c r="M233" i="10"/>
  <c r="M234" i="10" s="1"/>
  <c r="I233" i="10"/>
  <c r="I234" i="10" s="1"/>
  <c r="P233" i="10"/>
  <c r="L233" i="10"/>
  <c r="H233" i="10"/>
  <c r="O233" i="10"/>
  <c r="K233" i="10"/>
  <c r="F233" i="10"/>
  <c r="N233" i="10"/>
  <c r="J233" i="10"/>
  <c r="J234" i="10" s="1"/>
  <c r="O16" i="10"/>
  <c r="V16" i="10"/>
  <c r="Z16" i="10"/>
  <c r="BM16" i="10"/>
  <c r="CM16" i="10"/>
  <c r="DM16" i="10" s="1"/>
  <c r="I105" i="10"/>
  <c r="I114" i="10" s="1"/>
  <c r="M105" i="10"/>
  <c r="M114" i="10" s="1"/>
  <c r="BN17" i="10"/>
  <c r="BN31" i="10" s="1"/>
  <c r="N20" i="10"/>
  <c r="BE20" i="10"/>
  <c r="BE29" i="10" s="1"/>
  <c r="P251" i="10"/>
  <c r="L251" i="10"/>
  <c r="H251" i="10"/>
  <c r="O251" i="10"/>
  <c r="K251" i="10"/>
  <c r="K252" i="10" s="1"/>
  <c r="K259" i="10" s="1"/>
  <c r="K262" i="10" s="1"/>
  <c r="F251" i="10"/>
  <c r="Q251" i="10"/>
  <c r="I251" i="10"/>
  <c r="N251" i="10"/>
  <c r="M251" i="10"/>
  <c r="J251" i="10"/>
  <c r="J252" i="10" s="1"/>
  <c r="J259" i="10" s="1"/>
  <c r="J262" i="10" s="1"/>
  <c r="M67" i="10"/>
  <c r="I67" i="10"/>
  <c r="L67" i="10"/>
  <c r="K67" i="10"/>
  <c r="J67" i="10"/>
  <c r="BM21" i="10"/>
  <c r="BI21" i="10"/>
  <c r="CI21" i="10" s="1"/>
  <c r="DI21" i="10" s="1"/>
  <c r="BE21" i="10"/>
  <c r="O21" i="10"/>
  <c r="N21" i="10"/>
  <c r="BF21" i="10"/>
  <c r="CF21" i="10" s="1"/>
  <c r="DF21" i="10" s="1"/>
  <c r="BK21" i="10"/>
  <c r="P23" i="10"/>
  <c r="BH23" i="10"/>
  <c r="CH23" i="10" s="1"/>
  <c r="DH23" i="10" s="1"/>
  <c r="BM23" i="10"/>
  <c r="H24" i="10"/>
  <c r="BD24" i="10"/>
  <c r="H25" i="10"/>
  <c r="BD25" i="10"/>
  <c r="H313" i="10"/>
  <c r="CE26" i="10"/>
  <c r="DE26" i="10" s="1"/>
  <c r="D36" i="10"/>
  <c r="D39" i="10" s="1"/>
  <c r="BO51" i="10"/>
  <c r="BP51" i="10" s="1"/>
  <c r="BQ51" i="10" s="1"/>
  <c r="BR51" i="10" s="1"/>
  <c r="BS51" i="10" s="1"/>
  <c r="BT51" i="10" s="1"/>
  <c r="BU51" i="10" s="1"/>
  <c r="BV51" i="10" s="1"/>
  <c r="BW51" i="10" s="1"/>
  <c r="BX51" i="10" s="1"/>
  <c r="AG51" i="10"/>
  <c r="AH51" i="10" s="1"/>
  <c r="AI51" i="10" s="1"/>
  <c r="AJ51" i="10" s="1"/>
  <c r="AK51" i="10" s="1"/>
  <c r="AL51" i="10" s="1"/>
  <c r="AM51" i="10" s="1"/>
  <c r="AN51" i="10" s="1"/>
  <c r="AO51" i="10" s="1"/>
  <c r="AP51" i="10" s="1"/>
  <c r="O174" i="10"/>
  <c r="O179" i="10" s="1"/>
  <c r="O182" i="10"/>
  <c r="O184" i="10" s="1"/>
  <c r="O188" i="10" s="1"/>
  <c r="O58" i="10"/>
  <c r="O203" i="10"/>
  <c r="O205" i="10" s="1"/>
  <c r="O210" i="10"/>
  <c r="O219" i="10"/>
  <c r="O63" i="10"/>
  <c r="O107" i="10" s="1"/>
  <c r="P234" i="10"/>
  <c r="J105" i="10"/>
  <c r="BJ17" i="10"/>
  <c r="O239" i="10"/>
  <c r="K239" i="10"/>
  <c r="K240" i="10" s="1"/>
  <c r="K247" i="10" s="1"/>
  <c r="F239" i="10"/>
  <c r="N239" i="10"/>
  <c r="J239" i="10"/>
  <c r="Q239" i="10"/>
  <c r="M239" i="10"/>
  <c r="I239" i="10"/>
  <c r="P239" i="10"/>
  <c r="L239" i="10"/>
  <c r="L240" i="10" s="1"/>
  <c r="L247" i="10" s="1"/>
  <c r="H239" i="10"/>
  <c r="BN20" i="10"/>
  <c r="BN29" i="10" s="1"/>
  <c r="BJ20" i="10"/>
  <c r="BF20" i="10"/>
  <c r="P20" i="10"/>
  <c r="F20" i="10"/>
  <c r="O20" i="10"/>
  <c r="BG20" i="10"/>
  <c r="BL20" i="10"/>
  <c r="BL29" i="10" s="1"/>
  <c r="BL31" i="10" s="1"/>
  <c r="BL36" i="10" s="1"/>
  <c r="BL39" i="10" s="1"/>
  <c r="P250" i="10"/>
  <c r="P67" i="10"/>
  <c r="P267" i="10"/>
  <c r="P269" i="10" s="1"/>
  <c r="P282" i="10" s="1"/>
  <c r="CM22" i="10"/>
  <c r="DM22" i="10" s="1"/>
  <c r="F285" i="10"/>
  <c r="F56" i="10"/>
  <c r="F122" i="10" s="1"/>
  <c r="CD23" i="10"/>
  <c r="DD23" i="10" s="1"/>
  <c r="N296" i="10"/>
  <c r="N298" i="10" s="1"/>
  <c r="CK24" i="10"/>
  <c r="DK24" i="10" s="1"/>
  <c r="P302" i="10"/>
  <c r="L302" i="10"/>
  <c r="L303" i="10" s="1"/>
  <c r="L310" i="10" s="1"/>
  <c r="H302" i="10"/>
  <c r="O302" i="10"/>
  <c r="K302" i="10"/>
  <c r="F302" i="10"/>
  <c r="N302" i="10"/>
  <c r="J302" i="10"/>
  <c r="Q302" i="10"/>
  <c r="M302" i="10"/>
  <c r="M303" i="10" s="1"/>
  <c r="M310" i="10" s="1"/>
  <c r="I302" i="10"/>
  <c r="I303" i="10" s="1"/>
  <c r="I310" i="10" s="1"/>
  <c r="BM25" i="10"/>
  <c r="BI25" i="10"/>
  <c r="CI25" i="10" s="1"/>
  <c r="DI25" i="10" s="1"/>
  <c r="BE25" i="10"/>
  <c r="O25" i="10"/>
  <c r="N25" i="10"/>
  <c r="BF25" i="10"/>
  <c r="CF25" i="10" s="1"/>
  <c r="DF25" i="10" s="1"/>
  <c r="BK25" i="10"/>
  <c r="J313" i="10"/>
  <c r="J29" i="10"/>
  <c r="J121" i="10" s="1"/>
  <c r="J131" i="10" s="1"/>
  <c r="X29" i="10"/>
  <c r="O313" i="10"/>
  <c r="CL26" i="10"/>
  <c r="DL26" i="10" s="1"/>
  <c r="BN36" i="10"/>
  <c r="BN39" i="10" s="1"/>
  <c r="F169" i="10"/>
  <c r="W8" i="10"/>
  <c r="W17" i="10" s="1"/>
  <c r="CL8" i="10"/>
  <c r="P174" i="10"/>
  <c r="P179" i="10" s="1"/>
  <c r="CD9" i="10"/>
  <c r="DD9" i="10" s="1"/>
  <c r="CL9" i="10"/>
  <c r="DL9" i="10" s="1"/>
  <c r="F182" i="10"/>
  <c r="F184" i="10" s="1"/>
  <c r="F188" i="10" s="1"/>
  <c r="F58" i="10"/>
  <c r="P182" i="10"/>
  <c r="P184" i="10" s="1"/>
  <c r="P188" i="10" s="1"/>
  <c r="P58" i="10"/>
  <c r="P193" i="10"/>
  <c r="P198" i="10" s="1"/>
  <c r="CD11" i="10"/>
  <c r="DD11" i="10" s="1"/>
  <c r="CL11" i="10"/>
  <c r="DL11" i="10" s="1"/>
  <c r="P203" i="10"/>
  <c r="P205" i="10" s="1"/>
  <c r="CD12" i="10"/>
  <c r="DD12" i="10" s="1"/>
  <c r="CL12" i="10"/>
  <c r="DL12" i="10" s="1"/>
  <c r="P210" i="10"/>
  <c r="CD13" i="10"/>
  <c r="DD13" i="10" s="1"/>
  <c r="CL13" i="10"/>
  <c r="DL13" i="10" s="1"/>
  <c r="F219" i="10"/>
  <c r="F63" i="10"/>
  <c r="F107" i="10" s="1"/>
  <c r="P219" i="10"/>
  <c r="P63" i="10"/>
  <c r="P107" i="10" s="1"/>
  <c r="CL15" i="10"/>
  <c r="DL15" i="10" s="1"/>
  <c r="F232" i="10"/>
  <c r="F234" i="10" s="1"/>
  <c r="CD16" i="10"/>
  <c r="DD16" i="10" s="1"/>
  <c r="Q232" i="10"/>
  <c r="AE16" i="10"/>
  <c r="CJ16" i="10"/>
  <c r="DJ16" i="10" s="1"/>
  <c r="K105" i="10"/>
  <c r="K114" i="10" s="1"/>
  <c r="O17" i="10"/>
  <c r="Q20" i="10"/>
  <c r="BH20" i="10"/>
  <c r="BM20" i="10"/>
  <c r="BM29" i="10" s="1"/>
  <c r="F250" i="10"/>
  <c r="F252" i="10" s="1"/>
  <c r="F259" i="10" s="1"/>
  <c r="F262" i="10" s="1"/>
  <c r="F67" i="10"/>
  <c r="Q250" i="10"/>
  <c r="Q252" i="10" s="1"/>
  <c r="Q259" i="10" s="1"/>
  <c r="Q262" i="10" s="1"/>
  <c r="Q67" i="10"/>
  <c r="CN21" i="10"/>
  <c r="DN21" i="10" s="1"/>
  <c r="CM21" i="10"/>
  <c r="DM21" i="10" s="1"/>
  <c r="CN22" i="10"/>
  <c r="DN22" i="10" s="1"/>
  <c r="N23" i="10"/>
  <c r="BE23" i="10"/>
  <c r="N297" i="10"/>
  <c r="J297" i="10"/>
  <c r="J298" i="10" s="1"/>
  <c r="Q297" i="10"/>
  <c r="M297" i="10"/>
  <c r="I297" i="10"/>
  <c r="P297" i="10"/>
  <c r="L297" i="10"/>
  <c r="H297" i="10"/>
  <c r="O297" i="10"/>
  <c r="K297" i="10"/>
  <c r="K298" i="10" s="1"/>
  <c r="F297" i="10"/>
  <c r="BN24" i="10"/>
  <c r="BJ24" i="10"/>
  <c r="CJ24" i="10" s="1"/>
  <c r="DJ24" i="10" s="1"/>
  <c r="BF24" i="10"/>
  <c r="CF24" i="10" s="1"/>
  <c r="DF24" i="10" s="1"/>
  <c r="P24" i="10"/>
  <c r="F24" i="10"/>
  <c r="O24" i="10"/>
  <c r="BG24" i="10"/>
  <c r="CG24" i="10" s="1"/>
  <c r="DG24" i="10" s="1"/>
  <c r="BL24" i="10"/>
  <c r="P25" i="10"/>
  <c r="BG25" i="10"/>
  <c r="CG25" i="10" s="1"/>
  <c r="DG25" i="10" s="1"/>
  <c r="BL25" i="10"/>
  <c r="K313" i="10"/>
  <c r="K29" i="10"/>
  <c r="K121" i="10" s="1"/>
  <c r="K131" i="10" s="1"/>
  <c r="Y29" i="10"/>
  <c r="CH26" i="10"/>
  <c r="DH26" i="10" s="1"/>
  <c r="P313" i="10"/>
  <c r="CM26" i="10"/>
  <c r="DM26" i="10" s="1"/>
  <c r="I326" i="10"/>
  <c r="I319" i="10"/>
  <c r="I320" i="10"/>
  <c r="I327" i="10" s="1"/>
  <c r="BK36" i="10"/>
  <c r="BK39" i="10" s="1"/>
  <c r="AG4" i="10"/>
  <c r="H167" i="10"/>
  <c r="H169" i="10" s="1"/>
  <c r="H17" i="10"/>
  <c r="X8" i="10"/>
  <c r="X17" i="10" s="1"/>
  <c r="CE8" i="10"/>
  <c r="CM8" i="10"/>
  <c r="Q174" i="10"/>
  <c r="Q179" i="10" s="1"/>
  <c r="CE9" i="10"/>
  <c r="DE9" i="10" s="1"/>
  <c r="CM9" i="10"/>
  <c r="DM9" i="10" s="1"/>
  <c r="H182" i="10"/>
  <c r="H184" i="10" s="1"/>
  <c r="H188" i="10" s="1"/>
  <c r="H58" i="10"/>
  <c r="Q182" i="10"/>
  <c r="Q58" i="10"/>
  <c r="H193" i="10"/>
  <c r="H198" i="10" s="1"/>
  <c r="Q193" i="10"/>
  <c r="Q198" i="10" s="1"/>
  <c r="CE11" i="10"/>
  <c r="DE11" i="10" s="1"/>
  <c r="CM11" i="10"/>
  <c r="DM11" i="10" s="1"/>
  <c r="H203" i="10"/>
  <c r="H205" i="10" s="1"/>
  <c r="Q203" i="10"/>
  <c r="Q205" i="10" s="1"/>
  <c r="CE12" i="10"/>
  <c r="DE12" i="10" s="1"/>
  <c r="CM12" i="10"/>
  <c r="DM12" i="10" s="1"/>
  <c r="H210" i="10"/>
  <c r="Q210" i="10"/>
  <c r="CE13" i="10"/>
  <c r="DE13" i="10" s="1"/>
  <c r="CM13" i="10"/>
  <c r="DM13" i="10" s="1"/>
  <c r="H219" i="10"/>
  <c r="H63" i="10"/>
  <c r="H107" i="10" s="1"/>
  <c r="Q219" i="10"/>
  <c r="Q63" i="10"/>
  <c r="Q107" i="10" s="1"/>
  <c r="BD15" i="10"/>
  <c r="U15" i="10" s="1"/>
  <c r="BL15" i="10"/>
  <c r="AC15" i="10" s="1"/>
  <c r="CE15" i="10"/>
  <c r="DE15" i="10" s="1"/>
  <c r="CM15" i="10"/>
  <c r="DM15" i="10" s="1"/>
  <c r="N232" i="10"/>
  <c r="N234" i="10" s="1"/>
  <c r="BK16" i="10"/>
  <c r="AB16" i="10" s="1"/>
  <c r="U16" i="10"/>
  <c r="AD16" i="10"/>
  <c r="CK16" i="10"/>
  <c r="DK16" i="10" s="1"/>
  <c r="F17" i="10"/>
  <c r="Q17" i="10"/>
  <c r="H20" i="10"/>
  <c r="BD20" i="10"/>
  <c r="BD29" i="10" s="1"/>
  <c r="BD31" i="10" s="1"/>
  <c r="BD36" i="10" s="1"/>
  <c r="BD39" i="10" s="1"/>
  <c r="BI20" i="10"/>
  <c r="H250" i="10"/>
  <c r="H252" i="10" s="1"/>
  <c r="H259" i="10" s="1"/>
  <c r="H262" i="10" s="1"/>
  <c r="H67" i="10"/>
  <c r="CD21" i="10"/>
  <c r="DD21" i="10" s="1"/>
  <c r="H267" i="10"/>
  <c r="CE22" i="10"/>
  <c r="DE22" i="10" s="1"/>
  <c r="CD22" i="10"/>
  <c r="DD22" i="10" s="1"/>
  <c r="N286" i="10"/>
  <c r="J286" i="10"/>
  <c r="J287" i="10" s="1"/>
  <c r="J293" i="10" s="1"/>
  <c r="Q286" i="10"/>
  <c r="M286" i="10"/>
  <c r="I286" i="10"/>
  <c r="I287" i="10" s="1"/>
  <c r="I293" i="10" s="1"/>
  <c r="P286" i="10"/>
  <c r="L286" i="10"/>
  <c r="H286" i="10"/>
  <c r="O286" i="10"/>
  <c r="K286" i="10"/>
  <c r="K287" i="10" s="1"/>
  <c r="K293" i="10" s="1"/>
  <c r="F286" i="10"/>
  <c r="K56" i="10"/>
  <c r="K122" i="10" s="1"/>
  <c r="J56" i="10"/>
  <c r="J122" i="10" s="1"/>
  <c r="L56" i="10"/>
  <c r="L122" i="10" s="1"/>
  <c r="I56" i="10"/>
  <c r="I122" i="10" s="1"/>
  <c r="M56" i="10"/>
  <c r="M122" i="10" s="1"/>
  <c r="BK23" i="10"/>
  <c r="BG23" i="10"/>
  <c r="CG23" i="10" s="1"/>
  <c r="DG23" i="10" s="1"/>
  <c r="Q23" i="10"/>
  <c r="H23" i="10"/>
  <c r="O23" i="10"/>
  <c r="BF23" i="10"/>
  <c r="CF23" i="10" s="1"/>
  <c r="DF23" i="10" s="1"/>
  <c r="BL23" i="10"/>
  <c r="Q24" i="10"/>
  <c r="BH24" i="10"/>
  <c r="CH24" i="10" s="1"/>
  <c r="DH24" i="10" s="1"/>
  <c r="BM24" i="10"/>
  <c r="F25" i="10"/>
  <c r="Q25" i="10"/>
  <c r="BH25" i="10"/>
  <c r="CH25" i="10" s="1"/>
  <c r="DH25" i="10" s="1"/>
  <c r="BN25" i="10"/>
  <c r="F313" i="10"/>
  <c r="CD26" i="10"/>
  <c r="DD26" i="10" s="1"/>
  <c r="L313" i="10"/>
  <c r="Z29" i="10"/>
  <c r="CI26" i="10"/>
  <c r="DI26" i="10" s="1"/>
  <c r="L29" i="10"/>
  <c r="L121" i="10" s="1"/>
  <c r="L131" i="10" s="1"/>
  <c r="J318" i="10"/>
  <c r="BG27" i="10"/>
  <c r="CG27" i="10" s="1"/>
  <c r="DG27" i="10" s="1"/>
  <c r="L140" i="10"/>
  <c r="L145" i="10" s="1"/>
  <c r="L158" i="10" s="1"/>
  <c r="L117" i="10"/>
  <c r="O268" i="10"/>
  <c r="O269" i="10" s="1"/>
  <c r="O282" i="10" s="1"/>
  <c r="K268" i="10"/>
  <c r="K269" i="10" s="1"/>
  <c r="K282" i="10" s="1"/>
  <c r="F268" i="10"/>
  <c r="F269" i="10" s="1"/>
  <c r="F282" i="10" s="1"/>
  <c r="N268" i="10"/>
  <c r="J268" i="10"/>
  <c r="Q268" i="10"/>
  <c r="Q269" i="10" s="1"/>
  <c r="Q282" i="10" s="1"/>
  <c r="M268" i="10"/>
  <c r="M269" i="10" s="1"/>
  <c r="M282" i="10" s="1"/>
  <c r="I268" i="10"/>
  <c r="P268" i="10"/>
  <c r="L268" i="10"/>
  <c r="L269" i="10" s="1"/>
  <c r="L282" i="10" s="1"/>
  <c r="H268" i="10"/>
  <c r="N22" i="10"/>
  <c r="BD22" i="10"/>
  <c r="BH22" i="10"/>
  <c r="CH22" i="10" s="1"/>
  <c r="DH22" i="10" s="1"/>
  <c r="BL22" i="10"/>
  <c r="CL22" i="10" s="1"/>
  <c r="DL22" i="10" s="1"/>
  <c r="Q314" i="10"/>
  <c r="M314" i="10"/>
  <c r="I314" i="10"/>
  <c r="P314" i="10"/>
  <c r="L314" i="10"/>
  <c r="H314" i="10"/>
  <c r="O314" i="10"/>
  <c r="K314" i="10"/>
  <c r="F314" i="10"/>
  <c r="N314" i="10"/>
  <c r="N315" i="10" s="1"/>
  <c r="J314" i="10"/>
  <c r="I26" i="10"/>
  <c r="Q26" i="10"/>
  <c r="BG26" i="10"/>
  <c r="CG26" i="10" s="1"/>
  <c r="DG26" i="10" s="1"/>
  <c r="BK26" i="10"/>
  <c r="CK26" i="10" s="1"/>
  <c r="DK26" i="10" s="1"/>
  <c r="F319" i="10"/>
  <c r="F320" i="10" s="1"/>
  <c r="F327" i="10" s="1"/>
  <c r="F326" i="10"/>
  <c r="K319" i="10"/>
  <c r="K320" i="10" s="1"/>
  <c r="K327" i="10" s="1"/>
  <c r="K326" i="10"/>
  <c r="O319" i="10"/>
  <c r="O320" i="10"/>
  <c r="O327" i="10" s="1"/>
  <c r="O326" i="10"/>
  <c r="BE27" i="10"/>
  <c r="CE27" i="10" s="1"/>
  <c r="DE27" i="10" s="1"/>
  <c r="BI27" i="10"/>
  <c r="CI27" i="10" s="1"/>
  <c r="DI27" i="10" s="1"/>
  <c r="BM27" i="10"/>
  <c r="CM27" i="10" s="1"/>
  <c r="DM27" i="10" s="1"/>
  <c r="CN27" i="10"/>
  <c r="DN27" i="10" s="1"/>
  <c r="P331" i="10"/>
  <c r="P332" i="10" s="1"/>
  <c r="L331" i="10"/>
  <c r="H331" i="10"/>
  <c r="O331" i="10"/>
  <c r="K331" i="10"/>
  <c r="K332" i="10" s="1"/>
  <c r="F331" i="10"/>
  <c r="N331" i="10"/>
  <c r="J331" i="10"/>
  <c r="Q331" i="10"/>
  <c r="M331" i="10"/>
  <c r="I331" i="10"/>
  <c r="I28" i="10"/>
  <c r="Q28" i="10"/>
  <c r="BG28" i="10"/>
  <c r="CG28" i="10" s="1"/>
  <c r="DG28" i="10" s="1"/>
  <c r="BK28" i="10"/>
  <c r="CK28" i="10" s="1"/>
  <c r="DK28" i="10" s="1"/>
  <c r="CD28" i="10"/>
  <c r="DD28" i="10" s="1"/>
  <c r="J108" i="10"/>
  <c r="J141" i="10" s="1"/>
  <c r="J78" i="10"/>
  <c r="H125" i="10"/>
  <c r="H82" i="10"/>
  <c r="H150" i="10" s="1"/>
  <c r="L125" i="10"/>
  <c r="L82" i="10"/>
  <c r="L150" i="10" s="1"/>
  <c r="P125" i="10"/>
  <c r="P82" i="10"/>
  <c r="P150" i="10" s="1"/>
  <c r="I123" i="10"/>
  <c r="I83" i="10"/>
  <c r="I151" i="10" s="1"/>
  <c r="M123" i="10"/>
  <c r="M83" i="10"/>
  <c r="M151" i="10" s="1"/>
  <c r="Q123" i="10"/>
  <c r="Q83" i="10"/>
  <c r="Q151" i="10" s="1"/>
  <c r="H99" i="10"/>
  <c r="H326" i="10"/>
  <c r="H319" i="10"/>
  <c r="H320" i="10" s="1"/>
  <c r="H327" i="10" s="1"/>
  <c r="L326" i="10"/>
  <c r="L319" i="10"/>
  <c r="L320" i="10" s="1"/>
  <c r="L327" i="10" s="1"/>
  <c r="P320" i="10"/>
  <c r="P327" i="10" s="1"/>
  <c r="P326" i="10"/>
  <c r="P319" i="10"/>
  <c r="BF27" i="10"/>
  <c r="CF27" i="10" s="1"/>
  <c r="DF27" i="10" s="1"/>
  <c r="BJ27" i="10"/>
  <c r="CJ27" i="10" s="1"/>
  <c r="DJ27" i="10" s="1"/>
  <c r="BN27" i="10"/>
  <c r="J332" i="10"/>
  <c r="N332" i="10"/>
  <c r="BD28" i="10"/>
  <c r="BH28" i="10"/>
  <c r="CH28" i="10" s="1"/>
  <c r="DH28" i="10" s="1"/>
  <c r="BL28" i="10"/>
  <c r="CL28" i="10" s="1"/>
  <c r="DL28" i="10" s="1"/>
  <c r="CM28" i="10"/>
  <c r="DM28" i="10" s="1"/>
  <c r="I130" i="10"/>
  <c r="I134" i="10" s="1"/>
  <c r="I113" i="10"/>
  <c r="M130" i="10"/>
  <c r="M134" i="10" s="1"/>
  <c r="M113" i="10"/>
  <c r="Q130" i="10"/>
  <c r="Q134" i="10" s="1"/>
  <c r="Q113" i="10"/>
  <c r="K108" i="10"/>
  <c r="K141" i="10" s="1"/>
  <c r="K78" i="10"/>
  <c r="I99" i="10"/>
  <c r="J99" i="10" s="1"/>
  <c r="K99" i="10" s="1"/>
  <c r="L99" i="10" s="1"/>
  <c r="M99" i="10" s="1"/>
  <c r="N99" i="10" s="1"/>
  <c r="O99" i="10" s="1"/>
  <c r="P99" i="10" s="1"/>
  <c r="Q99" i="10" s="1"/>
  <c r="M326" i="10"/>
  <c r="M319" i="10"/>
  <c r="M320" i="10"/>
  <c r="M327" i="10" s="1"/>
  <c r="Q326" i="10"/>
  <c r="Q319" i="10"/>
  <c r="Q320" i="10"/>
  <c r="BK27" i="10"/>
  <c r="CK27" i="10" s="1"/>
  <c r="DK27" i="10" s="1"/>
  <c r="F332" i="10"/>
  <c r="O332" i="10"/>
  <c r="BE28" i="10"/>
  <c r="CE28" i="10" s="1"/>
  <c r="DE28" i="10" s="1"/>
  <c r="BI28" i="10"/>
  <c r="CI28" i="10" s="1"/>
  <c r="DI28" i="10" s="1"/>
  <c r="BM28" i="10"/>
  <c r="J113" i="10"/>
  <c r="J130" i="10"/>
  <c r="J134" i="10" s="1"/>
  <c r="N113" i="10"/>
  <c r="N130" i="10"/>
  <c r="N134" i="10" s="1"/>
  <c r="F110" i="10"/>
  <c r="F79" i="10"/>
  <c r="F142" i="10"/>
  <c r="K110" i="10"/>
  <c r="K142" i="10"/>
  <c r="K79" i="10"/>
  <c r="O110" i="10"/>
  <c r="O142" i="10"/>
  <c r="O79" i="10"/>
  <c r="H111" i="10"/>
  <c r="H143" i="10"/>
  <c r="H80" i="10"/>
  <c r="L111" i="10"/>
  <c r="L80" i="10"/>
  <c r="L143" i="10"/>
  <c r="P111" i="10"/>
  <c r="P143" i="10"/>
  <c r="P80" i="10"/>
  <c r="I112" i="10"/>
  <c r="I144" i="10"/>
  <c r="I81" i="10"/>
  <c r="M112" i="10"/>
  <c r="M144" i="10"/>
  <c r="M81" i="10"/>
  <c r="Q112" i="10"/>
  <c r="Q81" i="10"/>
  <c r="Q144" i="10"/>
  <c r="N326" i="10"/>
  <c r="N319" i="10"/>
  <c r="N320" i="10" s="1"/>
  <c r="N327" i="10" s="1"/>
  <c r="H332" i="10"/>
  <c r="L332" i="10"/>
  <c r="H142" i="10"/>
  <c r="H79" i="10"/>
  <c r="H110" i="10"/>
  <c r="L142" i="10"/>
  <c r="L110" i="10"/>
  <c r="L79" i="10"/>
  <c r="P142" i="10"/>
  <c r="P79" i="10"/>
  <c r="P110" i="10"/>
  <c r="I143" i="10"/>
  <c r="I111" i="10"/>
  <c r="I80" i="10"/>
  <c r="M143" i="10"/>
  <c r="M80" i="10"/>
  <c r="M111" i="10"/>
  <c r="Q143" i="10"/>
  <c r="Q111" i="10"/>
  <c r="Q80" i="10"/>
  <c r="J144" i="10"/>
  <c r="J81" i="10"/>
  <c r="J112" i="10"/>
  <c r="N144" i="10"/>
  <c r="N112" i="10"/>
  <c r="N81" i="10"/>
  <c r="F125" i="10"/>
  <c r="F82" i="10"/>
  <c r="F150" i="10" s="1"/>
  <c r="K125" i="10"/>
  <c r="K82" i="10"/>
  <c r="K150" i="10" s="1"/>
  <c r="O125" i="10"/>
  <c r="O82" i="10"/>
  <c r="O150" i="10" s="1"/>
  <c r="H123" i="10"/>
  <c r="H83" i="10"/>
  <c r="H151" i="10" s="1"/>
  <c r="L83" i="10"/>
  <c r="L151" i="10" s="1"/>
  <c r="L123" i="10"/>
  <c r="P123" i="10"/>
  <c r="P83" i="10"/>
  <c r="P151" i="10" s="1"/>
  <c r="I78" i="10"/>
  <c r="M78" i="10"/>
  <c r="I82" i="10"/>
  <c r="I150" i="10" s="1"/>
  <c r="M82" i="10"/>
  <c r="M150" i="10" s="1"/>
  <c r="Q82" i="10"/>
  <c r="Q150" i="10" s="1"/>
  <c r="J83" i="10"/>
  <c r="J151" i="10" s="1"/>
  <c r="N83" i="10"/>
  <c r="N151" i="10" s="1"/>
  <c r="H100" i="10"/>
  <c r="I100" i="10" s="1"/>
  <c r="J100" i="10" s="1"/>
  <c r="K100" i="10" s="1"/>
  <c r="L100" i="10" s="1"/>
  <c r="M100" i="10" s="1"/>
  <c r="N100" i="10" s="1"/>
  <c r="O100" i="10" s="1"/>
  <c r="P100" i="10" s="1"/>
  <c r="Q100" i="10" s="1"/>
  <c r="F113" i="10"/>
  <c r="O113" i="10"/>
  <c r="K169" i="10"/>
  <c r="I174" i="10"/>
  <c r="I179" i="10" s="1"/>
  <c r="J142" i="10"/>
  <c r="J110" i="10"/>
  <c r="N142" i="10"/>
  <c r="N110" i="10"/>
  <c r="F143" i="10"/>
  <c r="F111" i="10"/>
  <c r="K143" i="10"/>
  <c r="K111" i="10"/>
  <c r="O143" i="10"/>
  <c r="O111" i="10"/>
  <c r="H144" i="10"/>
  <c r="H112" i="10"/>
  <c r="L144" i="10"/>
  <c r="L112" i="10"/>
  <c r="P144" i="10"/>
  <c r="P112" i="10"/>
  <c r="N82" i="10"/>
  <c r="N150" i="10" s="1"/>
  <c r="F83" i="10"/>
  <c r="F151" i="10" s="1"/>
  <c r="O83" i="10"/>
  <c r="O151" i="10" s="1"/>
  <c r="F98" i="10"/>
  <c r="H98" i="10" s="1"/>
  <c r="I98" i="10" s="1"/>
  <c r="J98" i="10" s="1"/>
  <c r="K98" i="10" s="1"/>
  <c r="L98" i="10" s="1"/>
  <c r="M98" i="10" s="1"/>
  <c r="N98" i="10" s="1"/>
  <c r="O98" i="10" s="1"/>
  <c r="P98" i="10" s="1"/>
  <c r="Q98" i="10" s="1"/>
  <c r="I110" i="10"/>
  <c r="Q110" i="10"/>
  <c r="N111" i="10"/>
  <c r="K112" i="10"/>
  <c r="H113" i="10"/>
  <c r="P113" i="10"/>
  <c r="K130" i="10"/>
  <c r="K134" i="10" s="1"/>
  <c r="AG95" i="10"/>
  <c r="AH95" i="10" s="1"/>
  <c r="AI95" i="10" s="1"/>
  <c r="AJ95" i="10" s="1"/>
  <c r="AK95" i="10" s="1"/>
  <c r="AL95" i="10" s="1"/>
  <c r="AM95" i="10" s="1"/>
  <c r="AN95" i="10" s="1"/>
  <c r="AO95" i="10" s="1"/>
  <c r="AP95" i="10" s="1"/>
  <c r="AG96" i="10"/>
  <c r="AH96" i="10" s="1"/>
  <c r="AI96" i="10" s="1"/>
  <c r="AJ96" i="10" s="1"/>
  <c r="AK96" i="10" s="1"/>
  <c r="AL96" i="10" s="1"/>
  <c r="AM96" i="10" s="1"/>
  <c r="AN96" i="10" s="1"/>
  <c r="AO96" i="10" s="1"/>
  <c r="AP96" i="10" s="1"/>
  <c r="L113" i="10"/>
  <c r="J169" i="10"/>
  <c r="J184" i="10"/>
  <c r="J188" i="10" s="1"/>
  <c r="K193" i="10"/>
  <c r="K198" i="10" s="1"/>
  <c r="J203" i="10"/>
  <c r="J205" i="10" s="1"/>
  <c r="L193" i="10"/>
  <c r="L198" i="10" s="1"/>
  <c r="K203" i="10"/>
  <c r="K205" i="10" s="1"/>
  <c r="J210" i="10"/>
  <c r="L174" i="10"/>
  <c r="L179" i="10" s="1"/>
  <c r="K210" i="10"/>
  <c r="K234" i="10"/>
  <c r="I240" i="10"/>
  <c r="I247" i="10" s="1"/>
  <c r="M240" i="10"/>
  <c r="M247" i="10" s="1"/>
  <c r="M174" i="10"/>
  <c r="M179" i="10" s="1"/>
  <c r="H234" i="10"/>
  <c r="L234" i="10"/>
  <c r="J240" i="10"/>
  <c r="J247" i="10" s="1"/>
  <c r="I183" i="10"/>
  <c r="I184" i="10" s="1"/>
  <c r="I188" i="10" s="1"/>
  <c r="M183" i="10"/>
  <c r="M184" i="10" s="1"/>
  <c r="M188" i="10" s="1"/>
  <c r="Q183" i="10"/>
  <c r="I220" i="10"/>
  <c r="I221" i="10" s="1"/>
  <c r="I228" i="10" s="1"/>
  <c r="M220" i="10"/>
  <c r="M221" i="10" s="1"/>
  <c r="M228" i="10" s="1"/>
  <c r="I252" i="10"/>
  <c r="I259" i="10" s="1"/>
  <c r="I262" i="10" s="1"/>
  <c r="M252" i="10"/>
  <c r="M259" i="10" s="1"/>
  <c r="M262" i="10" s="1"/>
  <c r="M287" i="10"/>
  <c r="M293" i="10" s="1"/>
  <c r="L298" i="10"/>
  <c r="J303" i="10"/>
  <c r="J310" i="10" s="1"/>
  <c r="J183" i="10"/>
  <c r="J220" i="10"/>
  <c r="J221" i="10" s="1"/>
  <c r="J228" i="10" s="1"/>
  <c r="I298" i="10"/>
  <c r="M298" i="10"/>
  <c r="K303" i="10"/>
  <c r="K310" i="10" s="1"/>
  <c r="K220" i="10"/>
  <c r="K221" i="10" s="1"/>
  <c r="K228" i="10" s="1"/>
  <c r="I269" i="10"/>
  <c r="I282" i="10" s="1"/>
  <c r="L252" i="10"/>
  <c r="L259" i="10" s="1"/>
  <c r="L262" i="10" s="1"/>
  <c r="J269" i="10"/>
  <c r="J282" i="10" s="1"/>
  <c r="L287" i="10"/>
  <c r="L293" i="10" s="1"/>
  <c r="J261" i="10"/>
  <c r="N261" i="10"/>
  <c r="F261" i="10"/>
  <c r="K261" i="10"/>
  <c r="J211" i="14" l="1"/>
  <c r="J216" i="14" s="1"/>
  <c r="L326" i="14"/>
  <c r="L319" i="14"/>
  <c r="L320" i="14" s="1"/>
  <c r="L327" i="14" s="1"/>
  <c r="BH29" i="14"/>
  <c r="CH20" i="14"/>
  <c r="K114" i="14"/>
  <c r="O227" i="14"/>
  <c r="O220" i="14"/>
  <c r="O221" i="14" s="1"/>
  <c r="O228" i="14" s="1"/>
  <c r="CH12" i="14"/>
  <c r="DH12" i="14" s="1"/>
  <c r="Y12" i="14"/>
  <c r="CI11" i="14"/>
  <c r="DI11" i="14" s="1"/>
  <c r="Z11" i="14"/>
  <c r="K330" i="14"/>
  <c r="K332" i="14" s="1"/>
  <c r="BH28" i="14"/>
  <c r="CH28" i="14"/>
  <c r="DH28" i="14" s="1"/>
  <c r="K319" i="14"/>
  <c r="K320" i="14" s="1"/>
  <c r="K326" i="14"/>
  <c r="O296" i="14"/>
  <c r="O298" i="14" s="1"/>
  <c r="CL24" i="14"/>
  <c r="DL24" i="14" s="1"/>
  <c r="O238" i="14"/>
  <c r="O240" i="14" s="1"/>
  <c r="O247" i="14" s="1"/>
  <c r="AC29" i="14"/>
  <c r="O29" i="14"/>
  <c r="O121" i="14" s="1"/>
  <c r="O131" i="14" s="1"/>
  <c r="CL20" i="14"/>
  <c r="N227" i="14"/>
  <c r="N220" i="14"/>
  <c r="N221" i="14" s="1"/>
  <c r="N228" i="14" s="1"/>
  <c r="O216" i="14"/>
  <c r="O211" i="14"/>
  <c r="H201" i="14"/>
  <c r="H203" i="14" s="1"/>
  <c r="H205" i="14" s="1"/>
  <c r="CE12" i="14"/>
  <c r="DE12" i="14" s="1"/>
  <c r="V12" i="14"/>
  <c r="Q191" i="14"/>
  <c r="Q193" i="14" s="1"/>
  <c r="Q198" i="14" s="1"/>
  <c r="CN11" i="14"/>
  <c r="DN11" i="14" s="1"/>
  <c r="AE11" i="14"/>
  <c r="O330" i="14"/>
  <c r="O332" i="14" s="1"/>
  <c r="BL28" i="14"/>
  <c r="CL28" i="14"/>
  <c r="DL28" i="14" s="1"/>
  <c r="P330" i="14"/>
  <c r="P332" i="14" s="1"/>
  <c r="CM28" i="14"/>
  <c r="DM28" i="14" s="1"/>
  <c r="BM28" i="14"/>
  <c r="H313" i="14"/>
  <c r="H315" i="14" s="1"/>
  <c r="CE26" i="14"/>
  <c r="DE26" i="14" s="1"/>
  <c r="N301" i="14"/>
  <c r="N303" i="14" s="1"/>
  <c r="N310" i="14" s="1"/>
  <c r="CK25" i="14"/>
  <c r="DK25" i="14" s="1"/>
  <c r="I285" i="14"/>
  <c r="I287" i="14" s="1"/>
  <c r="I293" i="14" s="1"/>
  <c r="I84" i="14"/>
  <c r="I152" i="14" s="1"/>
  <c r="I56" i="14"/>
  <c r="I122" i="14" s="1"/>
  <c r="CF23" i="14"/>
  <c r="DF23" i="14" s="1"/>
  <c r="P267" i="14"/>
  <c r="P269" i="14" s="1"/>
  <c r="P282" i="14" s="1"/>
  <c r="CM22" i="14"/>
  <c r="DM22" i="14" s="1"/>
  <c r="K126" i="14"/>
  <c r="K86" i="14"/>
  <c r="K154" i="14" s="1"/>
  <c r="H238" i="14"/>
  <c r="H240" i="14" s="1"/>
  <c r="H247" i="14" s="1"/>
  <c r="V29" i="14"/>
  <c r="H29" i="14"/>
  <c r="H121" i="14" s="1"/>
  <c r="H131" i="14" s="1"/>
  <c r="CE20" i="14"/>
  <c r="I221" i="14"/>
  <c r="I228" i="14" s="1"/>
  <c r="I227" i="14"/>
  <c r="I220" i="14"/>
  <c r="I330" i="14"/>
  <c r="I332" i="14" s="1"/>
  <c r="BF28" i="14"/>
  <c r="CF28" i="14" s="1"/>
  <c r="DF28" i="14" s="1"/>
  <c r="Q301" i="14"/>
  <c r="Q303" i="14" s="1"/>
  <c r="Q310" i="14" s="1"/>
  <c r="CN25" i="14"/>
  <c r="DN25" i="14" s="1"/>
  <c r="I267" i="14"/>
  <c r="I269" i="14" s="1"/>
  <c r="I282" i="14" s="1"/>
  <c r="CF22" i="14"/>
  <c r="DF22" i="14" s="1"/>
  <c r="H220" i="14"/>
  <c r="H221" i="14" s="1"/>
  <c r="H228" i="14" s="1"/>
  <c r="H227" i="14"/>
  <c r="L216" i="14"/>
  <c r="L211" i="14"/>
  <c r="M211" i="14"/>
  <c r="M216" i="14" s="1"/>
  <c r="O191" i="14"/>
  <c r="O193" i="14" s="1"/>
  <c r="O198" i="14" s="1"/>
  <c r="AC11" i="14"/>
  <c r="CL11" i="14"/>
  <c r="DL11" i="14" s="1"/>
  <c r="Q172" i="14"/>
  <c r="Q174" i="14" s="1"/>
  <c r="Q179" i="14" s="1"/>
  <c r="AE9" i="14"/>
  <c r="CN9" i="14"/>
  <c r="DN9" i="14" s="1"/>
  <c r="P234" i="14"/>
  <c r="CG17" i="14"/>
  <c r="DG8" i="14"/>
  <c r="DG17" i="14" s="1"/>
  <c r="I167" i="14"/>
  <c r="I169" i="14" s="1"/>
  <c r="I17" i="14"/>
  <c r="CF8" i="14"/>
  <c r="W8" i="14"/>
  <c r="W17" i="14" s="1"/>
  <c r="BM31" i="14"/>
  <c r="BM36" i="14" s="1"/>
  <c r="BM39" i="14" s="1"/>
  <c r="CL12" i="14"/>
  <c r="DL12" i="14" s="1"/>
  <c r="H193" i="14"/>
  <c r="H198" i="14" s="1"/>
  <c r="P105" i="14"/>
  <c r="P114" i="14" s="1"/>
  <c r="CD8" i="14"/>
  <c r="Q105" i="14"/>
  <c r="Q114" i="14" s="1"/>
  <c r="N332" i="14"/>
  <c r="U12" i="14"/>
  <c r="H182" i="14"/>
  <c r="H184" i="14" s="1"/>
  <c r="H188" i="14" s="1"/>
  <c r="H58" i="14"/>
  <c r="V10" i="14"/>
  <c r="CJ10" i="14"/>
  <c r="DJ10" i="14" s="1"/>
  <c r="BF31" i="14"/>
  <c r="BF36" i="14" s="1"/>
  <c r="BF39" i="14" s="1"/>
  <c r="AH4" i="14"/>
  <c r="BO5" i="14"/>
  <c r="CO5" i="14" s="1"/>
  <c r="DO5" i="14" s="1"/>
  <c r="H105" i="14"/>
  <c r="H114" i="14" s="1"/>
  <c r="H31" i="14"/>
  <c r="H36" i="14" s="1"/>
  <c r="M330" i="14"/>
  <c r="M332" i="14" s="1"/>
  <c r="CJ28" i="14"/>
  <c r="DJ28" i="14" s="1"/>
  <c r="BJ28" i="14"/>
  <c r="M313" i="14"/>
  <c r="M315" i="14" s="1"/>
  <c r="M29" i="14"/>
  <c r="AA29" i="14"/>
  <c r="CJ26" i="14"/>
  <c r="DJ26" i="14" s="1"/>
  <c r="P301" i="14"/>
  <c r="P303" i="14" s="1"/>
  <c r="P310" i="14" s="1"/>
  <c r="CM25" i="14"/>
  <c r="DM25" i="14" s="1"/>
  <c r="Q296" i="14"/>
  <c r="Q298" i="14" s="1"/>
  <c r="CN24" i="14"/>
  <c r="DN24" i="14" s="1"/>
  <c r="P285" i="14"/>
  <c r="P287" i="14" s="1"/>
  <c r="P293" i="14" s="1"/>
  <c r="P84" i="14"/>
  <c r="P152" i="14" s="1"/>
  <c r="P56" i="14"/>
  <c r="P122" i="14" s="1"/>
  <c r="CM23" i="14"/>
  <c r="DM23" i="14" s="1"/>
  <c r="Q267" i="14"/>
  <c r="Q269" i="14" s="1"/>
  <c r="Q282" i="14" s="1"/>
  <c r="CN22" i="14"/>
  <c r="DN22" i="14" s="1"/>
  <c r="P250" i="14"/>
  <c r="P252" i="14" s="1"/>
  <c r="P259" i="14" s="1"/>
  <c r="P262" i="14" s="1"/>
  <c r="P67" i="14"/>
  <c r="CM21" i="14"/>
  <c r="DM21" i="14" s="1"/>
  <c r="Q238" i="14"/>
  <c r="Q240" i="14" s="1"/>
  <c r="Q247" i="14" s="1"/>
  <c r="Q29" i="14"/>
  <c r="Q121" i="14" s="1"/>
  <c r="Q131" i="14" s="1"/>
  <c r="AE29" i="14"/>
  <c r="CN20" i="14"/>
  <c r="P216" i="14"/>
  <c r="P211" i="14"/>
  <c r="Q313" i="14"/>
  <c r="Q315" i="14" s="1"/>
  <c r="CN26" i="14"/>
  <c r="DN26" i="14" s="1"/>
  <c r="O301" i="14"/>
  <c r="O303" i="14" s="1"/>
  <c r="O310" i="14" s="1"/>
  <c r="CL25" i="14"/>
  <c r="DL25" i="14" s="1"/>
  <c r="O250" i="14"/>
  <c r="O252" i="14" s="1"/>
  <c r="O259" i="14" s="1"/>
  <c r="O262" i="14" s="1"/>
  <c r="O67" i="14"/>
  <c r="CL21" i="14"/>
  <c r="DL21" i="14" s="1"/>
  <c r="N232" i="14"/>
  <c r="N234" i="14" s="1"/>
  <c r="BK16" i="14"/>
  <c r="AB16" i="14" s="1"/>
  <c r="CN15" i="14"/>
  <c r="DN15" i="14" s="1"/>
  <c r="F211" i="14"/>
  <c r="F216" i="14" s="1"/>
  <c r="I191" i="14"/>
  <c r="I193" i="14" s="1"/>
  <c r="I198" i="14" s="1"/>
  <c r="CF11" i="14"/>
  <c r="DF11" i="14" s="1"/>
  <c r="W11" i="14"/>
  <c r="J330" i="14"/>
  <c r="J332" i="14" s="1"/>
  <c r="CG28" i="14"/>
  <c r="DG28" i="14" s="1"/>
  <c r="BG28" i="14"/>
  <c r="L313" i="14"/>
  <c r="L315" i="14" s="1"/>
  <c r="Z29" i="14"/>
  <c r="CI26" i="14"/>
  <c r="DI26" i="14" s="1"/>
  <c r="L29" i="14"/>
  <c r="N296" i="14"/>
  <c r="N298" i="14" s="1"/>
  <c r="CK24" i="14"/>
  <c r="DK24" i="14" s="1"/>
  <c r="N285" i="14"/>
  <c r="N287" i="14" s="1"/>
  <c r="N293" i="14" s="1"/>
  <c r="N84" i="14"/>
  <c r="N152" i="14" s="1"/>
  <c r="N56" i="14"/>
  <c r="N122" i="14" s="1"/>
  <c r="CK23" i="14"/>
  <c r="DK23" i="14" s="1"/>
  <c r="I250" i="14"/>
  <c r="I252" i="14" s="1"/>
  <c r="I259" i="14" s="1"/>
  <c r="I262" i="14" s="1"/>
  <c r="I67" i="14"/>
  <c r="CF21" i="14"/>
  <c r="DF21" i="14" s="1"/>
  <c r="M126" i="14"/>
  <c r="M86" i="14"/>
  <c r="M154" i="14" s="1"/>
  <c r="P238" i="14"/>
  <c r="P240" i="14" s="1"/>
  <c r="P247" i="14" s="1"/>
  <c r="AD29" i="14"/>
  <c r="P29" i="14"/>
  <c r="P121" i="14" s="1"/>
  <c r="P131" i="14" s="1"/>
  <c r="CM20" i="14"/>
  <c r="M140" i="14"/>
  <c r="M145" i="14" s="1"/>
  <c r="M158" i="14" s="1"/>
  <c r="M117" i="14"/>
  <c r="N211" i="14"/>
  <c r="N216" i="14" s="1"/>
  <c r="N313" i="14"/>
  <c r="N315" i="14" s="1"/>
  <c r="CK26" i="14"/>
  <c r="DK26" i="14" s="1"/>
  <c r="H301" i="14"/>
  <c r="H303" i="14" s="1"/>
  <c r="H310" i="14" s="1"/>
  <c r="CE25" i="14"/>
  <c r="DE25" i="14" s="1"/>
  <c r="Q285" i="14"/>
  <c r="Q287" i="14" s="1"/>
  <c r="Q293" i="14" s="1"/>
  <c r="Q84" i="14"/>
  <c r="Q152" i="14" s="1"/>
  <c r="Q56" i="14"/>
  <c r="Q122" i="14" s="1"/>
  <c r="CN23" i="14"/>
  <c r="DN23" i="14" s="1"/>
  <c r="I238" i="14"/>
  <c r="I240" i="14" s="1"/>
  <c r="I247" i="14" s="1"/>
  <c r="I29" i="14"/>
  <c r="I121" i="14" s="1"/>
  <c r="I131" i="14" s="1"/>
  <c r="CF20" i="14"/>
  <c r="W29" i="14"/>
  <c r="AE16" i="14"/>
  <c r="CH13" i="14"/>
  <c r="DH13" i="14" s="1"/>
  <c r="Y13" i="14"/>
  <c r="Q216" i="14"/>
  <c r="Q211" i="14"/>
  <c r="N201" i="14"/>
  <c r="N203" i="14" s="1"/>
  <c r="N205" i="14" s="1"/>
  <c r="AB12" i="14"/>
  <c r="CK12" i="14"/>
  <c r="DK12" i="14" s="1"/>
  <c r="F191" i="14"/>
  <c r="F193" i="14" s="1"/>
  <c r="F198" i="14" s="1"/>
  <c r="U11" i="14"/>
  <c r="CD11" i="14"/>
  <c r="DD11" i="14" s="1"/>
  <c r="CH9" i="14"/>
  <c r="DH9" i="14" s="1"/>
  <c r="Y9" i="14"/>
  <c r="I172" i="14"/>
  <c r="I174" i="14" s="1"/>
  <c r="I179" i="14" s="1"/>
  <c r="W9" i="14"/>
  <c r="CF9" i="14"/>
  <c r="DF9" i="14" s="1"/>
  <c r="CM16" i="14"/>
  <c r="DM16" i="14" s="1"/>
  <c r="BJ17" i="14"/>
  <c r="CJ8" i="14"/>
  <c r="AA8" i="14"/>
  <c r="AA17" i="14" s="1"/>
  <c r="N167" i="14"/>
  <c r="N169" i="14" s="1"/>
  <c r="N17" i="14"/>
  <c r="CK8" i="14"/>
  <c r="AB8" i="14"/>
  <c r="AB17" i="14" s="1"/>
  <c r="O203" i="14"/>
  <c r="O205" i="14" s="1"/>
  <c r="DM8" i="14"/>
  <c r="DM17" i="14" s="1"/>
  <c r="CM17" i="14"/>
  <c r="F105" i="14"/>
  <c r="F114" i="14" s="1"/>
  <c r="AD11" i="14"/>
  <c r="BH31" i="14"/>
  <c r="BH36" i="14" s="1"/>
  <c r="BH39" i="14" s="1"/>
  <c r="Q169" i="14"/>
  <c r="P182" i="14"/>
  <c r="P184" i="14" s="1"/>
  <c r="P188" i="14" s="1"/>
  <c r="P58" i="14"/>
  <c r="AD10" i="14"/>
  <c r="Z10" i="14"/>
  <c r="CI10" i="14"/>
  <c r="DI10" i="14" s="1"/>
  <c r="O167" i="14"/>
  <c r="O169" i="14" s="1"/>
  <c r="O17" i="14"/>
  <c r="CL8" i="14"/>
  <c r="AC8" i="14"/>
  <c r="AC17" i="14" s="1"/>
  <c r="CE8" i="14"/>
  <c r="F330" i="14"/>
  <c r="F332" i="14" s="1"/>
  <c r="BD28" i="14"/>
  <c r="CD28" i="14" s="1"/>
  <c r="DD28" i="14" s="1"/>
  <c r="P326" i="14"/>
  <c r="P319" i="14"/>
  <c r="P320" i="14" s="1"/>
  <c r="P327" i="14" s="1"/>
  <c r="H326" i="14"/>
  <c r="H319" i="14"/>
  <c r="H320" i="14" s="1"/>
  <c r="H327" i="14" s="1"/>
  <c r="F313" i="14"/>
  <c r="F315" i="14" s="1"/>
  <c r="CD26" i="14"/>
  <c r="DD26" i="14" s="1"/>
  <c r="F301" i="14"/>
  <c r="F303" i="14" s="1"/>
  <c r="F310" i="14" s="1"/>
  <c r="CD25" i="14"/>
  <c r="DD25" i="14" s="1"/>
  <c r="F296" i="14"/>
  <c r="F298" i="14" s="1"/>
  <c r="CD24" i="14"/>
  <c r="DD24" i="14" s="1"/>
  <c r="F285" i="14"/>
  <c r="F287" i="14" s="1"/>
  <c r="F293" i="14" s="1"/>
  <c r="F56" i="14"/>
  <c r="F122" i="14" s="1"/>
  <c r="CD23" i="14"/>
  <c r="DD23" i="14" s="1"/>
  <c r="F267" i="14"/>
  <c r="F269" i="14" s="1"/>
  <c r="F282" i="14" s="1"/>
  <c r="CD22" i="14"/>
  <c r="DD22" i="14" s="1"/>
  <c r="F250" i="14"/>
  <c r="F252" i="14" s="1"/>
  <c r="F259" i="14" s="1"/>
  <c r="F262" i="14" s="1"/>
  <c r="F67" i="14"/>
  <c r="CD21" i="14"/>
  <c r="DD21" i="14" s="1"/>
  <c r="F238" i="14"/>
  <c r="F240" i="14" s="1"/>
  <c r="F247" i="14" s="1"/>
  <c r="U29" i="14"/>
  <c r="F29" i="14"/>
  <c r="F121" i="14" s="1"/>
  <c r="F131" i="14" s="1"/>
  <c r="CD20" i="14"/>
  <c r="F227" i="14"/>
  <c r="F220" i="14"/>
  <c r="F221" i="14"/>
  <c r="F228" i="14" s="1"/>
  <c r="H216" i="14"/>
  <c r="H211" i="14"/>
  <c r="Q201" i="14"/>
  <c r="Q203" i="14" s="1"/>
  <c r="Q205" i="14" s="1"/>
  <c r="AE12" i="14"/>
  <c r="CN12" i="14"/>
  <c r="DN12" i="14" s="1"/>
  <c r="N191" i="14"/>
  <c r="N193" i="14" s="1"/>
  <c r="N198" i="14" s="1"/>
  <c r="AB11" i="14"/>
  <c r="CK11" i="14"/>
  <c r="DK11" i="14" s="1"/>
  <c r="O319" i="14"/>
  <c r="O320" i="14" s="1"/>
  <c r="O327" i="14" s="1"/>
  <c r="O326" i="14"/>
  <c r="F319" i="14"/>
  <c r="F320" i="14" s="1"/>
  <c r="F327" i="14" s="1"/>
  <c r="F326" i="14"/>
  <c r="K313" i="14"/>
  <c r="K315" i="14" s="1"/>
  <c r="Y29" i="14"/>
  <c r="K29" i="14"/>
  <c r="CH26" i="14"/>
  <c r="DH26" i="14" s="1"/>
  <c r="O267" i="14"/>
  <c r="O269" i="14" s="1"/>
  <c r="O282" i="14" s="1"/>
  <c r="CL22" i="14"/>
  <c r="DL22" i="14" s="1"/>
  <c r="J117" i="14"/>
  <c r="J140" i="14"/>
  <c r="J145" i="14" s="1"/>
  <c r="J158" i="14" s="1"/>
  <c r="CF15" i="14"/>
  <c r="DF15" i="14" s="1"/>
  <c r="X12" i="14"/>
  <c r="CG12" i="14"/>
  <c r="DG12" i="14" s="1"/>
  <c r="Y11" i="14"/>
  <c r="CH11" i="14"/>
  <c r="DH11" i="14" s="1"/>
  <c r="H330" i="14"/>
  <c r="H332" i="14" s="1"/>
  <c r="CE28" i="14"/>
  <c r="DE28" i="14" s="1"/>
  <c r="BE28" i="14"/>
  <c r="O313" i="14"/>
  <c r="O315" i="14" s="1"/>
  <c r="CL26" i="14"/>
  <c r="DL26" i="14" s="1"/>
  <c r="P313" i="14"/>
  <c r="P315" i="14" s="1"/>
  <c r="CM26" i="14"/>
  <c r="DM26" i="14" s="1"/>
  <c r="H296" i="14"/>
  <c r="H298" i="14" s="1"/>
  <c r="CE24" i="14"/>
  <c r="DE24" i="14" s="1"/>
  <c r="N267" i="14"/>
  <c r="N269" i="14" s="1"/>
  <c r="N282" i="14" s="1"/>
  <c r="CK22" i="14"/>
  <c r="DK22" i="14" s="1"/>
  <c r="N250" i="14"/>
  <c r="N252" i="14" s="1"/>
  <c r="N259" i="14" s="1"/>
  <c r="N262" i="14" s="1"/>
  <c r="N67" i="14"/>
  <c r="CK21" i="14"/>
  <c r="DK21" i="14" s="1"/>
  <c r="L126" i="14"/>
  <c r="L86" i="14"/>
  <c r="L154" i="14" s="1"/>
  <c r="Q221" i="14"/>
  <c r="Q228" i="14" s="1"/>
  <c r="Q227" i="14"/>
  <c r="Q220" i="14"/>
  <c r="I313" i="14"/>
  <c r="I315" i="14" s="1"/>
  <c r="CF26" i="14"/>
  <c r="DF26" i="14" s="1"/>
  <c r="H285" i="14"/>
  <c r="H287" i="14" s="1"/>
  <c r="H293" i="14" s="1"/>
  <c r="H84" i="14"/>
  <c r="H152" i="14" s="1"/>
  <c r="H56" i="14"/>
  <c r="H122" i="14" s="1"/>
  <c r="CE23" i="14"/>
  <c r="DE23" i="14" s="1"/>
  <c r="Q250" i="14"/>
  <c r="Q252" i="14" s="1"/>
  <c r="Q259" i="14" s="1"/>
  <c r="Q262" i="14" s="1"/>
  <c r="Q67" i="14"/>
  <c r="CN21" i="14"/>
  <c r="DN21" i="14" s="1"/>
  <c r="F232" i="14"/>
  <c r="F234" i="14" s="1"/>
  <c r="U16" i="14"/>
  <c r="BD16" i="14"/>
  <c r="CD16" i="14"/>
  <c r="DD16" i="14" s="1"/>
  <c r="P220" i="14"/>
  <c r="P221" i="14" s="1"/>
  <c r="P228" i="14" s="1"/>
  <c r="P227" i="14"/>
  <c r="I211" i="14"/>
  <c r="I216" i="14" s="1"/>
  <c r="CJ11" i="14"/>
  <c r="DJ11" i="14" s="1"/>
  <c r="AA11" i="14"/>
  <c r="Q108" i="14"/>
  <c r="Q141" i="14" s="1"/>
  <c r="Q78" i="14"/>
  <c r="BE31" i="14"/>
  <c r="BE36" i="14" s="1"/>
  <c r="BE39" i="14" s="1"/>
  <c r="V11" i="14"/>
  <c r="F169" i="14"/>
  <c r="CH17" i="14"/>
  <c r="DH8" i="14"/>
  <c r="DH17" i="14" s="1"/>
  <c r="CI29" i="14"/>
  <c r="DI20" i="14"/>
  <c r="DI29" i="14" s="1"/>
  <c r="F203" i="14"/>
  <c r="F205" i="14" s="1"/>
  <c r="F182" i="14"/>
  <c r="F184" i="14" s="1"/>
  <c r="F188" i="14" s="1"/>
  <c r="F58" i="14"/>
  <c r="U10" i="14"/>
  <c r="I108" i="14"/>
  <c r="I141" i="14" s="1"/>
  <c r="I78" i="14"/>
  <c r="H169" i="14"/>
  <c r="K211" i="14"/>
  <c r="K216" i="14" s="1"/>
  <c r="N327" i="14"/>
  <c r="O232" i="14"/>
  <c r="O234" i="14" s="1"/>
  <c r="BL16" i="14"/>
  <c r="AC16" i="14" s="1"/>
  <c r="I201" i="14"/>
  <c r="I203" i="14" s="1"/>
  <c r="I205" i="14" s="1"/>
  <c r="W12" i="14"/>
  <c r="CF12" i="14"/>
  <c r="DF12" i="14" s="1"/>
  <c r="Q330" i="14"/>
  <c r="Q332" i="14" s="1"/>
  <c r="BN28" i="14"/>
  <c r="CN28" i="14" s="1"/>
  <c r="DN28" i="14" s="1"/>
  <c r="O285" i="14"/>
  <c r="O287" i="14" s="1"/>
  <c r="O293" i="14" s="1"/>
  <c r="O84" i="14"/>
  <c r="O152" i="14" s="1"/>
  <c r="O56" i="14"/>
  <c r="O122" i="14" s="1"/>
  <c r="CL23" i="14"/>
  <c r="DL23" i="14" s="1"/>
  <c r="BG29" i="14"/>
  <c r="BG31" i="14" s="1"/>
  <c r="BG36" i="14" s="1"/>
  <c r="BG39" i="14" s="1"/>
  <c r="CG20" i="14"/>
  <c r="P201" i="14"/>
  <c r="P203" i="14" s="1"/>
  <c r="P205" i="14" s="1"/>
  <c r="CM12" i="14"/>
  <c r="DM12" i="14" s="1"/>
  <c r="AD12" i="14"/>
  <c r="L330" i="14"/>
  <c r="L332" i="14" s="1"/>
  <c r="BI28" i="14"/>
  <c r="CI28" i="14" s="1"/>
  <c r="DI28" i="14" s="1"/>
  <c r="J313" i="14"/>
  <c r="J315" i="14" s="1"/>
  <c r="J29" i="14"/>
  <c r="X29" i="14"/>
  <c r="CG26" i="14"/>
  <c r="DG26" i="14" s="1"/>
  <c r="I301" i="14"/>
  <c r="I303" i="14" s="1"/>
  <c r="I310" i="14" s="1"/>
  <c r="CF25" i="14"/>
  <c r="DF25" i="14" s="1"/>
  <c r="P296" i="14"/>
  <c r="P298" i="14" s="1"/>
  <c r="CM24" i="14"/>
  <c r="DM24" i="14" s="1"/>
  <c r="H267" i="14"/>
  <c r="H269" i="14" s="1"/>
  <c r="H282" i="14" s="1"/>
  <c r="CE22" i="14"/>
  <c r="DE22" i="14" s="1"/>
  <c r="J126" i="14"/>
  <c r="J86" i="14"/>
  <c r="J154" i="14" s="1"/>
  <c r="N238" i="14"/>
  <c r="N240" i="14" s="1"/>
  <c r="N247" i="14" s="1"/>
  <c r="N29" i="14"/>
  <c r="N121" i="14" s="1"/>
  <c r="N131" i="14" s="1"/>
  <c r="AB29" i="14"/>
  <c r="CK20" i="14"/>
  <c r="BJ29" i="14"/>
  <c r="CJ20" i="14"/>
  <c r="I296" i="14"/>
  <c r="I298" i="14" s="1"/>
  <c r="CF24" i="14"/>
  <c r="DF24" i="14" s="1"/>
  <c r="H250" i="14"/>
  <c r="H252" i="14" s="1"/>
  <c r="H259" i="14" s="1"/>
  <c r="H262" i="14" s="1"/>
  <c r="H67" i="14"/>
  <c r="CE21" i="14"/>
  <c r="DE21" i="14" s="1"/>
  <c r="L140" i="14"/>
  <c r="L145" i="14" s="1"/>
  <c r="L158" i="14" s="1"/>
  <c r="L117" i="14"/>
  <c r="CI12" i="14"/>
  <c r="DI12" i="14" s="1"/>
  <c r="Z12" i="14"/>
  <c r="Q184" i="14"/>
  <c r="Q188" i="14" s="1"/>
  <c r="V8" i="14"/>
  <c r="V17" i="14" s="1"/>
  <c r="CI8" i="14"/>
  <c r="BI17" i="14"/>
  <c r="BI31" i="14" s="1"/>
  <c r="BI36" i="14" s="1"/>
  <c r="BI39" i="14" s="1"/>
  <c r="Z8" i="14"/>
  <c r="Z17" i="14" s="1"/>
  <c r="U8" i="14"/>
  <c r="U17" i="14" s="1"/>
  <c r="P193" i="14"/>
  <c r="P198" i="14" s="1"/>
  <c r="DN8" i="14"/>
  <c r="DN17" i="14" s="1"/>
  <c r="CN17" i="14"/>
  <c r="N182" i="14"/>
  <c r="N184" i="14" s="1"/>
  <c r="N188" i="14" s="1"/>
  <c r="N58" i="14"/>
  <c r="AB10" i="14"/>
  <c r="O182" i="14"/>
  <c r="O184" i="14" s="1"/>
  <c r="O188" i="14" s="1"/>
  <c r="O58" i="14"/>
  <c r="AC10" i="14"/>
  <c r="CG10" i="14"/>
  <c r="DG10" i="14" s="1"/>
  <c r="N174" i="14"/>
  <c r="N179" i="14" s="1"/>
  <c r="I184" i="14"/>
  <c r="I188" i="14" s="1"/>
  <c r="H58" i="12"/>
  <c r="I58" i="12" s="1"/>
  <c r="J58" i="12" s="1"/>
  <c r="K58" i="12" s="1"/>
  <c r="L58" i="12" s="1"/>
  <c r="M58" i="12" s="1"/>
  <c r="N58" i="12" s="1"/>
  <c r="O58" i="12" s="1"/>
  <c r="P58" i="12" s="1"/>
  <c r="G58" i="12"/>
  <c r="J31" i="10"/>
  <c r="J36" i="10" s="1"/>
  <c r="J54" i="10" s="1"/>
  <c r="J71" i="10" s="1"/>
  <c r="F211" i="10"/>
  <c r="F216" i="10" s="1"/>
  <c r="N211" i="10"/>
  <c r="N216" i="10"/>
  <c r="M330" i="10"/>
  <c r="M332" i="10" s="1"/>
  <c r="BJ28" i="10"/>
  <c r="CJ28" i="10" s="1"/>
  <c r="DJ28" i="10" s="1"/>
  <c r="Q327" i="10"/>
  <c r="L31" i="10"/>
  <c r="L36" i="10" s="1"/>
  <c r="I330" i="10"/>
  <c r="I332" i="10" s="1"/>
  <c r="BF28" i="10"/>
  <c r="CF28" i="10"/>
  <c r="DF28" i="10" s="1"/>
  <c r="F301" i="10"/>
  <c r="F303" i="10" s="1"/>
  <c r="F310" i="10" s="1"/>
  <c r="CD25" i="10"/>
  <c r="DD25" i="10" s="1"/>
  <c r="Q105" i="10"/>
  <c r="Q114" i="10" s="1"/>
  <c r="Q221" i="10"/>
  <c r="Q227" i="10"/>
  <c r="Q220" i="10"/>
  <c r="K211" i="10"/>
  <c r="K216" i="10" s="1"/>
  <c r="Q313" i="10"/>
  <c r="Q315" i="10" s="1"/>
  <c r="CN26" i="10"/>
  <c r="DN26" i="10" s="1"/>
  <c r="H269" i="10"/>
  <c r="H282" i="10" s="1"/>
  <c r="BI29" i="10"/>
  <c r="CI20" i="10"/>
  <c r="F105" i="10"/>
  <c r="F114" i="10" s="1"/>
  <c r="Q211" i="10"/>
  <c r="Q216" i="10" s="1"/>
  <c r="H108" i="10"/>
  <c r="H141" i="10" s="1"/>
  <c r="H78" i="10"/>
  <c r="H105" i="10"/>
  <c r="H114" i="10" s="1"/>
  <c r="H31" i="10"/>
  <c r="H36" i="10" s="1"/>
  <c r="O296" i="10"/>
  <c r="O298" i="10" s="1"/>
  <c r="CL24" i="10"/>
  <c r="DL24" i="10" s="1"/>
  <c r="Q126" i="10"/>
  <c r="Q86" i="10"/>
  <c r="Q154" i="10" s="1"/>
  <c r="K31" i="10"/>
  <c r="K36" i="10" s="1"/>
  <c r="Q234" i="10"/>
  <c r="CD15" i="10"/>
  <c r="DD15" i="10" s="1"/>
  <c r="F227" i="10"/>
  <c r="F220" i="10"/>
  <c r="F221" i="10"/>
  <c r="J149" i="10"/>
  <c r="J155" i="10" s="1"/>
  <c r="J159" i="10" s="1"/>
  <c r="J136" i="10"/>
  <c r="N301" i="10"/>
  <c r="N303" i="10" s="1"/>
  <c r="N310" i="10" s="1"/>
  <c r="CK25" i="10"/>
  <c r="DK25" i="10" s="1"/>
  <c r="F287" i="10"/>
  <c r="F293" i="10" s="1"/>
  <c r="P252" i="10"/>
  <c r="P259" i="10" s="1"/>
  <c r="P262" i="10" s="1"/>
  <c r="F238" i="10"/>
  <c r="F240" i="10" s="1"/>
  <c r="F247" i="10" s="1"/>
  <c r="F29" i="10"/>
  <c r="F121" i="10" s="1"/>
  <c r="F131" i="10" s="1"/>
  <c r="U29" i="10"/>
  <c r="CD20" i="10"/>
  <c r="K126" i="10"/>
  <c r="K86" i="10"/>
  <c r="K154" i="10" s="1"/>
  <c r="N238" i="10"/>
  <c r="N240" i="10" s="1"/>
  <c r="N247" i="10" s="1"/>
  <c r="N29" i="10"/>
  <c r="N121" i="10" s="1"/>
  <c r="N131" i="10" s="1"/>
  <c r="AB29" i="10"/>
  <c r="CK20" i="10"/>
  <c r="CM10" i="10"/>
  <c r="DM10" i="10" s="1"/>
  <c r="AD10" i="10"/>
  <c r="CI9" i="10"/>
  <c r="DI9" i="10" s="1"/>
  <c r="Z9" i="10"/>
  <c r="N172" i="10"/>
  <c r="N174" i="10" s="1"/>
  <c r="N179" i="10" s="1"/>
  <c r="AB9" i="10"/>
  <c r="CK9" i="10"/>
  <c r="DK9" i="10" s="1"/>
  <c r="BM17" i="10"/>
  <c r="BM31" i="10" s="1"/>
  <c r="BM36" i="10" s="1"/>
  <c r="BM39" i="10" s="1"/>
  <c r="AD8" i="10"/>
  <c r="AD17" i="10" s="1"/>
  <c r="P105" i="10"/>
  <c r="P114" i="10" s="1"/>
  <c r="Q330" i="10"/>
  <c r="Q332" i="10" s="1"/>
  <c r="BN28" i="10"/>
  <c r="CN28" i="10" s="1"/>
  <c r="DN28" i="10" s="1"/>
  <c r="M313" i="10"/>
  <c r="M315" i="10" s="1"/>
  <c r="M29" i="10"/>
  <c r="AA29" i="10"/>
  <c r="CJ26" i="10"/>
  <c r="DJ26" i="10" s="1"/>
  <c r="N267" i="10"/>
  <c r="N269" i="10" s="1"/>
  <c r="N282" i="10" s="1"/>
  <c r="CK22" i="10"/>
  <c r="DK22" i="10" s="1"/>
  <c r="J326" i="10"/>
  <c r="J319" i="10"/>
  <c r="J320" i="10" s="1"/>
  <c r="L315" i="10"/>
  <c r="O285" i="10"/>
  <c r="O287" i="10" s="1"/>
  <c r="O293" i="10" s="1"/>
  <c r="O84" i="10"/>
  <c r="O152" i="10" s="1"/>
  <c r="O56" i="10"/>
  <c r="O122" i="10" s="1"/>
  <c r="CL23" i="10"/>
  <c r="DL23" i="10" s="1"/>
  <c r="H220" i="10"/>
  <c r="H221" i="10" s="1"/>
  <c r="H228" i="10" s="1"/>
  <c r="H227" i="10"/>
  <c r="H211" i="10"/>
  <c r="H216" i="10"/>
  <c r="CM17" i="10"/>
  <c r="DM8" i="10"/>
  <c r="DM17" i="10" s="1"/>
  <c r="K136" i="10"/>
  <c r="K149" i="10"/>
  <c r="K155" i="10" s="1"/>
  <c r="K159" i="10" s="1"/>
  <c r="P301" i="10"/>
  <c r="P303" i="10" s="1"/>
  <c r="P310" i="10" s="1"/>
  <c r="CM25" i="10"/>
  <c r="DM25" i="10" s="1"/>
  <c r="F296" i="10"/>
  <c r="F298" i="10" s="1"/>
  <c r="CD24" i="10"/>
  <c r="DD24" i="10" s="1"/>
  <c r="BH29" i="10"/>
  <c r="BH31" i="10" s="1"/>
  <c r="BH36" i="10" s="1"/>
  <c r="BH39" i="10" s="1"/>
  <c r="CH20" i="10"/>
  <c r="K117" i="10"/>
  <c r="K140" i="10"/>
  <c r="K145" i="10" s="1"/>
  <c r="K158" i="10" s="1"/>
  <c r="K160" i="10" s="1"/>
  <c r="P108" i="10"/>
  <c r="P141" i="10" s="1"/>
  <c r="P78" i="10"/>
  <c r="CL17" i="10"/>
  <c r="DL8" i="10"/>
  <c r="DL17" i="10" s="1"/>
  <c r="J315" i="10"/>
  <c r="O301" i="10"/>
  <c r="O303" i="10" s="1"/>
  <c r="O310" i="10" s="1"/>
  <c r="CL25" i="10"/>
  <c r="DL25" i="10" s="1"/>
  <c r="P238" i="10"/>
  <c r="P240" i="10" s="1"/>
  <c r="P247" i="10" s="1"/>
  <c r="AD29" i="10"/>
  <c r="P29" i="10"/>
  <c r="P121" i="10" s="1"/>
  <c r="P131" i="10" s="1"/>
  <c r="CM20" i="10"/>
  <c r="J39" i="10"/>
  <c r="O227" i="10"/>
  <c r="O220" i="10"/>
  <c r="O221" i="10"/>
  <c r="O228" i="10" s="1"/>
  <c r="O78" i="10"/>
  <c r="O108" i="10"/>
  <c r="O141" i="10" s="1"/>
  <c r="H301" i="10"/>
  <c r="H303" i="10" s="1"/>
  <c r="H310" i="10" s="1"/>
  <c r="CE25" i="10"/>
  <c r="DE25" i="10" s="1"/>
  <c r="L126" i="10"/>
  <c r="L86" i="10"/>
  <c r="L154" i="10" s="1"/>
  <c r="I140" i="10"/>
  <c r="I145" i="10" s="1"/>
  <c r="I158" i="10" s="1"/>
  <c r="I117" i="10"/>
  <c r="N227" i="10"/>
  <c r="N220" i="10"/>
  <c r="N221" i="10"/>
  <c r="I216" i="10"/>
  <c r="I211" i="10"/>
  <c r="CI10" i="10"/>
  <c r="DI10" i="10" s="1"/>
  <c r="Z10" i="10"/>
  <c r="DN8" i="10"/>
  <c r="DN17" i="10" s="1"/>
  <c r="CN17" i="10"/>
  <c r="Z8" i="10"/>
  <c r="Z17" i="10" s="1"/>
  <c r="BI17" i="10"/>
  <c r="BI31" i="10" s="1"/>
  <c r="BI36" i="10" s="1"/>
  <c r="BI39" i="10" s="1"/>
  <c r="CI8" i="10"/>
  <c r="P169" i="10"/>
  <c r="I313" i="10"/>
  <c r="I315" i="10" s="1"/>
  <c r="I29" i="10"/>
  <c r="W29" i="10"/>
  <c r="CF26" i="10"/>
  <c r="DF26" i="10" s="1"/>
  <c r="L149" i="10"/>
  <c r="L155" i="10" s="1"/>
  <c r="L159" i="10" s="1"/>
  <c r="L160" i="10" s="1"/>
  <c r="L136" i="10"/>
  <c r="Q301" i="10"/>
  <c r="Q303" i="10" s="1"/>
  <c r="Q310" i="10" s="1"/>
  <c r="CN25" i="10"/>
  <c r="DN25" i="10" s="1"/>
  <c r="Q296" i="10"/>
  <c r="Q298" i="10" s="1"/>
  <c r="CN24" i="10"/>
  <c r="DN24" i="10" s="1"/>
  <c r="H285" i="10"/>
  <c r="H287" i="10" s="1"/>
  <c r="H293" i="10" s="1"/>
  <c r="H84" i="10"/>
  <c r="H152" i="10" s="1"/>
  <c r="H56" i="10"/>
  <c r="H122" i="10" s="1"/>
  <c r="CE23" i="10"/>
  <c r="DE23" i="10" s="1"/>
  <c r="H126" i="10"/>
  <c r="H86" i="10"/>
  <c r="H154" i="10" s="1"/>
  <c r="H238" i="10"/>
  <c r="H240" i="10" s="1"/>
  <c r="H247" i="10" s="1"/>
  <c r="V29" i="10"/>
  <c r="H29" i="10"/>
  <c r="H121" i="10" s="1"/>
  <c r="H131" i="10" s="1"/>
  <c r="CE20" i="10"/>
  <c r="Q108" i="10"/>
  <c r="Q141" i="10" s="1"/>
  <c r="Q78" i="10"/>
  <c r="DE8" i="10"/>
  <c r="DE17" i="10" s="1"/>
  <c r="CE17" i="10"/>
  <c r="BO5" i="10"/>
  <c r="CO5" i="10" s="1"/>
  <c r="DO5" i="10" s="1"/>
  <c r="AH4" i="10"/>
  <c r="P315" i="10"/>
  <c r="K315" i="10"/>
  <c r="P296" i="10"/>
  <c r="P298" i="10" s="1"/>
  <c r="CM24" i="10"/>
  <c r="DM24" i="10" s="1"/>
  <c r="N285" i="10"/>
  <c r="N287" i="10" s="1"/>
  <c r="N293" i="10" s="1"/>
  <c r="N84" i="10"/>
  <c r="N152" i="10" s="1"/>
  <c r="N56" i="10"/>
  <c r="N122" i="10" s="1"/>
  <c r="CK23" i="10"/>
  <c r="DK23" i="10" s="1"/>
  <c r="F126" i="10"/>
  <c r="F86" i="10"/>
  <c r="F154" i="10" s="1"/>
  <c r="Q238" i="10"/>
  <c r="Q240" i="10" s="1"/>
  <c r="Q247" i="10" s="1"/>
  <c r="Q29" i="10"/>
  <c r="Q121" i="10" s="1"/>
  <c r="Q131" i="10" s="1"/>
  <c r="AE29" i="10"/>
  <c r="CN20" i="10"/>
  <c r="P220" i="10"/>
  <c r="P221" i="10"/>
  <c r="P228" i="10" s="1"/>
  <c r="P227" i="10"/>
  <c r="O315" i="10"/>
  <c r="BG29" i="10"/>
  <c r="BG31" i="10" s="1"/>
  <c r="BG36" i="10" s="1"/>
  <c r="BG39" i="10" s="1"/>
  <c r="CG20" i="10"/>
  <c r="BF29" i="10"/>
  <c r="BF31" i="10" s="1"/>
  <c r="BF36" i="10" s="1"/>
  <c r="BF39" i="10" s="1"/>
  <c r="CF20" i="10"/>
  <c r="J114" i="10"/>
  <c r="O216" i="10"/>
  <c r="O211" i="10"/>
  <c r="P285" i="10"/>
  <c r="P287" i="10" s="1"/>
  <c r="P293" i="10" s="1"/>
  <c r="P84" i="10"/>
  <c r="P152" i="10" s="1"/>
  <c r="P56" i="10"/>
  <c r="P122" i="10" s="1"/>
  <c r="CM23" i="10"/>
  <c r="DM23" i="10" s="1"/>
  <c r="N250" i="10"/>
  <c r="N252" i="10" s="1"/>
  <c r="N259" i="10" s="1"/>
  <c r="N262" i="10" s="1"/>
  <c r="N67" i="10"/>
  <c r="CK21" i="10"/>
  <c r="DK21" i="10" s="1"/>
  <c r="I126" i="10"/>
  <c r="I86" i="10"/>
  <c r="I154" i="10" s="1"/>
  <c r="O232" i="10"/>
  <c r="O234" i="10" s="1"/>
  <c r="CL16" i="10"/>
  <c r="DL16" i="10" s="1"/>
  <c r="BL16" i="10"/>
  <c r="AC16" i="10" s="1"/>
  <c r="CI13" i="10"/>
  <c r="DI13" i="10" s="1"/>
  <c r="Z13" i="10"/>
  <c r="L211" i="10"/>
  <c r="L216" i="10" s="1"/>
  <c r="M211" i="10"/>
  <c r="M216" i="10" s="1"/>
  <c r="CI12" i="10"/>
  <c r="DI12" i="10" s="1"/>
  <c r="Z12" i="10"/>
  <c r="N201" i="10"/>
  <c r="N203" i="10" s="1"/>
  <c r="N205" i="10" s="1"/>
  <c r="AB12" i="10"/>
  <c r="CK12" i="10"/>
  <c r="DK12" i="10" s="1"/>
  <c r="CI11" i="10"/>
  <c r="DI11" i="10" s="1"/>
  <c r="Z11" i="10"/>
  <c r="N191" i="10"/>
  <c r="N193" i="10" s="1"/>
  <c r="N198" i="10" s="1"/>
  <c r="AB11" i="10"/>
  <c r="CK11" i="10"/>
  <c r="DK11" i="10" s="1"/>
  <c r="CE10" i="10"/>
  <c r="DE10" i="10" s="1"/>
  <c r="V10" i="10"/>
  <c r="DJ8" i="10"/>
  <c r="DJ17" i="10" s="1"/>
  <c r="CJ17" i="10"/>
  <c r="BE17" i="10"/>
  <c r="BE31" i="10" s="1"/>
  <c r="BE36" i="10" s="1"/>
  <c r="BE39" i="10" s="1"/>
  <c r="V8" i="10"/>
  <c r="V17" i="10" s="1"/>
  <c r="N167" i="10"/>
  <c r="N169" i="10" s="1"/>
  <c r="AB8" i="10"/>
  <c r="AB17" i="10" s="1"/>
  <c r="N17" i="10"/>
  <c r="CK8" i="10"/>
  <c r="CD17" i="10"/>
  <c r="DD8" i="10"/>
  <c r="DD17" i="10" s="1"/>
  <c r="J211" i="10"/>
  <c r="J216" i="10"/>
  <c r="F315" i="10"/>
  <c r="Q285" i="10"/>
  <c r="Q287" i="10" s="1"/>
  <c r="Q293" i="10" s="1"/>
  <c r="Q84" i="10"/>
  <c r="Q152" i="10" s="1"/>
  <c r="Q56" i="10"/>
  <c r="Q122" i="10" s="1"/>
  <c r="CN23" i="10"/>
  <c r="DN23" i="10" s="1"/>
  <c r="Q184" i="10"/>
  <c r="Q188" i="10" s="1"/>
  <c r="O105" i="10"/>
  <c r="O114" i="10" s="1"/>
  <c r="P211" i="10"/>
  <c r="P216" i="10" s="1"/>
  <c r="F78" i="10"/>
  <c r="F108" i="10"/>
  <c r="F141" i="10" s="1"/>
  <c r="P126" i="10"/>
  <c r="P86" i="10"/>
  <c r="P154" i="10" s="1"/>
  <c r="O238" i="10"/>
  <c r="O240" i="10" s="1"/>
  <c r="O247" i="10" s="1"/>
  <c r="O29" i="10"/>
  <c r="O121" i="10" s="1"/>
  <c r="O131" i="10" s="1"/>
  <c r="AC29" i="10"/>
  <c r="CL20" i="10"/>
  <c r="BJ29" i="10"/>
  <c r="BJ31" i="10" s="1"/>
  <c r="BJ36" i="10" s="1"/>
  <c r="BJ39" i="10" s="1"/>
  <c r="CJ20" i="10"/>
  <c r="H315" i="10"/>
  <c r="H296" i="10"/>
  <c r="H298" i="10" s="1"/>
  <c r="CE24" i="10"/>
  <c r="DE24" i="10" s="1"/>
  <c r="O250" i="10"/>
  <c r="O252" i="10" s="1"/>
  <c r="O259" i="10" s="1"/>
  <c r="O262" i="10" s="1"/>
  <c r="O67" i="10"/>
  <c r="CL21" i="10"/>
  <c r="DL21" i="10" s="1"/>
  <c r="J126" i="10"/>
  <c r="J86" i="10"/>
  <c r="J154" i="10" s="1"/>
  <c r="M126" i="10"/>
  <c r="M86" i="10"/>
  <c r="M154" i="10" s="1"/>
  <c r="M140" i="10"/>
  <c r="M145" i="10" s="1"/>
  <c r="M158" i="10" s="1"/>
  <c r="M117" i="10"/>
  <c r="N182" i="10"/>
  <c r="N184" i="10" s="1"/>
  <c r="N188" i="10" s="1"/>
  <c r="N58" i="10"/>
  <c r="AB10" i="10"/>
  <c r="CF17" i="10"/>
  <c r="DF8" i="10"/>
  <c r="DF17" i="10" s="1"/>
  <c r="K327" i="14" l="1"/>
  <c r="F108" i="14"/>
  <c r="F141" i="14" s="1"/>
  <c r="F78" i="14"/>
  <c r="Q126" i="14"/>
  <c r="Q86" i="14"/>
  <c r="Q154" i="14" s="1"/>
  <c r="DE8" i="14"/>
  <c r="DE17" i="14" s="1"/>
  <c r="CE17" i="14"/>
  <c r="CE31" i="14" s="1"/>
  <c r="CE36" i="14" s="1"/>
  <c r="CE39" i="14" s="1"/>
  <c r="P108" i="14"/>
  <c r="P141" i="14" s="1"/>
  <c r="P78" i="14"/>
  <c r="N105" i="14"/>
  <c r="N114" i="14" s="1"/>
  <c r="N31" i="14"/>
  <c r="N36" i="14" s="1"/>
  <c r="BJ31" i="14"/>
  <c r="BJ36" i="14" s="1"/>
  <c r="BJ39" i="14" s="1"/>
  <c r="I149" i="14"/>
  <c r="I155" i="14" s="1"/>
  <c r="I159" i="14" s="1"/>
  <c r="I136" i="14"/>
  <c r="CK16" i="14"/>
  <c r="DK16" i="14" s="1"/>
  <c r="P126" i="14"/>
  <c r="P86" i="14"/>
  <c r="P154" i="14" s="1"/>
  <c r="H140" i="14"/>
  <c r="H145" i="14" s="1"/>
  <c r="H158" i="14" s="1"/>
  <c r="H160" i="14" s="1"/>
  <c r="H117" i="14"/>
  <c r="CD17" i="14"/>
  <c r="DD8" i="14"/>
  <c r="DD17" i="14" s="1"/>
  <c r="I105" i="14"/>
  <c r="I114" i="14" s="1"/>
  <c r="I31" i="14"/>
  <c r="I36" i="14" s="1"/>
  <c r="CE29" i="14"/>
  <c r="DE20" i="14"/>
  <c r="DE29" i="14" s="1"/>
  <c r="K117" i="14"/>
  <c r="K140" i="14"/>
  <c r="K145" i="14" s="1"/>
  <c r="K158" i="14" s="1"/>
  <c r="N78" i="14"/>
  <c r="N108" i="14"/>
  <c r="N141" i="14" s="1"/>
  <c r="DI8" i="14"/>
  <c r="DI17" i="14" s="1"/>
  <c r="CI17" i="14"/>
  <c r="CI31" i="14" s="1"/>
  <c r="CI36" i="14" s="1"/>
  <c r="CI39" i="14" s="1"/>
  <c r="H126" i="14"/>
  <c r="H86" i="14"/>
  <c r="H154" i="14" s="1"/>
  <c r="CJ29" i="14"/>
  <c r="DJ20" i="14"/>
  <c r="DJ29" i="14" s="1"/>
  <c r="N149" i="14"/>
  <c r="N155" i="14" s="1"/>
  <c r="N159" i="14" s="1"/>
  <c r="N136" i="14"/>
  <c r="J121" i="14"/>
  <c r="J131" i="14" s="1"/>
  <c r="J31" i="14"/>
  <c r="J36" i="14" s="1"/>
  <c r="CG29" i="14"/>
  <c r="DG20" i="14"/>
  <c r="DG29" i="14" s="1"/>
  <c r="CL16" i="14"/>
  <c r="DL16" i="14" s="1"/>
  <c r="K121" i="14"/>
  <c r="K131" i="14" s="1"/>
  <c r="K31" i="14"/>
  <c r="K36" i="14" s="1"/>
  <c r="CD29" i="14"/>
  <c r="DD20" i="14"/>
  <c r="DD29" i="14" s="1"/>
  <c r="F31" i="14"/>
  <c r="F36" i="14" s="1"/>
  <c r="I126" i="14"/>
  <c r="I86" i="14"/>
  <c r="I154" i="14" s="1"/>
  <c r="L121" i="14"/>
  <c r="L131" i="14" s="1"/>
  <c r="L31" i="14"/>
  <c r="L36" i="14" s="1"/>
  <c r="Q149" i="14"/>
  <c r="Q155" i="14" s="1"/>
  <c r="Q159" i="14" s="1"/>
  <c r="Q136" i="14"/>
  <c r="P31" i="14"/>
  <c r="P36" i="14" s="1"/>
  <c r="H149" i="14"/>
  <c r="H155" i="14" s="1"/>
  <c r="H159" i="14" s="1"/>
  <c r="H136" i="14"/>
  <c r="CL29" i="14"/>
  <c r="DL20" i="14"/>
  <c r="DL29" i="14" s="1"/>
  <c r="CH29" i="14"/>
  <c r="DH20" i="14"/>
  <c r="DH29" i="14" s="1"/>
  <c r="O108" i="14"/>
  <c r="O141" i="14" s="1"/>
  <c r="O78" i="14"/>
  <c r="CH31" i="14"/>
  <c r="CH36" i="14" s="1"/>
  <c r="CH39" i="14" s="1"/>
  <c r="N86" i="14"/>
  <c r="N154" i="14" s="1"/>
  <c r="N126" i="14"/>
  <c r="F149" i="14"/>
  <c r="F155" i="14" s="1"/>
  <c r="F159" i="14" s="1"/>
  <c r="F136" i="14"/>
  <c r="F86" i="14"/>
  <c r="F154" i="14" s="1"/>
  <c r="F126" i="14"/>
  <c r="CL17" i="14"/>
  <c r="CL31" i="14" s="1"/>
  <c r="CL36" i="14" s="1"/>
  <c r="CL39" i="14" s="1"/>
  <c r="DL8" i="14"/>
  <c r="DL17" i="14" s="1"/>
  <c r="F117" i="14"/>
  <c r="F140" i="14"/>
  <c r="F145" i="14" s="1"/>
  <c r="F158" i="14" s="1"/>
  <c r="F160" i="14" s="1"/>
  <c r="CM29" i="14"/>
  <c r="DM20" i="14"/>
  <c r="DM29" i="14" s="1"/>
  <c r="M121" i="14"/>
  <c r="M131" i="14" s="1"/>
  <c r="M31" i="14"/>
  <c r="M36" i="14" s="1"/>
  <c r="BP5" i="14"/>
  <c r="CP5" i="14" s="1"/>
  <c r="DP5" i="14" s="1"/>
  <c r="AI4" i="14"/>
  <c r="H108" i="14"/>
  <c r="H141" i="14" s="1"/>
  <c r="H78" i="14"/>
  <c r="Q31" i="14"/>
  <c r="Q36" i="14" s="1"/>
  <c r="P140" i="14"/>
  <c r="P145" i="14" s="1"/>
  <c r="P158" i="14" s="1"/>
  <c r="P117" i="14"/>
  <c r="O149" i="14"/>
  <c r="O155" i="14" s="1"/>
  <c r="O159" i="14" s="1"/>
  <c r="O136" i="14"/>
  <c r="CK29" i="14"/>
  <c r="DK20" i="14"/>
  <c r="DK29" i="14" s="1"/>
  <c r="O105" i="14"/>
  <c r="O114" i="14" s="1"/>
  <c r="O31" i="14"/>
  <c r="O36" i="14" s="1"/>
  <c r="CM31" i="14"/>
  <c r="CM36" i="14" s="1"/>
  <c r="CM39" i="14" s="1"/>
  <c r="CK17" i="14"/>
  <c r="CK31" i="14" s="1"/>
  <c r="CK36" i="14" s="1"/>
  <c r="CK39" i="14" s="1"/>
  <c r="DK8" i="14"/>
  <c r="DK17" i="14" s="1"/>
  <c r="DJ8" i="14"/>
  <c r="DJ17" i="14" s="1"/>
  <c r="CJ17" i="14"/>
  <c r="CJ31" i="14" s="1"/>
  <c r="CJ36" i="14" s="1"/>
  <c r="CJ39" i="14" s="1"/>
  <c r="CF29" i="14"/>
  <c r="DF20" i="14"/>
  <c r="DF29" i="14" s="1"/>
  <c r="P149" i="14"/>
  <c r="P155" i="14" s="1"/>
  <c r="P159" i="14" s="1"/>
  <c r="P136" i="14"/>
  <c r="O86" i="14"/>
  <c r="O154" i="14" s="1"/>
  <c r="O126" i="14"/>
  <c r="CN29" i="14"/>
  <c r="CN31" i="14" s="1"/>
  <c r="CN36" i="14" s="1"/>
  <c r="CN39" i="14" s="1"/>
  <c r="DN20" i="14"/>
  <c r="DN29" i="14" s="1"/>
  <c r="H39" i="14"/>
  <c r="H54" i="14"/>
  <c r="H71" i="14" s="1"/>
  <c r="Q117" i="14"/>
  <c r="Q140" i="14"/>
  <c r="Q145" i="14" s="1"/>
  <c r="Q158" i="14" s="1"/>
  <c r="Q160" i="14" s="1"/>
  <c r="DF8" i="14"/>
  <c r="DF17" i="14" s="1"/>
  <c r="CF17" i="14"/>
  <c r="CG31" i="14"/>
  <c r="CG36" i="14" s="1"/>
  <c r="CG39" i="14" s="1"/>
  <c r="J327" i="10"/>
  <c r="O136" i="10"/>
  <c r="O149" i="10"/>
  <c r="O155" i="10" s="1"/>
  <c r="O159" i="10" s="1"/>
  <c r="BP5" i="10"/>
  <c r="CP5" i="10" s="1"/>
  <c r="DP5" i="10" s="1"/>
  <c r="AI4" i="10"/>
  <c r="CI17" i="10"/>
  <c r="DI8" i="10"/>
  <c r="DI17" i="10" s="1"/>
  <c r="CD29" i="10"/>
  <c r="DD20" i="10"/>
  <c r="DD29" i="10" s="1"/>
  <c r="N108" i="10"/>
  <c r="N141" i="10" s="1"/>
  <c r="N78" i="10"/>
  <c r="CL29" i="10"/>
  <c r="DL20" i="10"/>
  <c r="DL29" i="10" s="1"/>
  <c r="CJ31" i="10"/>
  <c r="CJ36" i="10" s="1"/>
  <c r="CJ39" i="10" s="1"/>
  <c r="CF29" i="10"/>
  <c r="CF31" i="10" s="1"/>
  <c r="CF36" i="10" s="1"/>
  <c r="CF39" i="10" s="1"/>
  <c r="DF20" i="10"/>
  <c r="DF29" i="10" s="1"/>
  <c r="CN29" i="10"/>
  <c r="DN20" i="10"/>
  <c r="DN29" i="10" s="1"/>
  <c r="CE31" i="10"/>
  <c r="CE36" i="10" s="1"/>
  <c r="CE39" i="10" s="1"/>
  <c r="CE29" i="10"/>
  <c r="DE20" i="10"/>
  <c r="DE29" i="10" s="1"/>
  <c r="P149" i="10"/>
  <c r="P155" i="10" s="1"/>
  <c r="P159" i="10" s="1"/>
  <c r="P136" i="10"/>
  <c r="CH29" i="10"/>
  <c r="CH31" i="10" s="1"/>
  <c r="CH36" i="10" s="1"/>
  <c r="CH39" i="10" s="1"/>
  <c r="DH20" i="10"/>
  <c r="DH29" i="10" s="1"/>
  <c r="P31" i="10"/>
  <c r="P36" i="10" s="1"/>
  <c r="F136" i="10"/>
  <c r="F149" i="10"/>
  <c r="F155" i="10" s="1"/>
  <c r="F159" i="10" s="1"/>
  <c r="F228" i="10"/>
  <c r="F31" i="10"/>
  <c r="F36" i="10" s="1"/>
  <c r="Q31" i="10"/>
  <c r="Q36" i="10" s="1"/>
  <c r="CJ29" i="10"/>
  <c r="DJ20" i="10"/>
  <c r="DJ29" i="10" s="1"/>
  <c r="CK17" i="10"/>
  <c r="DK8" i="10"/>
  <c r="DK17" i="10" s="1"/>
  <c r="CG29" i="10"/>
  <c r="CG31" i="10" s="1"/>
  <c r="CG36" i="10" s="1"/>
  <c r="CG39" i="10" s="1"/>
  <c r="DG20" i="10"/>
  <c r="DG29" i="10" s="1"/>
  <c r="Q136" i="10"/>
  <c r="Q149" i="10"/>
  <c r="Q155" i="10" s="1"/>
  <c r="Q159" i="10" s="1"/>
  <c r="J77" i="10"/>
  <c r="J87" i="10" s="1"/>
  <c r="J161" i="10" s="1"/>
  <c r="J73" i="10"/>
  <c r="H39" i="10"/>
  <c r="H54" i="10"/>
  <c r="H71" i="10" s="1"/>
  <c r="CI29" i="10"/>
  <c r="DI20" i="10"/>
  <c r="DI29" i="10" s="1"/>
  <c r="O126" i="10"/>
  <c r="O86" i="10"/>
  <c r="O154" i="10" s="1"/>
  <c r="CD31" i="10"/>
  <c r="CD36" i="10" s="1"/>
  <c r="CD39" i="10" s="1"/>
  <c r="H149" i="10"/>
  <c r="H155" i="10" s="1"/>
  <c r="H159" i="10" s="1"/>
  <c r="H136" i="10"/>
  <c r="CN31" i="10"/>
  <c r="CN36" i="10" s="1"/>
  <c r="CN39" i="10" s="1"/>
  <c r="P140" i="10"/>
  <c r="P145" i="10" s="1"/>
  <c r="P158" i="10" s="1"/>
  <c r="P117" i="10"/>
  <c r="N149" i="10"/>
  <c r="N155" i="10" s="1"/>
  <c r="N159" i="10" s="1"/>
  <c r="N136" i="10"/>
  <c r="K54" i="10"/>
  <c r="K71" i="10" s="1"/>
  <c r="K39" i="10"/>
  <c r="F117" i="10"/>
  <c r="F140" i="10"/>
  <c r="F145" i="10" s="1"/>
  <c r="F158" i="10" s="1"/>
  <c r="F160" i="10" s="1"/>
  <c r="Q117" i="10"/>
  <c r="Q140" i="10"/>
  <c r="Q145" i="10" s="1"/>
  <c r="Q158" i="10" s="1"/>
  <c r="O31" i="10"/>
  <c r="O36" i="10" s="1"/>
  <c r="O117" i="10"/>
  <c r="O140" i="10"/>
  <c r="O145" i="10" s="1"/>
  <c r="O158" i="10" s="1"/>
  <c r="O160" i="10" s="1"/>
  <c r="N105" i="10"/>
  <c r="N114" i="10" s="1"/>
  <c r="N31" i="10"/>
  <c r="N36" i="10" s="1"/>
  <c r="N126" i="10"/>
  <c r="N86" i="10"/>
  <c r="N154" i="10" s="1"/>
  <c r="J140" i="10"/>
  <c r="J145" i="10" s="1"/>
  <c r="J158" i="10" s="1"/>
  <c r="J160" i="10" s="1"/>
  <c r="J162" i="10" s="1"/>
  <c r="J117" i="10"/>
  <c r="I121" i="10"/>
  <c r="I131" i="10" s="1"/>
  <c r="I31" i="10"/>
  <c r="I36" i="10" s="1"/>
  <c r="N228" i="10"/>
  <c r="CM29" i="10"/>
  <c r="CM31" i="10" s="1"/>
  <c r="CM36" i="10" s="1"/>
  <c r="CM39" i="10" s="1"/>
  <c r="DM20" i="10"/>
  <c r="DM29" i="10" s="1"/>
  <c r="CL31" i="10"/>
  <c r="CL36" i="10" s="1"/>
  <c r="CL39" i="10" s="1"/>
  <c r="M121" i="10"/>
  <c r="M131" i="10" s="1"/>
  <c r="M31" i="10"/>
  <c r="M36" i="10" s="1"/>
  <c r="CK29" i="10"/>
  <c r="DK20" i="10"/>
  <c r="DK29" i="10" s="1"/>
  <c r="H140" i="10"/>
  <c r="H145" i="10" s="1"/>
  <c r="H158" i="10" s="1"/>
  <c r="H160" i="10" s="1"/>
  <c r="H117" i="10"/>
  <c r="Q228" i="10"/>
  <c r="L54" i="10"/>
  <c r="L71" i="10" s="1"/>
  <c r="L39" i="10"/>
  <c r="CF31" i="14" l="1"/>
  <c r="CF36" i="14" s="1"/>
  <c r="CF39" i="14" s="1"/>
  <c r="H73" i="14"/>
  <c r="H77" i="14"/>
  <c r="H87" i="14" s="1"/>
  <c r="H161" i="14" s="1"/>
  <c r="O117" i="14"/>
  <c r="O140" i="14"/>
  <c r="O145" i="14" s="1"/>
  <c r="O158" i="14" s="1"/>
  <c r="O160" i="14" s="1"/>
  <c r="P160" i="14"/>
  <c r="BQ5" i="14"/>
  <c r="CQ5" i="14" s="1"/>
  <c r="DQ5" i="14" s="1"/>
  <c r="AJ4" i="14"/>
  <c r="L39" i="14"/>
  <c r="L54" i="14"/>
  <c r="L71" i="14" s="1"/>
  <c r="K54" i="14"/>
  <c r="K71" i="14" s="1"/>
  <c r="K39" i="14"/>
  <c r="CD31" i="14"/>
  <c r="CD36" i="14" s="1"/>
  <c r="CD39" i="14" s="1"/>
  <c r="Q39" i="14"/>
  <c r="Q54" i="14"/>
  <c r="Q71" i="14" s="1"/>
  <c r="P39" i="14"/>
  <c r="P54" i="14"/>
  <c r="P71" i="14" s="1"/>
  <c r="L149" i="14"/>
  <c r="L155" i="14" s="1"/>
  <c r="L159" i="14" s="1"/>
  <c r="L160" i="14" s="1"/>
  <c r="L136" i="14"/>
  <c r="F54" i="14"/>
  <c r="F71" i="14" s="1"/>
  <c r="F39" i="14"/>
  <c r="K149" i="14"/>
  <c r="K155" i="14" s="1"/>
  <c r="K159" i="14" s="1"/>
  <c r="K160" i="14" s="1"/>
  <c r="K136" i="14"/>
  <c r="J39" i="14"/>
  <c r="J54" i="14"/>
  <c r="J71" i="14" s="1"/>
  <c r="I54" i="14"/>
  <c r="I71" i="14" s="1"/>
  <c r="I39" i="14"/>
  <c r="N39" i="14"/>
  <c r="N54" i="14"/>
  <c r="N71" i="14" s="1"/>
  <c r="M39" i="14"/>
  <c r="M54" i="14"/>
  <c r="M71" i="14" s="1"/>
  <c r="J149" i="14"/>
  <c r="J155" i="14" s="1"/>
  <c r="J159" i="14" s="1"/>
  <c r="J160" i="14" s="1"/>
  <c r="J136" i="14"/>
  <c r="I140" i="14"/>
  <c r="I145" i="14" s="1"/>
  <c r="I158" i="14" s="1"/>
  <c r="I160" i="14" s="1"/>
  <c r="I117" i="14"/>
  <c r="H162" i="14"/>
  <c r="N140" i="14"/>
  <c r="N145" i="14" s="1"/>
  <c r="N158" i="14" s="1"/>
  <c r="N160" i="14" s="1"/>
  <c r="N117" i="14"/>
  <c r="O54" i="14"/>
  <c r="O71" i="14" s="1"/>
  <c r="O39" i="14"/>
  <c r="M149" i="14"/>
  <c r="M155" i="14" s="1"/>
  <c r="M159" i="14" s="1"/>
  <c r="M160" i="14" s="1"/>
  <c r="M136" i="14"/>
  <c r="CI31" i="10"/>
  <c r="CI36" i="10" s="1"/>
  <c r="CI39" i="10" s="1"/>
  <c r="Q160" i="10"/>
  <c r="CK31" i="10"/>
  <c r="CK36" i="10" s="1"/>
  <c r="CK39" i="10" s="1"/>
  <c r="F54" i="10"/>
  <c r="F71" i="10" s="1"/>
  <c r="F39" i="10"/>
  <c r="I54" i="10"/>
  <c r="I71" i="10" s="1"/>
  <c r="I39" i="10"/>
  <c r="O54" i="10"/>
  <c r="O71" i="10" s="1"/>
  <c r="O39" i="10"/>
  <c r="H73" i="10"/>
  <c r="H77" i="10"/>
  <c r="H87" i="10" s="1"/>
  <c r="H161" i="10" s="1"/>
  <c r="P39" i="10"/>
  <c r="P54" i="10"/>
  <c r="P71" i="10" s="1"/>
  <c r="H162" i="10"/>
  <c r="M136" i="10"/>
  <c r="M149" i="10"/>
  <c r="M155" i="10" s="1"/>
  <c r="M159" i="10" s="1"/>
  <c r="M160" i="10" s="1"/>
  <c r="N54" i="10"/>
  <c r="N71" i="10" s="1"/>
  <c r="N39" i="10"/>
  <c r="K73" i="10"/>
  <c r="K77" i="10"/>
  <c r="K87" i="10" s="1"/>
  <c r="K161" i="10" s="1"/>
  <c r="K162" i="10" s="1"/>
  <c r="P160" i="10"/>
  <c r="BQ5" i="10"/>
  <c r="CQ5" i="10" s="1"/>
  <c r="DQ5" i="10" s="1"/>
  <c r="AJ4" i="10"/>
  <c r="Q54" i="10"/>
  <c r="Q71" i="10" s="1"/>
  <c r="Q39" i="10"/>
  <c r="M54" i="10"/>
  <c r="M71" i="10" s="1"/>
  <c r="M39" i="10"/>
  <c r="I149" i="10"/>
  <c r="I155" i="10" s="1"/>
  <c r="I159" i="10" s="1"/>
  <c r="I160" i="10" s="1"/>
  <c r="I136" i="10"/>
  <c r="L73" i="10"/>
  <c r="L77" i="10"/>
  <c r="L87" i="10" s="1"/>
  <c r="L161" i="10" s="1"/>
  <c r="L162" i="10" s="1"/>
  <c r="N140" i="10"/>
  <c r="N145" i="10" s="1"/>
  <c r="N158" i="10" s="1"/>
  <c r="N160" i="10" s="1"/>
  <c r="N117" i="10"/>
  <c r="I162" i="14" l="1"/>
  <c r="N162" i="14"/>
  <c r="F73" i="14"/>
  <c r="F77" i="14"/>
  <c r="F87" i="14" s="1"/>
  <c r="F161" i="14" s="1"/>
  <c r="F162" i="14" s="1"/>
  <c r="AK4" i="14"/>
  <c r="BR5" i="14"/>
  <c r="CR5" i="14" s="1"/>
  <c r="DR5" i="14" s="1"/>
  <c r="I77" i="14"/>
  <c r="I87" i="14" s="1"/>
  <c r="I161" i="14" s="1"/>
  <c r="I73" i="14"/>
  <c r="Q77" i="14"/>
  <c r="Q87" i="14" s="1"/>
  <c r="Q161" i="14" s="1"/>
  <c r="Q162" i="14" s="1"/>
  <c r="Q73" i="14"/>
  <c r="K77" i="14"/>
  <c r="K87" i="14" s="1"/>
  <c r="K161" i="14" s="1"/>
  <c r="K162" i="14" s="1"/>
  <c r="K73" i="14"/>
  <c r="O73" i="14"/>
  <c r="O77" i="14"/>
  <c r="O87" i="14" s="1"/>
  <c r="O161" i="14" s="1"/>
  <c r="O162" i="14" s="1"/>
  <c r="N77" i="14"/>
  <c r="N87" i="14" s="1"/>
  <c r="N161" i="14" s="1"/>
  <c r="N73" i="14"/>
  <c r="L162" i="14"/>
  <c r="L73" i="14"/>
  <c r="L77" i="14"/>
  <c r="L87" i="14" s="1"/>
  <c r="L161" i="14" s="1"/>
  <c r="P162" i="14"/>
  <c r="M77" i="14"/>
  <c r="M87" i="14" s="1"/>
  <c r="M161" i="14" s="1"/>
  <c r="M162" i="14" s="1"/>
  <c r="M73" i="14"/>
  <c r="J77" i="14"/>
  <c r="J87" i="14" s="1"/>
  <c r="J161" i="14" s="1"/>
  <c r="J162" i="14" s="1"/>
  <c r="J73" i="14"/>
  <c r="P73" i="14"/>
  <c r="P77" i="14"/>
  <c r="P87" i="14" s="1"/>
  <c r="P161" i="14" s="1"/>
  <c r="I73" i="10"/>
  <c r="I77" i="10"/>
  <c r="I87" i="10" s="1"/>
  <c r="I161" i="10" s="1"/>
  <c r="I162" i="10" s="1"/>
  <c r="Q73" i="10"/>
  <c r="Q77" i="10"/>
  <c r="Q87" i="10" s="1"/>
  <c r="Q161" i="10" s="1"/>
  <c r="Q162" i="10" s="1"/>
  <c r="N77" i="10"/>
  <c r="N87" i="10" s="1"/>
  <c r="N161" i="10" s="1"/>
  <c r="N162" i="10" s="1"/>
  <c r="N73" i="10"/>
  <c r="P73" i="10"/>
  <c r="P77" i="10"/>
  <c r="P87" i="10" s="1"/>
  <c r="P161" i="10" s="1"/>
  <c r="P162" i="10" s="1"/>
  <c r="O73" i="10"/>
  <c r="O77" i="10"/>
  <c r="O87" i="10" s="1"/>
  <c r="O161" i="10" s="1"/>
  <c r="O162" i="10" s="1"/>
  <c r="F73" i="10"/>
  <c r="F77" i="10"/>
  <c r="F87" i="10" s="1"/>
  <c r="F161" i="10" s="1"/>
  <c r="F162" i="10" s="1"/>
  <c r="M73" i="10"/>
  <c r="M77" i="10"/>
  <c r="M87" i="10" s="1"/>
  <c r="M161" i="10" s="1"/>
  <c r="M162" i="10" s="1"/>
  <c r="BR5" i="10"/>
  <c r="CR5" i="10" s="1"/>
  <c r="DR5" i="10" s="1"/>
  <c r="AK4" i="10"/>
  <c r="BS5" i="14" l="1"/>
  <c r="CS5" i="14" s="1"/>
  <c r="DS5" i="14" s="1"/>
  <c r="AL4" i="14"/>
  <c r="BS5" i="10"/>
  <c r="CS5" i="10" s="1"/>
  <c r="DS5" i="10" s="1"/>
  <c r="AL4" i="10"/>
  <c r="BT5" i="14" l="1"/>
  <c r="CT5" i="14" s="1"/>
  <c r="DT5" i="14" s="1"/>
  <c r="AM4" i="14"/>
  <c r="BT5" i="10"/>
  <c r="CT5" i="10" s="1"/>
  <c r="DT5" i="10" s="1"/>
  <c r="AM4" i="10"/>
  <c r="AN4" i="14" l="1"/>
  <c r="BU5" i="14"/>
  <c r="CU5" i="14" s="1"/>
  <c r="DU5" i="14" s="1"/>
  <c r="AN4" i="10"/>
  <c r="BU5" i="10"/>
  <c r="CU5" i="10" s="1"/>
  <c r="DU5" i="10" s="1"/>
  <c r="BV5" i="14" l="1"/>
  <c r="CV5" i="14" s="1"/>
  <c r="DV5" i="14" s="1"/>
  <c r="AO4" i="14"/>
  <c r="AO4" i="10"/>
  <c r="BV5" i="10"/>
  <c r="CV5" i="10" s="1"/>
  <c r="DV5" i="10" s="1"/>
  <c r="AP4" i="14" l="1"/>
  <c r="BX5" i="14" s="1"/>
  <c r="CX5" i="14" s="1"/>
  <c r="DX5" i="14" s="1"/>
  <c r="BW5" i="14"/>
  <c r="CW5" i="14" s="1"/>
  <c r="DW5" i="14" s="1"/>
  <c r="BW5" i="10"/>
  <c r="CW5" i="10" s="1"/>
  <c r="DW5" i="10" s="1"/>
  <c r="AP4" i="10"/>
  <c r="BX5" i="10" s="1"/>
  <c r="CX5" i="10" s="1"/>
  <c r="DX5" i="10" s="1"/>
  <c r="N2" i="9" l="1"/>
  <c r="L16" i="5" l="1"/>
  <c r="M20" i="4" l="1"/>
  <c r="K15" i="4" l="1"/>
  <c r="J15" i="4"/>
  <c r="I15" i="4"/>
  <c r="H15" i="4"/>
  <c r="L15" i="4"/>
  <c r="I21" i="8" l="1"/>
  <c r="Q8" i="8" l="1"/>
  <c r="O8" i="8"/>
  <c r="M8" i="8"/>
  <c r="C8" i="8" l="1"/>
  <c r="C21" i="8" l="1"/>
  <c r="K38" i="7"/>
  <c r="J37" i="7"/>
  <c r="I36" i="7"/>
  <c r="H35" i="7"/>
  <c r="G34" i="7"/>
  <c r="E33" i="7"/>
  <c r="C32" i="7"/>
  <c r="C31" i="7"/>
  <c r="C30" i="7"/>
  <c r="C15" i="5"/>
  <c r="K15" i="3"/>
  <c r="J15" i="3"/>
  <c r="I15" i="3"/>
  <c r="H15" i="3"/>
  <c r="G15" i="3"/>
  <c r="E15" i="3"/>
  <c r="C15" i="3"/>
  <c r="F50" i="2"/>
  <c r="K11" i="2"/>
  <c r="J11" i="2"/>
  <c r="I11" i="2"/>
  <c r="H11" i="2"/>
  <c r="G11" i="2"/>
  <c r="C40" i="2"/>
  <c r="C30" i="2"/>
  <c r="C39" i="2"/>
  <c r="C29" i="2"/>
  <c r="C37" i="1"/>
  <c r="C35" i="1"/>
  <c r="C36" i="1"/>
  <c r="C47" i="1"/>
  <c r="C42" i="7" s="1"/>
  <c r="C46" i="1"/>
  <c r="C41" i="7" s="1"/>
  <c r="C45" i="1"/>
  <c r="C40" i="7" s="1"/>
  <c r="L16" i="3" l="1"/>
  <c r="C51" i="7"/>
  <c r="C57" i="1"/>
  <c r="A4" i="6" l="1"/>
  <c r="Q2" i="8" l="1"/>
  <c r="K2" i="7"/>
  <c r="K2" i="5"/>
  <c r="K2" i="3"/>
  <c r="K2" i="2"/>
  <c r="G5" i="1" l="1"/>
  <c r="E5" i="1" l="1"/>
  <c r="E48" i="1" l="1"/>
  <c r="E43" i="7" s="1"/>
  <c r="E38" i="1"/>
  <c r="K5" i="1"/>
  <c r="J5" i="1"/>
  <c r="I5" i="1"/>
  <c r="H5" i="1"/>
  <c r="E51" i="7" l="1"/>
  <c r="E57" i="1"/>
  <c r="J52" i="1"/>
  <c r="J47" i="7" s="1"/>
  <c r="J42" i="1"/>
  <c r="K43" i="1"/>
  <c r="K53" i="1"/>
  <c r="K48" i="7" s="1"/>
  <c r="H50" i="1"/>
  <c r="H45" i="7" s="1"/>
  <c r="H40" i="1"/>
  <c r="I51" i="1"/>
  <c r="I46" i="7" s="1"/>
  <c r="I41" i="1"/>
  <c r="K51" i="7" l="1"/>
  <c r="L52" i="7" s="1"/>
  <c r="J51" i="7"/>
  <c r="K57" i="1"/>
  <c r="L58" i="1" s="1"/>
  <c r="J57" i="1"/>
  <c r="K5" i="8"/>
  <c r="G5" i="8"/>
  <c r="M5" i="8" l="1"/>
  <c r="K21" i="8"/>
  <c r="H13" i="2"/>
  <c r="I13" i="2"/>
  <c r="J13" i="2"/>
  <c r="K13" i="2"/>
  <c r="G13" i="2"/>
  <c r="E13" i="2"/>
  <c r="C13" i="2"/>
  <c r="E11" i="2"/>
  <c r="C11" i="2"/>
  <c r="H9" i="2"/>
  <c r="I9" i="2"/>
  <c r="J9" i="2"/>
  <c r="K9" i="2"/>
  <c r="E9" i="2"/>
  <c r="C9" i="2"/>
  <c r="H5" i="2"/>
  <c r="I5" i="2"/>
  <c r="J5" i="2"/>
  <c r="J46" i="2" s="1"/>
  <c r="K5" i="2"/>
  <c r="K47" i="2" s="1"/>
  <c r="G5" i="2"/>
  <c r="E5" i="2"/>
  <c r="C5" i="2"/>
  <c r="G8" i="8"/>
  <c r="E8" i="8"/>
  <c r="Q7" i="8"/>
  <c r="O7" i="8"/>
  <c r="Q14" i="8"/>
  <c r="O14" i="8"/>
  <c r="Q12" i="8"/>
  <c r="O12" i="8"/>
  <c r="Q10" i="8"/>
  <c r="O10" i="8"/>
  <c r="M7" i="8"/>
  <c r="K7" i="8"/>
  <c r="I7" i="8"/>
  <c r="G7" i="8"/>
  <c r="E7" i="8"/>
  <c r="M14" i="8"/>
  <c r="K14" i="8"/>
  <c r="I14" i="8"/>
  <c r="M12" i="8"/>
  <c r="K12" i="8"/>
  <c r="I12" i="8"/>
  <c r="M10" i="8"/>
  <c r="K10" i="8"/>
  <c r="I10" i="8"/>
  <c r="B3" i="8"/>
  <c r="H15" i="7"/>
  <c r="I15" i="7"/>
  <c r="J15" i="7"/>
  <c r="K15" i="7"/>
  <c r="G15" i="7"/>
  <c r="E15" i="7"/>
  <c r="C15" i="7"/>
  <c r="H13" i="7"/>
  <c r="I13" i="7"/>
  <c r="J13" i="7"/>
  <c r="K13" i="7"/>
  <c r="G13" i="7"/>
  <c r="E13" i="7"/>
  <c r="C13" i="7"/>
  <c r="H11" i="7"/>
  <c r="I11" i="7"/>
  <c r="J11" i="7"/>
  <c r="K11" i="7"/>
  <c r="E11" i="7"/>
  <c r="C11" i="7"/>
  <c r="H9" i="7"/>
  <c r="I9" i="7"/>
  <c r="J9" i="7"/>
  <c r="K9" i="7"/>
  <c r="G9" i="7"/>
  <c r="E9" i="7"/>
  <c r="C9" i="7"/>
  <c r="G21" i="8" l="1"/>
  <c r="O5" i="8"/>
  <c r="M21" i="8"/>
  <c r="G43" i="2"/>
  <c r="H44" i="2"/>
  <c r="H34" i="2"/>
  <c r="K37" i="2"/>
  <c r="C41" i="2"/>
  <c r="C31" i="2"/>
  <c r="J36" i="2"/>
  <c r="E32" i="2"/>
  <c r="E42" i="2"/>
  <c r="I35" i="2"/>
  <c r="I45" i="2"/>
  <c r="E21" i="8"/>
  <c r="H17" i="7"/>
  <c r="I17" i="7"/>
  <c r="J17" i="7"/>
  <c r="K17" i="7"/>
  <c r="H19" i="7"/>
  <c r="I19" i="7"/>
  <c r="J19" i="7"/>
  <c r="K19" i="7"/>
  <c r="H21" i="7"/>
  <c r="I21" i="7"/>
  <c r="J21" i="7"/>
  <c r="K21" i="7"/>
  <c r="H23" i="7"/>
  <c r="I23" i="7"/>
  <c r="J23" i="7"/>
  <c r="K23" i="7"/>
  <c r="G23" i="7"/>
  <c r="E23" i="7"/>
  <c r="C23" i="7"/>
  <c r="G21" i="7"/>
  <c r="E21" i="7"/>
  <c r="C21" i="7"/>
  <c r="G19" i="7"/>
  <c r="E19" i="7"/>
  <c r="C19" i="7"/>
  <c r="G17" i="7"/>
  <c r="E17" i="7"/>
  <c r="C17" i="7"/>
  <c r="B3" i="7"/>
  <c r="J50" i="2" l="1"/>
  <c r="K50" i="2"/>
  <c r="L51" i="2" s="1"/>
  <c r="Q5" i="8"/>
  <c r="Q21" i="8" s="1"/>
  <c r="O21" i="8"/>
  <c r="O24" i="8" s="1"/>
  <c r="C50" i="2"/>
  <c r="E50" i="2"/>
  <c r="I24" i="8"/>
  <c r="M24" i="8"/>
  <c r="K24" i="8"/>
  <c r="B3" i="5"/>
  <c r="F15" i="4"/>
  <c r="D15" i="4"/>
  <c r="B3" i="4"/>
  <c r="K15" i="5" l="1"/>
  <c r="Q24" i="8"/>
  <c r="O29" i="8" s="1"/>
  <c r="J15" i="5"/>
  <c r="H15" i="5"/>
  <c r="G15" i="5"/>
  <c r="E15" i="5"/>
  <c r="I15" i="5"/>
  <c r="B3" i="3"/>
  <c r="F15" i="3"/>
  <c r="G7" i="2" l="1"/>
  <c r="B3" i="2"/>
  <c r="F57" i="1"/>
  <c r="G7" i="1"/>
  <c r="G39" i="1" l="1"/>
  <c r="G49" i="1"/>
  <c r="G44" i="7" s="1"/>
  <c r="G11" i="7"/>
  <c r="G9" i="2"/>
  <c r="B3" i="1"/>
  <c r="I51" i="7" l="1"/>
  <c r="G51" i="7"/>
  <c r="H51" i="7"/>
  <c r="G33" i="2"/>
  <c r="I57" i="1"/>
  <c r="H57" i="1"/>
  <c r="G57" i="1"/>
  <c r="I50" i="2" l="1"/>
  <c r="G50" i="2"/>
  <c r="H50" i="2"/>
</calcChain>
</file>

<file path=xl/sharedStrings.xml><?xml version="1.0" encoding="utf-8"?>
<sst xmlns="http://schemas.openxmlformats.org/spreadsheetml/2006/main" count="8001" uniqueCount="535">
  <si>
    <t>GENERAL FUND - OPERATING PERFORMANCE DATA</t>
  </si>
  <si>
    <t>2013-14                          GENERAL FUND DATA                                       $000</t>
  </si>
  <si>
    <t xml:space="preserve">Note 21- Income Statement - Income - Total Income from continuing operations </t>
  </si>
  <si>
    <t xml:space="preserve">Note 21 - Income Statement - Income - Grants &amp; Contributions Provided For Capital Purposes </t>
  </si>
  <si>
    <t>Note 21 - Income Statement - Income - Net gain from the disposal of assets</t>
  </si>
  <si>
    <t>Note 21 - Income Statement - Income - Net share of interests in joint ventures/associates using the equity method</t>
  </si>
  <si>
    <r>
      <rPr>
        <b/>
        <sz val="11"/>
        <color rgb="FFC00000"/>
        <rFont val="Calibri"/>
        <family val="2"/>
        <scheme val="minor"/>
      </rPr>
      <t>#</t>
    </r>
    <r>
      <rPr>
        <b/>
        <sz val="11"/>
        <color theme="1"/>
        <rFont val="Calibri"/>
        <family val="2"/>
        <scheme val="minor"/>
      </rPr>
      <t xml:space="preserve"> Interest &amp; Investment Revenue - Fair value adjustments - Investments</t>
    </r>
  </si>
  <si>
    <r>
      <rPr>
        <b/>
        <sz val="11"/>
        <color rgb="FFC00000"/>
        <rFont val="Calibri"/>
        <family val="2"/>
        <scheme val="minor"/>
      </rPr>
      <t>#</t>
    </r>
    <r>
      <rPr>
        <b/>
        <sz val="11"/>
        <color theme="1"/>
        <rFont val="Calibri"/>
        <family val="2"/>
        <scheme val="minor"/>
      </rPr>
      <t xml:space="preserve"> Interest &amp; Investment Revenue - Fair value adjustments - Other</t>
    </r>
  </si>
  <si>
    <r>
      <rPr>
        <b/>
        <sz val="11"/>
        <color rgb="FFC00000"/>
        <rFont val="Calibri"/>
        <family val="2"/>
        <scheme val="minor"/>
      </rPr>
      <t>#</t>
    </r>
    <r>
      <rPr>
        <b/>
        <sz val="11"/>
        <color theme="1"/>
        <rFont val="Calibri"/>
        <family val="2"/>
        <scheme val="minor"/>
      </rPr>
      <t xml:space="preserve"> Other Revenues - Fair value adjustments - investment properties</t>
    </r>
  </si>
  <si>
    <r>
      <rPr>
        <b/>
        <sz val="11"/>
        <color rgb="FFC00000"/>
        <rFont val="Calibri"/>
        <family val="2"/>
        <scheme val="minor"/>
      </rPr>
      <t xml:space="preserve"># </t>
    </r>
    <r>
      <rPr>
        <b/>
        <sz val="11"/>
        <color theme="1"/>
        <rFont val="Calibri"/>
        <family val="2"/>
        <scheme val="minor"/>
      </rPr>
      <t>Other Revenues - Reversal of IPPE revaluation decrements previously expensed</t>
    </r>
  </si>
  <si>
    <t xml:space="preserve">Note 21 -  Income Statement - Expenses - Total expenses from continuing operations </t>
  </si>
  <si>
    <t>Note 21 - Income Statement - Expenses - Net Loss from the disposal of assets</t>
  </si>
  <si>
    <t>Note 21 - Income Statement  - Expenses - Net share of interests in joint ventures/associates using the equity method</t>
  </si>
  <si>
    <r>
      <rPr>
        <b/>
        <sz val="11"/>
        <color rgb="FFC00000"/>
        <rFont val="Calibri"/>
        <family val="2"/>
        <scheme val="minor"/>
      </rPr>
      <t>*</t>
    </r>
    <r>
      <rPr>
        <b/>
        <sz val="11"/>
        <color theme="1"/>
        <rFont val="Calibri"/>
        <family val="2"/>
        <scheme val="minor"/>
      </rPr>
      <t xml:space="preserve"> Other Expenses - Revaluation Decrements</t>
    </r>
  </si>
  <si>
    <t>2015-16                          GENERAL FUND BUDGET                                       $000</t>
  </si>
  <si>
    <t>2016-17                          GENERAL FUND FORECAST                                      $000</t>
  </si>
  <si>
    <t>2017-18                          GENERAL FUND FORECAST                                      $000</t>
  </si>
  <si>
    <t>2018-19                          GENERAL FUND FORECAST                                      $000</t>
  </si>
  <si>
    <t>2019-20                          GENERAL FUND FORECAST                                      $000</t>
  </si>
  <si>
    <t>2014-15                            GENERAL FUND FORECAST                                      $000</t>
  </si>
  <si>
    <t>BENCHMARK AND RESULT</t>
  </si>
  <si>
    <t>Benchmark:-</t>
  </si>
  <si>
    <t>Greater or equal to break-even average over 3 years</t>
  </si>
  <si>
    <t>2013-14</t>
  </si>
  <si>
    <t>Result</t>
  </si>
  <si>
    <t>2014-15</t>
  </si>
  <si>
    <t>2015-16</t>
  </si>
  <si>
    <t>2016-17</t>
  </si>
  <si>
    <t>2017-18</t>
  </si>
  <si>
    <t>2018-19</t>
  </si>
  <si>
    <t>2019-20</t>
  </si>
  <si>
    <t>Benchmark = 0</t>
  </si>
  <si>
    <t>Rolling 3 Year Average</t>
  </si>
  <si>
    <t>GENERAL FUND - OWN SOURCE REVENUE DATA</t>
  </si>
  <si>
    <t xml:space="preserve">Note 21 - Income Statement - Income - Operating Revenues - Grants &amp; Contributions Provided For Operating Purposes </t>
  </si>
  <si>
    <t>Benchmark = 60%</t>
  </si>
  <si>
    <t>Greater than 60% average over 3 years</t>
  </si>
  <si>
    <t>MEETS THE FFTF BENCHMARK</t>
  </si>
  <si>
    <t>GENERAL FUND - BUILDING AND INFRASTRUCTURE ASSET RENEWAL DATA</t>
  </si>
  <si>
    <r>
      <rPr>
        <b/>
        <sz val="11"/>
        <color rgb="FFFF0000"/>
        <rFont val="Calibri"/>
        <family val="2"/>
        <scheme val="minor"/>
      </rPr>
      <t xml:space="preserve"># </t>
    </r>
    <r>
      <rPr>
        <b/>
        <sz val="11"/>
        <color theme="1"/>
        <rFont val="Calibri"/>
        <family val="2"/>
        <scheme val="minor"/>
      </rPr>
      <t>Building and Infrastructure Renewals</t>
    </r>
  </si>
  <si>
    <r>
      <rPr>
        <b/>
        <sz val="11"/>
        <color rgb="FFC00000"/>
        <rFont val="Calibri"/>
        <family val="2"/>
        <scheme val="minor"/>
      </rPr>
      <t>#</t>
    </r>
    <r>
      <rPr>
        <b/>
        <sz val="11"/>
        <color theme="1"/>
        <rFont val="Calibri"/>
        <family val="2"/>
        <scheme val="minor"/>
      </rPr>
      <t xml:space="preserve"> Depreciation, Amortisation and Impairment (Building and Infrastructure)</t>
    </r>
  </si>
  <si>
    <t>Greater than 100% average over 3 years</t>
  </si>
  <si>
    <t>Benchmark = 100%</t>
  </si>
  <si>
    <t>GENERAL FUND - INFRASTRUCTURE BACKLOG DATA</t>
  </si>
  <si>
    <r>
      <rPr>
        <b/>
        <sz val="11"/>
        <color rgb="FFFF0000"/>
        <rFont val="Calibri"/>
        <family val="2"/>
        <scheme val="minor"/>
      </rPr>
      <t xml:space="preserve"># </t>
    </r>
    <r>
      <rPr>
        <b/>
        <sz val="11"/>
        <color theme="1"/>
        <rFont val="Calibri"/>
        <family val="2"/>
        <scheme val="minor"/>
      </rPr>
      <t>Estimated cost to bring assets to a satisfactory condition</t>
    </r>
  </si>
  <si>
    <r>
      <rPr>
        <b/>
        <sz val="11"/>
        <color rgb="FFFF0000"/>
        <rFont val="Calibri"/>
        <family val="2"/>
        <scheme val="minor"/>
      </rPr>
      <t xml:space="preserve">* </t>
    </r>
    <r>
      <rPr>
        <b/>
        <sz val="11"/>
        <color theme="1"/>
        <rFont val="Calibri"/>
        <family val="2"/>
        <scheme val="minor"/>
      </rPr>
      <t>Total (written down value) of infrastructure, buildings, other structures &amp; depreciable land improvement assets.</t>
    </r>
  </si>
  <si>
    <t>Less than 2%</t>
  </si>
  <si>
    <t>Benchmark = &lt;2%</t>
  </si>
  <si>
    <t>GENERAL FUND - ASSET MAINTENANCE DATA</t>
  </si>
  <si>
    <r>
      <rPr>
        <b/>
        <sz val="11"/>
        <color rgb="FFFF0000"/>
        <rFont val="Calibri"/>
        <family val="2"/>
        <scheme val="minor"/>
      </rPr>
      <t xml:space="preserve"># </t>
    </r>
    <r>
      <rPr>
        <b/>
        <sz val="11"/>
        <color theme="1"/>
        <rFont val="Calibri"/>
        <family val="2"/>
        <scheme val="minor"/>
      </rPr>
      <t>Actual Annual Maintenance</t>
    </r>
  </si>
  <si>
    <r>
      <rPr>
        <b/>
        <sz val="11"/>
        <color rgb="FFFF0000"/>
        <rFont val="Calibri"/>
        <family val="2"/>
        <scheme val="minor"/>
      </rPr>
      <t xml:space="preserve"># </t>
    </r>
    <r>
      <rPr>
        <b/>
        <sz val="11"/>
        <color theme="1"/>
        <rFont val="Calibri"/>
        <family val="2"/>
        <scheme val="minor"/>
      </rPr>
      <t>Required Annual Maintenance</t>
    </r>
  </si>
  <si>
    <t>Benchmark = &gt;100%</t>
  </si>
  <si>
    <t>SUMMARY OF DATA FIELDS USED IN FIT FOR FUTURE MEASURES</t>
  </si>
  <si>
    <t>FIELD</t>
  </si>
  <si>
    <t>COMMENT</t>
  </si>
  <si>
    <t xml:space="preserve">Total Income from continuing operations </t>
  </si>
  <si>
    <t>Projections from Dec 2014 LTFP</t>
  </si>
  <si>
    <t xml:space="preserve">Grants &amp; Contributions Provided For Capital Purposes </t>
  </si>
  <si>
    <t>Net gain from the disposal of assets</t>
  </si>
  <si>
    <t>Net share of interests in joint ventures</t>
  </si>
  <si>
    <t>Not projected in LTFP - assumed 2013/14 + 3% p.a.</t>
  </si>
  <si>
    <t>OPERATING PERFORMANCE DATA</t>
  </si>
  <si>
    <t>OWN SOURCE REVENUE</t>
  </si>
  <si>
    <t xml:space="preserve">Grants &amp; Contributions Provided For Operating Purposes </t>
  </si>
  <si>
    <t>ASSET RENEWAL</t>
  </si>
  <si>
    <t xml:space="preserve"> Building and Infrastructure Renewals</t>
  </si>
  <si>
    <t>Depreciation, Amortisation and Impairment (Building and Infrastructure)</t>
  </si>
  <si>
    <t>INFRASTRUCTURE BACKLOG</t>
  </si>
  <si>
    <t>Estimated cost to bring assets to a satisfactory condition</t>
  </si>
  <si>
    <t>Total (WDV) of infrastructure, buildings, other structures &amp; depreciable land improvement assets</t>
  </si>
  <si>
    <t>ASSET MAINTENANCE</t>
  </si>
  <si>
    <t>Actual Annual Maintenance</t>
  </si>
  <si>
    <t>Required Annual Maintenance</t>
  </si>
  <si>
    <t xml:space="preserve">GENERAL FUND - DEBT SERVICE DATA </t>
  </si>
  <si>
    <r>
      <rPr>
        <b/>
        <sz val="11"/>
        <color rgb="FFFF0000"/>
        <rFont val="Calibri"/>
        <family val="2"/>
        <scheme val="minor"/>
      </rPr>
      <t xml:space="preserve">@ </t>
    </r>
    <r>
      <rPr>
        <b/>
        <sz val="11"/>
        <color theme="1"/>
        <rFont val="Calibri"/>
        <family val="2"/>
        <scheme val="minor"/>
      </rPr>
      <t>Financing Activities - Payments - Borrowings &amp; Advances</t>
    </r>
  </si>
  <si>
    <r>
      <rPr>
        <b/>
        <sz val="11"/>
        <color rgb="FFFF0000"/>
        <rFont val="Calibri"/>
        <family val="2"/>
        <scheme val="minor"/>
      </rPr>
      <t xml:space="preserve">* </t>
    </r>
    <r>
      <rPr>
        <b/>
        <sz val="11"/>
        <color theme="1"/>
        <rFont val="Calibri"/>
        <family val="2"/>
        <scheme val="minor"/>
      </rPr>
      <t>Interest Charges - Interest on Loans</t>
    </r>
  </si>
  <si>
    <t>Greater than 0 and less than or equal to 20% average over 3 years</t>
  </si>
  <si>
    <t>Benchmark = &lt;20%</t>
  </si>
  <si>
    <t>DEBT SERVICE</t>
  </si>
  <si>
    <t xml:space="preserve"> Payments - Borrowings &amp; Advances</t>
  </si>
  <si>
    <t>Interest on Loans</t>
  </si>
  <si>
    <t xml:space="preserve">GENERAL FUND - REAL OPERATING EXPENDITURE PER CAPITA DATA </t>
  </si>
  <si>
    <r>
      <rPr>
        <b/>
        <sz val="11"/>
        <color rgb="FFC00000"/>
        <rFont val="Calibri"/>
        <family val="2"/>
        <scheme val="minor"/>
      </rPr>
      <t xml:space="preserve">* </t>
    </r>
    <r>
      <rPr>
        <b/>
        <sz val="11"/>
        <color theme="1"/>
        <rFont val="Calibri"/>
        <family val="2"/>
        <scheme val="minor"/>
      </rPr>
      <t>Other Expenses - Revaluation Decrements</t>
    </r>
  </si>
  <si>
    <t xml:space="preserve">A decrease in Real Operating Expenditure per capita over time </t>
  </si>
  <si>
    <t>EXPENDITURE PER CAPITA</t>
  </si>
  <si>
    <r>
      <rPr>
        <b/>
        <sz val="11"/>
        <color rgb="FFC00000"/>
        <rFont val="Calibri"/>
        <family val="2"/>
        <scheme val="minor"/>
      </rPr>
      <t xml:space="preserve"># </t>
    </r>
    <r>
      <rPr>
        <b/>
        <sz val="11"/>
        <color theme="1"/>
        <rFont val="Calibri"/>
        <family val="2"/>
        <scheme val="minor"/>
      </rPr>
      <t>Population Data - NSW Planning &amp; Environment</t>
    </r>
  </si>
  <si>
    <t>BENCHMARK AND RESULT - using NSW Planning &amp; Environment projections</t>
  </si>
  <si>
    <t>Collective Data</t>
  </si>
  <si>
    <t>2011/12 Numerator</t>
  </si>
  <si>
    <t>2012/13 Numerator</t>
  </si>
  <si>
    <t>2013/14 Numerator</t>
  </si>
  <si>
    <t>2011/12 Denominator</t>
  </si>
  <si>
    <t>2012/13 Denominator</t>
  </si>
  <si>
    <t>2013/14 Denominator</t>
  </si>
  <si>
    <t>2014/15 Numerator</t>
  </si>
  <si>
    <t>2014/15 Denominator</t>
  </si>
  <si>
    <t>2015/16 Numerator</t>
  </si>
  <si>
    <t>2015/16 Denominator</t>
  </si>
  <si>
    <t>2016/17 Numerator</t>
  </si>
  <si>
    <t>2016/17 Denominator</t>
  </si>
  <si>
    <t>2017/18 Numerator</t>
  </si>
  <si>
    <t>2017/18 Denominator</t>
  </si>
  <si>
    <t>2018/19 Numerator</t>
  </si>
  <si>
    <t>2018/19 Denominator</t>
  </si>
  <si>
    <t>2019/20 Numerator</t>
  </si>
  <si>
    <t>2019/20 Denominator</t>
  </si>
  <si>
    <t>2012-13                          GENERAL FUND DATA                                       $000</t>
  </si>
  <si>
    <t>2012-13</t>
  </si>
  <si>
    <t>excluding IP&amp;R supported service improvements</t>
  </si>
  <si>
    <t>Benchmark = declining trend over 5 years</t>
  </si>
  <si>
    <t>Data Source: 15/16 to 19/20 LTFP Income Statement</t>
  </si>
  <si>
    <t>Data Source: Population Data - NSW Planning &amp; Environment projections; 16/17 to 19/20 LTFP Income Statement with SV service improvements removed</t>
  </si>
  <si>
    <t xml:space="preserve">Data Source: 16/17 to 19/20 LTFP </t>
  </si>
  <si>
    <t>Data Sources (14/15 to 19/20): Estimated Cost to Bring Assets to Satisfactory developed by Jeff Roorda &amp; Assocs; WDV of infrastructure, buildings, other structures &amp; depreciable land improvement assets developed by Jeff Roorda &amp; Assocs</t>
  </si>
  <si>
    <t>Data Sources (14/15 to 19/20): Actual &amp; Required Annual Maintenance developed by Jeff Roorda &amp; Assocs</t>
  </si>
  <si>
    <t>Data Sources (14/15 to 19/20): Renewals developed by Jeff Roorda &amp; Assocs; Depreciation for buildings &amp; infrastructure developed by Jeff Roorda &amp; Assocs</t>
  </si>
  <si>
    <t>From JRA Infrastructure Asessment Report</t>
  </si>
  <si>
    <t>As per JRA Infrastructure Asessment Report</t>
  </si>
  <si>
    <t>Meet or improve within 5 years</t>
  </si>
  <si>
    <t>Meet within 5 years</t>
  </si>
  <si>
    <t>Operating savings (net of IP&amp;R supported service improvements) over 5 years</t>
  </si>
  <si>
    <t>SUMMARY OF CALCULATION WORKSHEETS</t>
  </si>
  <si>
    <t>hide</t>
  </si>
  <si>
    <t>DATA FOR OPERATING PREFORMANCE &amp; OWN SOURCE REVENUE MEASURES</t>
  </si>
  <si>
    <t xml:space="preserve"> </t>
  </si>
  <si>
    <t>end</t>
  </si>
  <si>
    <t>Actuals</t>
  </si>
  <si>
    <t>Current Year</t>
  </si>
  <si>
    <t>Projected Years</t>
  </si>
  <si>
    <t>Forecasted Income</t>
  </si>
  <si>
    <t>Non-cash Income</t>
  </si>
  <si>
    <t>Cash Income</t>
  </si>
  <si>
    <t>Cash Receivables</t>
  </si>
  <si>
    <t>Income from Continuing Operations</t>
  </si>
  <si>
    <t>Code</t>
  </si>
  <si>
    <t>Revenue:</t>
  </si>
  <si>
    <t>Rates &amp; Annual Charges</t>
  </si>
  <si>
    <t>yes</t>
  </si>
  <si>
    <t>User Charges &amp; Fees</t>
  </si>
  <si>
    <t>Interest &amp; Investment Revenue</t>
  </si>
  <si>
    <t>rc</t>
  </si>
  <si>
    <t>Other Revenues</t>
  </si>
  <si>
    <t>Grants &amp; Contributions provided for Operating Purposes</t>
  </si>
  <si>
    <t>Grants &amp; Contributions provided for Capital Purposes</t>
  </si>
  <si>
    <t>Other Income:</t>
  </si>
  <si>
    <t>Net gains from the disposal of assets</t>
  </si>
  <si>
    <t>different formula</t>
  </si>
  <si>
    <t>Joint Ventures &amp; Associated Entities</t>
  </si>
  <si>
    <t>Total Income from Continuing Operations</t>
  </si>
  <si>
    <t>Expenses from Continuing Operations</t>
  </si>
  <si>
    <t>Forecasted Expenditure</t>
  </si>
  <si>
    <t>Non-cash Expenditure</t>
  </si>
  <si>
    <t>Cash Expenditure</t>
  </si>
  <si>
    <t>Cash Payables</t>
  </si>
  <si>
    <t>Employee Benefits &amp; On-Costs</t>
  </si>
  <si>
    <t>Borrowing Costs</t>
  </si>
  <si>
    <t>Materials &amp; Contracts</t>
  </si>
  <si>
    <t>Depreciation &amp; Amortisation</t>
  </si>
  <si>
    <t>Impairment</t>
  </si>
  <si>
    <t>Other Expenses</t>
  </si>
  <si>
    <t>Interest &amp; Investment Losses</t>
  </si>
  <si>
    <t>Net Losses from the Disposal of Assets</t>
  </si>
  <si>
    <t>Total Expenses from Continuing Operations</t>
  </si>
  <si>
    <t>Operating Result from Continuing Operations</t>
  </si>
  <si>
    <t>Discontinued Operations - Profit/(Loss)</t>
  </si>
  <si>
    <t>Net Profit/(Loss) from Discontinued Operations</t>
  </si>
  <si>
    <t>Net Operating Result for the Year</t>
  </si>
  <si>
    <t xml:space="preserve">Net Operating Result before Grants and Contributions provided for </t>
  </si>
  <si>
    <t>Capital Purposes</t>
  </si>
  <si>
    <t>hide row</t>
  </si>
  <si>
    <t>Net Internal Surplus</t>
  </si>
  <si>
    <t>Net Internal Deficit</t>
  </si>
  <si>
    <t>Interest receivable on Internal Loans</t>
  </si>
  <si>
    <t>Interest payable on Internal Loans</t>
  </si>
  <si>
    <t>Reconciliation of Budget Result (from Recurrent Operations)</t>
  </si>
  <si>
    <t>Less: Grants &amp; Contributions provided for Capital Purposes</t>
  </si>
  <si>
    <t>Plus: Depreciation &amp; Amortisation</t>
  </si>
  <si>
    <t>Plus/(Less) Net Reserve Transfer</t>
  </si>
  <si>
    <t>Plus/(Less) Investment Revenue variance (Model vs BU's)</t>
  </si>
  <si>
    <t>Plus/(Less): Investment (Revenues)/Deficit applicable to Section 94</t>
  </si>
  <si>
    <t>Plus/(Less) User Charges &amp; Fees variance (Model vs BU's)</t>
  </si>
  <si>
    <t>Plus/(Less) Other Revenue variance (Model vs BU's)</t>
  </si>
  <si>
    <t>Plus/(Less) Capital Grants &amp; Contribution variance (Model vs BU's)</t>
  </si>
  <si>
    <t>Less: Net gains from the disposal of assets</t>
  </si>
  <si>
    <t>Plus/(Less) Employee Costs variance (Model vs BU's)</t>
  </si>
  <si>
    <t>Plus/(Less) Materials &amp; Contracts Expense variance (Model vs BU's)</t>
  </si>
  <si>
    <t>Plus/(Less) Net Internal Charges</t>
  </si>
  <si>
    <t>Plus/(Less) Borrowing Cost variance (Model vs BU's)</t>
  </si>
  <si>
    <t>Plus/(Less) Other Expenses variance (Property Development)</t>
  </si>
  <si>
    <t>Plus: Net Losses from the Disposal of Assets</t>
  </si>
  <si>
    <t>Plus/(Less) Capital Expenses (BU's)</t>
  </si>
  <si>
    <t>Revised Budget Result</t>
  </si>
  <si>
    <t>Budget Result per Recurrent Operations</t>
  </si>
  <si>
    <t>Variance</t>
  </si>
  <si>
    <t>Variance can be booked in Tech1 at any time</t>
  </si>
  <si>
    <r>
      <t xml:space="preserve">Variance can </t>
    </r>
    <r>
      <rPr>
        <b/>
        <sz val="10"/>
        <rFont val="Arial"/>
        <family val="2"/>
      </rPr>
      <t>ONLY</t>
    </r>
    <r>
      <rPr>
        <sz val="10"/>
        <rFont val="Arial"/>
        <family val="2"/>
      </rPr>
      <t xml:space="preserve"> be booked in Tech1 at end of Financial Year</t>
    </r>
  </si>
  <si>
    <t>Plus/(Less) Depreciation Expense variance (Model vs BU's)</t>
  </si>
  <si>
    <t>Revised Budget for Recurring Operations</t>
  </si>
  <si>
    <t>Investment Revenue / Interest Rate (applicable to calculate Investment Revenues)</t>
  </si>
  <si>
    <t>Average of last 11 years</t>
  </si>
  <si>
    <t>Investment Revenue / Interest Rate (applicable to Section 94)</t>
  </si>
  <si>
    <t>Check that Rate applicable to Investment Revenues is entered</t>
  </si>
  <si>
    <t>Check that Rate applicable to S94 is entered</t>
  </si>
  <si>
    <t>Check that S94 rate is not greater than Investment Revenue rate</t>
  </si>
  <si>
    <t>Plus Net Reserve Transfer</t>
  </si>
  <si>
    <t>Operational Income</t>
  </si>
  <si>
    <t>Operational Income per Budget</t>
  </si>
  <si>
    <t>Operational Expenses</t>
  </si>
  <si>
    <t>Operational Expenses per Budget</t>
  </si>
  <si>
    <t>Plus/(Less) Internal Net Result</t>
  </si>
  <si>
    <t>Revised Operational</t>
  </si>
  <si>
    <t>Operational Income from above</t>
  </si>
  <si>
    <t>Revised Operational Income</t>
  </si>
  <si>
    <t>Operational Expenses from above</t>
  </si>
  <si>
    <t>Revised Operational Expenses</t>
  </si>
  <si>
    <t>Revised Operational Income above</t>
  </si>
  <si>
    <t>Revised Operational Expenses above</t>
  </si>
  <si>
    <t>Revised Operational Result</t>
  </si>
  <si>
    <t>Revised Budget for Recurring Operations above</t>
  </si>
  <si>
    <t>variance</t>
  </si>
  <si>
    <t>Variances between Income Statement &amp; Centres/Units:</t>
  </si>
  <si>
    <t>Income Statement</t>
  </si>
  <si>
    <t>Centres/Units:</t>
  </si>
  <si>
    <t>Reconciliation item 1</t>
  </si>
  <si>
    <t>Reconciliation item 2</t>
  </si>
  <si>
    <t>Reconciliation item 3</t>
  </si>
  <si>
    <t>Reconciliation item 4</t>
  </si>
  <si>
    <t>Reconciled Variance</t>
  </si>
  <si>
    <t>Less: Interest per model calculation</t>
  </si>
  <si>
    <t>Less: manuel adjustment on Interest per model calculation</t>
  </si>
  <si>
    <t>Plus: Interest on Investments per Centres/Units</t>
  </si>
  <si>
    <t>Reconciliation item 5</t>
  </si>
  <si>
    <t>Reconciliation item 6</t>
  </si>
  <si>
    <t>Interest on Loans - Loan Schedule</t>
  </si>
  <si>
    <t>Interest on Loans - Centres/Units</t>
  </si>
  <si>
    <t>Reconciliation item 7</t>
  </si>
  <si>
    <t>Reconciliation item 8</t>
  </si>
  <si>
    <t>Reconciliation item 9</t>
  </si>
  <si>
    <t>Reconciliation item 10</t>
  </si>
  <si>
    <t>Reconciliation item 11</t>
  </si>
  <si>
    <t>Reconciliation item 12</t>
  </si>
  <si>
    <t>Operating Performance</t>
  </si>
  <si>
    <t>LTFP Income Statement</t>
  </si>
  <si>
    <t>December 2014 LTFP</t>
  </si>
  <si>
    <t>Own Source Revenue</t>
  </si>
  <si>
    <t>BUILDING &amp; INFRASTRUCTURE ASSET RENEWAL RATIO</t>
  </si>
  <si>
    <t>Asset Renewal Ratio</t>
  </si>
  <si>
    <t>OPERATING PERFORMANCE RATIO</t>
  </si>
  <si>
    <t>Data Source for Operating Performance Ratio</t>
  </si>
  <si>
    <t>OWN SOURCE REVENUE RATIO</t>
  </si>
  <si>
    <t>Data Source for Own Source Revenue Ratio</t>
  </si>
  <si>
    <t>Data Source for Asset Renewal Ratio</t>
  </si>
  <si>
    <t xml:space="preserve">Scenario 1 - Current LTFP </t>
  </si>
  <si>
    <t>Blue Mountains</t>
  </si>
  <si>
    <t xml:space="preserve">Forward Projections in LTFP </t>
  </si>
  <si>
    <t xml:space="preserve">Asset Fully Depreciated at Renewal </t>
  </si>
  <si>
    <t>Balance Checks</t>
  </si>
  <si>
    <t>Renewal Budget</t>
  </si>
  <si>
    <t>End DA - Open DA</t>
  </si>
  <si>
    <t>Expansion Upgrade Budget</t>
  </si>
  <si>
    <t>Capital Additions 2016 - 2025</t>
  </si>
  <si>
    <t>Maintenance Budget</t>
  </si>
  <si>
    <t>Balanced</t>
  </si>
  <si>
    <t>Total Capital Budget</t>
  </si>
  <si>
    <t>Opening WDV</t>
  </si>
  <si>
    <t>AASB116 Infrastructure Depreciable Amount</t>
  </si>
  <si>
    <t>Plus Capital  Renewal 2016 - 2025</t>
  </si>
  <si>
    <t>AMP Renewal Need (excluding backlog)</t>
  </si>
  <si>
    <t>Plus Capital  Upgrade 2016 - 2026</t>
  </si>
  <si>
    <t>AMP Renewal Plus Backlog</t>
  </si>
  <si>
    <t>Less Depreciation 2016 - 2025</t>
  </si>
  <si>
    <t>Maintenance Optimum Target</t>
  </si>
  <si>
    <t>Calculated End WDV</t>
  </si>
  <si>
    <t>Depreciation</t>
  </si>
  <si>
    <t xml:space="preserve">End WDV    </t>
  </si>
  <si>
    <t>BTS Backlog (Deferred Renewal)</t>
  </si>
  <si>
    <t>Infrastructure WDV (For SS7 Backlog Ratio)</t>
  </si>
  <si>
    <t xml:space="preserve">Terms </t>
  </si>
  <si>
    <t>1. Building &amp; Infrastructure Renewals Ratio</t>
  </si>
  <si>
    <t>DA</t>
  </si>
  <si>
    <t>Depriable Amount.  Note 9 incorrectly labels this as Fair Value or Gross Value</t>
  </si>
  <si>
    <t>2. Infrastructure Backlog Ratio</t>
  </si>
  <si>
    <t>WDV</t>
  </si>
  <si>
    <t>Carrying Amount  or Fair Value</t>
  </si>
  <si>
    <t>3. Asset Maintenance Ratio</t>
  </si>
  <si>
    <t xml:space="preserve">Figure 4: Residual Value and AASB 116 Terminology </t>
  </si>
  <si>
    <t>4. Capital Expenditure Ratio</t>
  </si>
  <si>
    <t xml:space="preserve"> Maintenance Factor</t>
  </si>
  <si>
    <t>Renewal Factor</t>
  </si>
  <si>
    <t>Total Expenditure</t>
  </si>
  <si>
    <t xml:space="preserve">LTFP Total Budget </t>
  </si>
  <si>
    <t xml:space="preserve">Additional Funding Needed </t>
  </si>
  <si>
    <t>DATA FOR BUILDING AND INFRASTRUCTURE ASSET RENEWAL MEASURE, INRASTRUCTURE BACKLOG MEASURE AND ASSET MAINTENANCE MEASURE</t>
  </si>
  <si>
    <t>Jeff Roorda &amp; Associates, Infrastructure Assessment Report, June 2015</t>
  </si>
  <si>
    <t>JRA Infrastructure Report</t>
  </si>
  <si>
    <t>INFRASTRUCTURE BACKLOG RATIO</t>
  </si>
  <si>
    <t>Infrastructure Backlog</t>
  </si>
  <si>
    <t>Data Source for Infrastructure Backlog Ratio</t>
  </si>
  <si>
    <t>ASSET MAINTENANCE RATIO</t>
  </si>
  <si>
    <t xml:space="preserve">Asset Maintenance </t>
  </si>
  <si>
    <t xml:space="preserve">Data Source for Asset Maintenance Ratio </t>
  </si>
  <si>
    <t>DEBT SERVICE RATIO</t>
  </si>
  <si>
    <t>DATA FOR DEBT SERVICE MEASURE</t>
  </si>
  <si>
    <t>ASSETS</t>
  </si>
  <si>
    <t>Current Assets</t>
  </si>
  <si>
    <t>Cash &amp; Cash Equivalents</t>
  </si>
  <si>
    <t>Investments</t>
  </si>
  <si>
    <t>Receivables</t>
  </si>
  <si>
    <t>Inventories</t>
  </si>
  <si>
    <t>Other</t>
  </si>
  <si>
    <t>Non-current assets classified as "held for sale"</t>
  </si>
  <si>
    <t>Rounding adjustment (keep line always hidden!!!!!)</t>
  </si>
  <si>
    <t>Total Current Assets</t>
  </si>
  <si>
    <t>Non-Current Assets</t>
  </si>
  <si>
    <t>Infrastructure, Property, Plant &amp; Equipment</t>
  </si>
  <si>
    <t>Investments Accounted for using the equity method</t>
  </si>
  <si>
    <t>Investment Property</t>
  </si>
  <si>
    <t>Intangible Assets</t>
  </si>
  <si>
    <t>Total Non-Current Assets</t>
  </si>
  <si>
    <t>TOTAL ASSETS</t>
  </si>
  <si>
    <t>LIABILITIES</t>
  </si>
  <si>
    <t>Current Liabilities</t>
  </si>
  <si>
    <t>Bank Overdraft</t>
  </si>
  <si>
    <t>Payables</t>
  </si>
  <si>
    <t>Borrowings</t>
  </si>
  <si>
    <t>Provisions</t>
  </si>
  <si>
    <t>Liabilities associated with assets classified as "held for sale"</t>
  </si>
  <si>
    <t>Total Current Liabilities</t>
  </si>
  <si>
    <t>Non-Current Liabilities</t>
  </si>
  <si>
    <t>Total Non-Current Liabilities</t>
  </si>
  <si>
    <t>TOTAL LIABILITIES</t>
  </si>
  <si>
    <t>Net Assets</t>
  </si>
  <si>
    <t>EQUITY</t>
  </si>
  <si>
    <t>Retained Earnings</t>
  </si>
  <si>
    <t>Revaluation Reserves</t>
  </si>
  <si>
    <t>Council Equity Interest</t>
  </si>
  <si>
    <t>Minority Equity Interest</t>
  </si>
  <si>
    <t>Total Equity</t>
  </si>
  <si>
    <t>Variance Net assets to Total Equity</t>
  </si>
  <si>
    <t>Check that variance above is NIL</t>
  </si>
  <si>
    <t>Variance Net assets to Total Equity (excluding rounding adjustment)</t>
  </si>
  <si>
    <t>Rounding adjustment required</t>
  </si>
  <si>
    <t>Internal Loans receivable - Current</t>
  </si>
  <si>
    <t>Internal Loans receivable - Non-current</t>
  </si>
  <si>
    <t>Internal Loans payable - Current</t>
  </si>
  <si>
    <t>Internal Loans payable - Non-current</t>
  </si>
  <si>
    <t>Debit Balance</t>
  </si>
  <si>
    <t>Overdraft Balance</t>
  </si>
  <si>
    <t>2016/17</t>
  </si>
  <si>
    <t>2017/18</t>
  </si>
  <si>
    <t>2018/19</t>
  </si>
  <si>
    <t>2019/20</t>
  </si>
  <si>
    <t>$'000</t>
  </si>
  <si>
    <t>Debt Service</t>
  </si>
  <si>
    <t>LTFP BS &amp; IS</t>
  </si>
  <si>
    <t>DATA FOR REAL OPERATING EXPENDITURE PER CAPITA MEASURE</t>
  </si>
  <si>
    <t>New South Wales State and Local Government Area Population Projections: 2014 Final</t>
  </si>
  <si>
    <t>© Crown Copyright 2014</t>
  </si>
  <si>
    <t>LGA</t>
  </si>
  <si>
    <t>Total Change</t>
  </si>
  <si>
    <t>Total % Change</t>
  </si>
  <si>
    <t>Annual % Change</t>
  </si>
  <si>
    <t>Sydney Metropolitan LGAs</t>
  </si>
  <si>
    <t xml:space="preserve"> Ashfield (A)</t>
  </si>
  <si>
    <t xml:space="preserve"> Auburn (C)</t>
  </si>
  <si>
    <t xml:space="preserve"> Bankstown (C)</t>
  </si>
  <si>
    <t xml:space="preserve"> Blacktown (C)</t>
  </si>
  <si>
    <t xml:space="preserve"> Blue Mountains (C)</t>
  </si>
  <si>
    <t xml:space="preserve"> Botany Bay (C)</t>
  </si>
  <si>
    <t xml:space="preserve"> Burwood (A)</t>
  </si>
  <si>
    <t xml:space="preserve"> Camden (A)</t>
  </si>
  <si>
    <t xml:space="preserve"> Campbelltown (C)</t>
  </si>
  <si>
    <t xml:space="preserve"> Canada Bay (A)</t>
  </si>
  <si>
    <t xml:space="preserve"> Canterbury (C)</t>
  </si>
  <si>
    <t xml:space="preserve"> Fairfield (C)</t>
  </si>
  <si>
    <t xml:space="preserve"> Hawkesbury (C)</t>
  </si>
  <si>
    <t xml:space="preserve"> Holroyd (C)</t>
  </si>
  <si>
    <t xml:space="preserve"> Hornsby (A)</t>
  </si>
  <si>
    <t xml:space="preserve"> Hunters Hill (A)</t>
  </si>
  <si>
    <t xml:space="preserve"> Hurstville (C)</t>
  </si>
  <si>
    <t xml:space="preserve"> Kogarah (C)</t>
  </si>
  <si>
    <t xml:space="preserve"> Ku-ring-gai (A)</t>
  </si>
  <si>
    <t xml:space="preserve"> Lane Cove (A)</t>
  </si>
  <si>
    <t xml:space="preserve"> Leichhardt (A)</t>
  </si>
  <si>
    <t xml:space="preserve"> Liverpool (C)</t>
  </si>
  <si>
    <t xml:space="preserve"> Manly (A)</t>
  </si>
  <si>
    <t xml:space="preserve"> Marrickville (A)</t>
  </si>
  <si>
    <t xml:space="preserve"> Mosman (A)</t>
  </si>
  <si>
    <t xml:space="preserve"> North Sydney (A)</t>
  </si>
  <si>
    <t xml:space="preserve"> Parramatta (C)</t>
  </si>
  <si>
    <t xml:space="preserve"> Penrith (C)</t>
  </si>
  <si>
    <t xml:space="preserve"> Pittwater (A)</t>
  </si>
  <si>
    <t xml:space="preserve"> Randwick (C)</t>
  </si>
  <si>
    <t xml:space="preserve"> Rockdale (C)</t>
  </si>
  <si>
    <t xml:space="preserve"> Ryde (C)</t>
  </si>
  <si>
    <t xml:space="preserve"> Strathfield (A)</t>
  </si>
  <si>
    <t xml:space="preserve"> Sutherland Shire (A)</t>
  </si>
  <si>
    <t xml:space="preserve"> Sydney (C)</t>
  </si>
  <si>
    <t xml:space="preserve"> The Hills Shire (A)</t>
  </si>
  <si>
    <t xml:space="preserve"> Warringah (A)</t>
  </si>
  <si>
    <t xml:space="preserve"> Waverley (A)</t>
  </si>
  <si>
    <t xml:space="preserve"> Willoughby (C)</t>
  </si>
  <si>
    <t xml:space="preserve"> Wollondilly (A)</t>
  </si>
  <si>
    <t xml:space="preserve"> Woollahra (A)</t>
  </si>
  <si>
    <t>Lower Hunter and Central Coast</t>
  </si>
  <si>
    <t xml:space="preserve"> Cessnock (C)</t>
  </si>
  <si>
    <t xml:space="preserve"> Gosford (C)</t>
  </si>
  <si>
    <t xml:space="preserve"> Lake Macquarie (C)</t>
  </si>
  <si>
    <t xml:space="preserve"> Maitland (C)</t>
  </si>
  <si>
    <t xml:space="preserve"> Newcastle (C)</t>
  </si>
  <si>
    <t xml:space="preserve"> Port Stephens (A)</t>
  </si>
  <si>
    <t xml:space="preserve"> Wyong (A)</t>
  </si>
  <si>
    <t>Illawarra</t>
  </si>
  <si>
    <t xml:space="preserve"> Kiama (A)</t>
  </si>
  <si>
    <t xml:space="preserve"> Shellharbour (C)</t>
  </si>
  <si>
    <t xml:space="preserve"> Shoalhaven (C)</t>
  </si>
  <si>
    <t xml:space="preserve"> Wollongong (C)</t>
  </si>
  <si>
    <t>Regional NSW LGAs</t>
  </si>
  <si>
    <t xml:space="preserve"> Albury (C)</t>
  </si>
  <si>
    <t xml:space="preserve"> Armidale Dumaresq (A)</t>
  </si>
  <si>
    <t xml:space="preserve"> Ballina (A)</t>
  </si>
  <si>
    <t xml:space="preserve"> Balranald (A)</t>
  </si>
  <si>
    <t xml:space="preserve"> Bathurst Regional (A)</t>
  </si>
  <si>
    <t xml:space="preserve"> Bega Valley (A)</t>
  </si>
  <si>
    <t xml:space="preserve"> Bellingen (A)</t>
  </si>
  <si>
    <t xml:space="preserve"> Berrigan (A)</t>
  </si>
  <si>
    <t xml:space="preserve"> Bland (A)</t>
  </si>
  <si>
    <t xml:space="preserve"> Blayney (A)</t>
  </si>
  <si>
    <t xml:space="preserve"> Bogan (A)</t>
  </si>
  <si>
    <t xml:space="preserve"> Bombala (A)</t>
  </si>
  <si>
    <t xml:space="preserve"> Boorowa (A)</t>
  </si>
  <si>
    <t xml:space="preserve"> Bourke (A)</t>
  </si>
  <si>
    <t xml:space="preserve"> Brewarrina (A)</t>
  </si>
  <si>
    <t xml:space="preserve"> Broken Hill (C)</t>
  </si>
  <si>
    <t xml:space="preserve"> Byron (A)</t>
  </si>
  <si>
    <t xml:space="preserve"> Cabonne (A)</t>
  </si>
  <si>
    <t xml:space="preserve"> Carrathool (A)</t>
  </si>
  <si>
    <t xml:space="preserve"> Central Darling (A)</t>
  </si>
  <si>
    <t xml:space="preserve"> Clarence Valley (A)</t>
  </si>
  <si>
    <t xml:space="preserve"> Cobar (A)</t>
  </si>
  <si>
    <t xml:space="preserve"> Coffs Harbour (C)</t>
  </si>
  <si>
    <t xml:space="preserve"> Conargo (A)</t>
  </si>
  <si>
    <t xml:space="preserve"> Coolamon (A)</t>
  </si>
  <si>
    <t xml:space="preserve"> Cooma-Monaro (A)</t>
  </si>
  <si>
    <t xml:space="preserve"> Coonamble (A)</t>
  </si>
  <si>
    <t xml:space="preserve"> Cootamundra (A)</t>
  </si>
  <si>
    <t xml:space="preserve"> Corowa Shire (A)</t>
  </si>
  <si>
    <t xml:space="preserve"> Cowra (A)</t>
  </si>
  <si>
    <t xml:space="preserve"> Deniliquin (A)</t>
  </si>
  <si>
    <t xml:space="preserve"> Dubbo (C)</t>
  </si>
  <si>
    <t xml:space="preserve"> Dungog (A)</t>
  </si>
  <si>
    <t xml:space="preserve"> Eurobodalla (A)</t>
  </si>
  <si>
    <t xml:space="preserve"> Forbes (A)</t>
  </si>
  <si>
    <t xml:space="preserve"> Gilgandra (A)</t>
  </si>
  <si>
    <t xml:space="preserve"> Glen Innes Severn (A)</t>
  </si>
  <si>
    <t xml:space="preserve"> Gloucester (A)</t>
  </si>
  <si>
    <t xml:space="preserve"> Goulburn Mulwaree (A)</t>
  </si>
  <si>
    <t xml:space="preserve"> Great Lakes (A)</t>
  </si>
  <si>
    <t xml:space="preserve"> Greater Hume Shire (A)</t>
  </si>
  <si>
    <t xml:space="preserve"> Greater Taree (C)</t>
  </si>
  <si>
    <t xml:space="preserve"> Griffith (C)</t>
  </si>
  <si>
    <t xml:space="preserve"> Gundagai (A)</t>
  </si>
  <si>
    <t xml:space="preserve"> Gunnedah (A)</t>
  </si>
  <si>
    <t xml:space="preserve"> Guyra (A)</t>
  </si>
  <si>
    <t xml:space="preserve"> Gwydir (A)</t>
  </si>
  <si>
    <t xml:space="preserve"> Harden (A)</t>
  </si>
  <si>
    <t xml:space="preserve"> Hay (A)</t>
  </si>
  <si>
    <t xml:space="preserve"> Inverell (A)</t>
  </si>
  <si>
    <t xml:space="preserve"> Jerilderie (A)</t>
  </si>
  <si>
    <t xml:space="preserve"> Junee (A)</t>
  </si>
  <si>
    <t xml:space="preserve"> Kempsey (A)</t>
  </si>
  <si>
    <t xml:space="preserve"> Kyogle (A)</t>
  </si>
  <si>
    <t xml:space="preserve"> Lachlan (A)</t>
  </si>
  <si>
    <t xml:space="preserve"> Leeton (A)</t>
  </si>
  <si>
    <t xml:space="preserve"> Lismore (C)</t>
  </si>
  <si>
    <t xml:space="preserve"> Lithgow (C)</t>
  </si>
  <si>
    <t xml:space="preserve"> Liverpool Plains (A)</t>
  </si>
  <si>
    <t xml:space="preserve"> Lockhart (A)</t>
  </si>
  <si>
    <t xml:space="preserve"> Mid-Western Regional (A)</t>
  </si>
  <si>
    <t xml:space="preserve"> Moree Plains (A)</t>
  </si>
  <si>
    <t xml:space="preserve"> Murray (A)</t>
  </si>
  <si>
    <t xml:space="preserve"> Murrumbidgee (A)</t>
  </si>
  <si>
    <t xml:space="preserve"> Muswellbrook (A)</t>
  </si>
  <si>
    <t xml:space="preserve"> Nambucca (A)</t>
  </si>
  <si>
    <t xml:space="preserve"> Narrabri (A)</t>
  </si>
  <si>
    <t xml:space="preserve"> Narrandera (A)</t>
  </si>
  <si>
    <t xml:space="preserve"> Narromine (A)</t>
  </si>
  <si>
    <t xml:space="preserve"> Oberon (A)</t>
  </si>
  <si>
    <t xml:space="preserve"> Orange (C)</t>
  </si>
  <si>
    <t xml:space="preserve"> Palerang (A)</t>
  </si>
  <si>
    <t xml:space="preserve"> Parkes (A)</t>
  </si>
  <si>
    <t xml:space="preserve"> Port Macquarie-Hastings (A)</t>
  </si>
  <si>
    <t xml:space="preserve"> Queanbeyan (C)</t>
  </si>
  <si>
    <t xml:space="preserve"> Richmond Valley (A)</t>
  </si>
  <si>
    <t xml:space="preserve"> Singleton (A)</t>
  </si>
  <si>
    <t xml:space="preserve"> Snowy River (A)</t>
  </si>
  <si>
    <t xml:space="preserve"> Tamworth Regional (A)</t>
  </si>
  <si>
    <t xml:space="preserve"> Temora (A)</t>
  </si>
  <si>
    <t xml:space="preserve"> Tenterfield (A)</t>
  </si>
  <si>
    <t xml:space="preserve"> Tumbarumba (A)</t>
  </si>
  <si>
    <t xml:space="preserve"> Tumut Shire (A)</t>
  </si>
  <si>
    <t xml:space="preserve"> Tweed (A)</t>
  </si>
  <si>
    <t xml:space="preserve"> Upper Hunter Shire (A)</t>
  </si>
  <si>
    <t xml:space="preserve"> Upper Lachlan Shire (A)</t>
  </si>
  <si>
    <t xml:space="preserve"> Uralla (A)</t>
  </si>
  <si>
    <t xml:space="preserve"> Urana (A)</t>
  </si>
  <si>
    <t xml:space="preserve"> Wagga Wagga (C)</t>
  </si>
  <si>
    <t xml:space="preserve"> Wakool (A)</t>
  </si>
  <si>
    <t xml:space="preserve"> Walcha (A)</t>
  </si>
  <si>
    <t xml:space="preserve"> Walgett (A)</t>
  </si>
  <si>
    <t xml:space="preserve"> Warren (A)</t>
  </si>
  <si>
    <t xml:space="preserve"> Warrumbungle Shire (A)</t>
  </si>
  <si>
    <t xml:space="preserve"> Weddin (A)</t>
  </si>
  <si>
    <t xml:space="preserve"> Wellington (A)</t>
  </si>
  <si>
    <t xml:space="preserve"> Wentworth (A)</t>
  </si>
  <si>
    <t xml:space="preserve"> Wingecarribee (A)</t>
  </si>
  <si>
    <t xml:space="preserve"> Yass Valley (A)</t>
  </si>
  <si>
    <t xml:space="preserve"> Young (A)</t>
  </si>
  <si>
    <t>Unincorporated NSW</t>
  </si>
  <si>
    <t>NEW SOUTH WALES</t>
  </si>
  <si>
    <r>
      <rPr>
        <b/>
        <sz val="11"/>
        <color indexed="8"/>
        <rFont val="Calibri"/>
        <family val="2"/>
      </rPr>
      <t>Disclaimer</t>
    </r>
    <r>
      <rPr>
        <sz val="11"/>
        <color theme="1"/>
        <rFont val="Calibri"/>
        <family val="2"/>
        <scheme val="minor"/>
      </rPr>
      <t xml:space="preserve">
</t>
    </r>
    <r>
      <rPr>
        <i/>
        <sz val="11"/>
        <color indexed="8"/>
        <rFont val="Calibri"/>
        <family val="2"/>
      </rPr>
      <t>While every reasonable effort has been made to ensure that these projections are correct at the time of release, the State of New South Wales, its agents and employees, disclaim any and all liability to any person in respect of anything or the consequences of anything done or omitted to be done in reliance upon the whole or any part of these projections.</t>
    </r>
    <r>
      <rPr>
        <sz val="11"/>
        <color theme="1"/>
        <rFont val="Calibri"/>
        <family val="2"/>
        <scheme val="minor"/>
      </rPr>
      <t xml:space="preserve">
</t>
    </r>
  </si>
  <si>
    <t xml:space="preserve">Projections from Dec 2014 LTFP
Net of IP&amp;R supported service improvements
</t>
  </si>
  <si>
    <t>REAL OPERATING EXPENDITURE PER CAPITA</t>
  </si>
  <si>
    <t>Expenditure per Capita</t>
  </si>
  <si>
    <t>Data Sources for Real Operating Expenditure per Capita</t>
  </si>
  <si>
    <t>Planning &amp; Environment Population</t>
  </si>
  <si>
    <t>Projections from New South Wales State and Local Government Area Population Projections: 2014 Final</t>
  </si>
  <si>
    <t>NSW State and Local Government Area Population Projections</t>
  </si>
  <si>
    <t>LTFP Inc Statement Net of Service Improvements</t>
  </si>
  <si>
    <t>Dec 2014 LTFP - net of IP&amp;R supported service improvements</t>
  </si>
  <si>
    <t>Summary of Data Fields</t>
  </si>
  <si>
    <t>Summary of Fields</t>
  </si>
  <si>
    <t>* 2013/14 depreciation does not include Parks within the Other Structures asset class. From 2014/15 Parks have been included in depreciation.</t>
  </si>
  <si>
    <t>INFRASTRUCTURE ASSESSMENT REPORT (JRA, V3, 29 JUNE 2015) - TABLE 4</t>
  </si>
  <si>
    <t>ATTTACHMENT 6: FIT FOR THE FUTURE FINANCIAL MODEL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</si>
</sst>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4" formatCode="_-&quot;$&quot;* #,##0.00_-;\-&quot;$&quot;* #,##0.00_-;_-&quot;$&quot;* &quot;-&quot;??_-;_-@_-"/>
    <numFmt numFmtId="43" formatCode="_-* #,##0.00_-;\-* #,##0.00_-;_-* &quot;-&quot;??_-;_-@_-"/>
    <numFmt numFmtId="164" formatCode="#,##0_ ;[Red]\-#,##0\ "/>
    <numFmt numFmtId="165" formatCode="#,##0.000_ ;[Red]\-#,##0.000\ "/>
    <numFmt numFmtId="166" formatCode="0.0%"/>
    <numFmt numFmtId="167" formatCode="_-* #,##0_-;\-* #,##0_-;_-* &quot;-&quot;??_-;_-@_-"/>
    <numFmt numFmtId="168" formatCode="_(* #,##0_);_(* \(#,##0\);_-* &quot;-&quot;_-"/>
    <numFmt numFmtId="169" formatCode="_(* #,##0_);[Red]_(* \(#,##0\);_-* &quot;-&quot;_-"/>
    <numFmt numFmtId="170" formatCode="_(* #,##0,_);[Red]_(* \(#,##0,\);_-* &quot;-&quot;_-"/>
    <numFmt numFmtId="171" formatCode="_-&quot;$&quot;* #,##0_-;\-&quot;$&quot;* #,##0_-;_-&quot;$&quot;* &quot;-&quot;??_-;_-@_-"/>
    <numFmt numFmtId="172" formatCode="_(&quot;$&quot;* #,##0_);_(&quot;$&quot;* \(#,##0\);_(&quot;$&quot;* &quot;-&quot;??_);_(@_)"/>
    <numFmt numFmtId="173" formatCode="&quot;$&quot;#,##0_);[Red]\(&quot;$&quot;#,##0\)"/>
    <numFmt numFmtId="174" formatCode="#,##0_ ;\-#,##0\ "/>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22"/>
      <color rgb="FF002664"/>
      <name val="Calibri"/>
      <family val="2"/>
      <scheme val="minor"/>
    </font>
    <font>
      <b/>
      <sz val="16"/>
      <color theme="1"/>
      <name val="Calibri"/>
      <family val="2"/>
      <scheme val="minor"/>
    </font>
    <font>
      <b/>
      <sz val="11"/>
      <color rgb="FFC00000"/>
      <name val="Calibri"/>
      <family val="2"/>
      <scheme val="minor"/>
    </font>
    <font>
      <b/>
      <i/>
      <sz val="11"/>
      <color rgb="FFC00000"/>
      <name val="Calibri"/>
      <family val="2"/>
      <scheme val="minor"/>
    </font>
    <font>
      <b/>
      <sz val="14"/>
      <color rgb="FF002664"/>
      <name val="Calibri"/>
      <family val="2"/>
      <scheme val="minor"/>
    </font>
    <font>
      <sz val="11"/>
      <color rgb="FF002664"/>
      <name val="Calibri"/>
      <family val="2"/>
      <scheme val="minor"/>
    </font>
    <font>
      <b/>
      <sz val="12"/>
      <color rgb="FF002664"/>
      <name val="Calibri"/>
      <family val="2"/>
      <scheme val="minor"/>
    </font>
    <font>
      <b/>
      <i/>
      <sz val="12"/>
      <color rgb="FF002664"/>
      <name val="Calibri"/>
      <family val="2"/>
      <scheme val="minor"/>
    </font>
    <font>
      <b/>
      <sz val="11"/>
      <color rgb="FFFF0000"/>
      <name val="Calibri"/>
      <family val="2"/>
      <scheme val="minor"/>
    </font>
    <font>
      <b/>
      <u/>
      <sz val="14"/>
      <color theme="1"/>
      <name val="Calibri"/>
      <family val="2"/>
      <scheme val="minor"/>
    </font>
    <font>
      <u/>
      <sz val="11"/>
      <color theme="10"/>
      <name val="Calibri"/>
      <family val="2"/>
      <scheme val="minor"/>
    </font>
    <font>
      <b/>
      <sz val="22"/>
      <color rgb="FF00A1DE"/>
      <name val="Calibri"/>
      <family val="2"/>
      <scheme val="minor"/>
    </font>
    <font>
      <sz val="8"/>
      <name val="Arial"/>
      <family val="2"/>
    </font>
    <font>
      <u/>
      <sz val="10"/>
      <color indexed="12"/>
      <name val="Arial"/>
      <family val="2"/>
    </font>
    <font>
      <b/>
      <sz val="18"/>
      <color theme="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b/>
      <sz val="16"/>
      <color theme="3" tint="0.39997558519241921"/>
      <name val="Calibri"/>
      <family val="2"/>
      <scheme val="minor"/>
    </font>
    <font>
      <b/>
      <sz val="14"/>
      <color theme="3" tint="0.39997558519241921"/>
      <name val="Calibri"/>
      <family val="2"/>
      <scheme val="minor"/>
    </font>
    <font>
      <b/>
      <sz val="10"/>
      <color rgb="FFFF0000"/>
      <name val="Arial"/>
      <family val="2"/>
    </font>
    <font>
      <b/>
      <sz val="11"/>
      <name val="Arial"/>
      <family val="2"/>
    </font>
    <font>
      <b/>
      <sz val="9"/>
      <color theme="1"/>
      <name val="Calibri"/>
      <family val="2"/>
      <scheme val="minor"/>
    </font>
    <font>
      <sz val="10"/>
      <name val="Arial"/>
      <family val="2"/>
    </font>
    <font>
      <b/>
      <sz val="10"/>
      <name val="Arial"/>
      <family val="2"/>
    </font>
    <font>
      <sz val="10"/>
      <color theme="5" tint="-0.499984740745262"/>
      <name val="Arial"/>
      <family val="2"/>
    </font>
    <font>
      <b/>
      <sz val="9"/>
      <name val="Arial"/>
      <family val="2"/>
    </font>
    <font>
      <sz val="10"/>
      <color rgb="FFFFC000"/>
      <name val="Arial"/>
      <family val="2"/>
    </font>
    <font>
      <b/>
      <u/>
      <sz val="14"/>
      <color theme="10"/>
      <name val="Calibri"/>
      <family val="2"/>
      <scheme val="minor"/>
    </font>
    <font>
      <sz val="11"/>
      <color theme="1"/>
      <name val="Arial"/>
      <family val="2"/>
    </font>
    <font>
      <b/>
      <sz val="11"/>
      <name val="Calibri"/>
      <family val="2"/>
      <scheme val="minor"/>
    </font>
    <font>
      <b/>
      <sz val="11"/>
      <color indexed="8"/>
      <name val="Calibri"/>
      <family val="2"/>
    </font>
    <font>
      <i/>
      <sz val="11"/>
      <color indexed="8"/>
      <name val="Calibri"/>
      <family val="2"/>
    </font>
    <font>
      <b/>
      <sz val="10"/>
      <color theme="1"/>
      <name val="Calibri"/>
      <family val="2"/>
      <scheme val="minor"/>
    </font>
  </fonts>
  <fills count="19">
    <fill>
      <patternFill patternType="none"/>
    </fill>
    <fill>
      <patternFill patternType="gray125"/>
    </fill>
    <fill>
      <patternFill patternType="solid">
        <fgColor rgb="FFD5ECF7"/>
        <bgColor indexed="64"/>
      </patternFill>
    </fill>
    <fill>
      <patternFill patternType="solid">
        <fgColor theme="0"/>
        <bgColor indexed="64"/>
      </patternFill>
    </fill>
    <fill>
      <patternFill patternType="solid">
        <fgColor rgb="FFEAF6FB"/>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indexed="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28B657"/>
        <bgColor indexed="64"/>
      </patternFill>
    </fill>
    <fill>
      <patternFill patternType="solid">
        <fgColor theme="5" tint="0.39997558519241921"/>
        <bgColor indexed="64"/>
      </patternFill>
    </fill>
    <fill>
      <patternFill patternType="solid">
        <fgColor theme="5" tint="0.59999389629810485"/>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medium">
        <color rgb="FFCCFFCC"/>
      </left>
      <right style="medium">
        <color rgb="FFCCFFCC"/>
      </right>
      <top style="medium">
        <color rgb="FFCCFFCC"/>
      </top>
      <bottom style="medium">
        <color rgb="FFCCFFCC"/>
      </bottom>
      <diagonal/>
    </border>
    <border>
      <left style="thin">
        <color theme="5" tint="-0.499984740745262"/>
      </left>
      <right/>
      <top/>
      <bottom/>
      <diagonal/>
    </border>
    <border>
      <left/>
      <right style="thin">
        <color theme="5" tint="-0.499984740745262"/>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rgb="FFFFC000"/>
      </left>
      <right style="thin">
        <color rgb="FFFFC000"/>
      </right>
      <top style="thin">
        <color rgb="FFFFC000"/>
      </top>
      <bottom style="thin">
        <color rgb="FFFFC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top/>
      <bottom style="double">
        <color indexed="64"/>
      </bottom>
      <diagonal/>
    </border>
    <border>
      <left/>
      <right style="thin">
        <color rgb="FFFFC000"/>
      </right>
      <top style="medium">
        <color indexed="64"/>
      </top>
      <bottom style="thin">
        <color rgb="FFFFC000"/>
      </bottom>
      <diagonal/>
    </border>
    <border>
      <left style="thin">
        <color rgb="FFFFC000"/>
      </left>
      <right style="thin">
        <color rgb="FFFFC000"/>
      </right>
      <top style="medium">
        <color indexed="64"/>
      </top>
      <bottom style="thin">
        <color rgb="FFFFC00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0" fontId="13" fillId="0" borderId="0" applyNumberFormat="0" applyFill="0" applyBorder="0" applyAlignment="0" applyProtection="0"/>
    <xf numFmtId="0" fontId="1" fillId="0" borderId="0"/>
    <xf numFmtId="0" fontId="16" fillId="0" borderId="0" applyNumberFormat="0" applyFill="0" applyBorder="0" applyAlignment="0" applyProtection="0">
      <alignment vertical="top"/>
      <protection locked="0"/>
    </xf>
    <xf numFmtId="0" fontId="15" fillId="0" borderId="0"/>
    <xf numFmtId="0" fontId="1" fillId="0" borderId="0"/>
    <xf numFmtId="44" fontId="1" fillId="0" borderId="0" applyFont="0" applyFill="0" applyBorder="0" applyAlignment="0" applyProtection="0"/>
  </cellStyleXfs>
  <cellXfs count="311">
    <xf numFmtId="0" fontId="0" fillId="0" borderId="0" xfId="0"/>
    <xf numFmtId="0" fontId="0" fillId="2" borderId="0" xfId="0" applyFill="1"/>
    <xf numFmtId="0" fontId="2" fillId="2" borderId="0" xfId="0" applyFont="1" applyFill="1"/>
    <xf numFmtId="0" fontId="0" fillId="2" borderId="0" xfId="0" applyFill="1" applyBorder="1"/>
    <xf numFmtId="0" fontId="3" fillId="2" borderId="0" xfId="0" applyFont="1" applyFill="1"/>
    <xf numFmtId="0" fontId="4"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Alignment="1">
      <alignment vertical="center" wrapText="1"/>
    </xf>
    <xf numFmtId="164" fontId="0" fillId="0" borderId="1" xfId="0" applyNumberFormat="1" applyFill="1" applyBorder="1" applyAlignment="1" applyProtection="1">
      <alignment horizontal="center" vertical="center"/>
      <protection locked="0"/>
    </xf>
    <xf numFmtId="164" fontId="0" fillId="2" borderId="0" xfId="0" applyNumberFormat="1" applyFill="1" applyBorder="1" applyAlignment="1">
      <alignment vertical="center"/>
    </xf>
    <xf numFmtId="164" fontId="0" fillId="2" borderId="2" xfId="0" applyNumberFormat="1" applyFill="1" applyBorder="1" applyAlignment="1">
      <alignment vertical="center"/>
    </xf>
    <xf numFmtId="0" fontId="2" fillId="2" borderId="0" xfId="0" applyFont="1" applyFill="1" applyAlignment="1">
      <alignment horizontal="left" vertical="center" wrapText="1"/>
    </xf>
    <xf numFmtId="164" fontId="6" fillId="2" borderId="0" xfId="0" applyNumberFormat="1" applyFont="1" applyFill="1" applyBorder="1" applyAlignment="1">
      <alignment vertical="center"/>
    </xf>
    <xf numFmtId="0" fontId="7" fillId="3" borderId="0" xfId="0" applyFont="1" applyFill="1"/>
    <xf numFmtId="0" fontId="8" fillId="3" borderId="0" xfId="0" applyFont="1" applyFill="1"/>
    <xf numFmtId="0" fontId="9" fillId="3" borderId="0" xfId="0" applyFont="1" applyFill="1"/>
    <xf numFmtId="0" fontId="10" fillId="3" borderId="0" xfId="0" applyFont="1" applyFill="1"/>
    <xf numFmtId="0" fontId="9" fillId="3" borderId="0" xfId="0" applyFont="1" applyFill="1" applyAlignment="1">
      <alignment horizontal="center" wrapText="1"/>
    </xf>
    <xf numFmtId="0" fontId="9" fillId="3" borderId="0" xfId="0" applyFont="1" applyFill="1" applyAlignment="1">
      <alignment horizontal="center"/>
    </xf>
    <xf numFmtId="165" fontId="9" fillId="3" borderId="0" xfId="0" quotePrefix="1" applyNumberFormat="1" applyFont="1" applyFill="1" applyAlignment="1">
      <alignment horizontal="center"/>
    </xf>
    <xf numFmtId="0" fontId="9" fillId="3" borderId="0" xfId="0" applyFont="1" applyFill="1" applyAlignment="1">
      <alignment horizontal="left"/>
    </xf>
    <xf numFmtId="38" fontId="9" fillId="3" borderId="0" xfId="0" applyNumberFormat="1" applyFont="1" applyFill="1" applyAlignment="1">
      <alignment horizontal="center"/>
    </xf>
    <xf numFmtId="0" fontId="9" fillId="3" borderId="0" xfId="0" applyFont="1" applyFill="1" applyAlignment="1">
      <alignment wrapText="1"/>
    </xf>
    <xf numFmtId="0" fontId="9" fillId="3" borderId="1" xfId="0" applyFont="1" applyFill="1" applyBorder="1" applyAlignment="1">
      <alignment horizontal="center" wrapText="1"/>
    </xf>
    <xf numFmtId="165" fontId="9" fillId="3" borderId="1" xfId="0" applyNumberFormat="1" applyFont="1" applyFill="1" applyBorder="1"/>
    <xf numFmtId="166" fontId="9" fillId="3" borderId="1" xfId="2" applyNumberFormat="1" applyFont="1" applyFill="1" applyBorder="1"/>
    <xf numFmtId="166" fontId="9" fillId="3" borderId="3" xfId="2" applyNumberFormat="1" applyFont="1" applyFill="1" applyBorder="1"/>
    <xf numFmtId="0" fontId="0" fillId="3" borderId="7" xfId="0" applyFill="1" applyBorder="1"/>
    <xf numFmtId="0" fontId="0" fillId="3" borderId="0" xfId="0" applyFill="1" applyBorder="1"/>
    <xf numFmtId="0" fontId="0" fillId="3" borderId="8" xfId="0" applyFill="1" applyBorder="1"/>
    <xf numFmtId="164" fontId="0" fillId="2" borderId="0" xfId="0" applyNumberFormat="1" applyFill="1" applyBorder="1" applyAlignment="1">
      <alignment horizontal="center" vertical="center"/>
    </xf>
    <xf numFmtId="164" fontId="0" fillId="2" borderId="2" xfId="0" applyNumberFormat="1" applyFill="1" applyBorder="1" applyAlignment="1">
      <alignment horizontal="center" vertical="center"/>
    </xf>
    <xf numFmtId="0" fontId="0" fillId="0" borderId="0" xfId="0" applyAlignment="1">
      <alignment wrapText="1"/>
    </xf>
    <xf numFmtId="0" fontId="7" fillId="3" borderId="12" xfId="0" applyFont="1" applyFill="1" applyBorder="1" applyAlignment="1">
      <alignment horizontal="center" wrapText="1"/>
    </xf>
    <xf numFmtId="0" fontId="0" fillId="3" borderId="13" xfId="0" applyFill="1" applyBorder="1"/>
    <xf numFmtId="0" fontId="4" fillId="3" borderId="14" xfId="0" applyFont="1" applyFill="1" applyBorder="1" applyAlignment="1">
      <alignment horizontal="center"/>
    </xf>
    <xf numFmtId="0" fontId="2" fillId="2" borderId="0" xfId="0" applyFont="1" applyFill="1" applyAlignment="1">
      <alignment wrapText="1"/>
    </xf>
    <xf numFmtId="0" fontId="0" fillId="2" borderId="5" xfId="0" applyFill="1" applyBorder="1"/>
    <xf numFmtId="0" fontId="12" fillId="0" borderId="0" xfId="0" applyFont="1"/>
    <xf numFmtId="0" fontId="9" fillId="0" borderId="0" xfId="0" applyFont="1" applyFill="1"/>
    <xf numFmtId="0" fontId="0" fillId="0" borderId="15" xfId="0" applyBorder="1"/>
    <xf numFmtId="0" fontId="0" fillId="0" borderId="16" xfId="0" applyBorder="1"/>
    <xf numFmtId="0" fontId="2" fillId="0" borderId="17" xfId="0" applyFont="1" applyBorder="1"/>
    <xf numFmtId="0" fontId="2" fillId="0" borderId="1" xfId="0" applyFont="1" applyBorder="1"/>
    <xf numFmtId="0" fontId="0" fillId="0" borderId="15" xfId="0" applyBorder="1" applyAlignment="1">
      <alignment wrapText="1"/>
    </xf>
    <xf numFmtId="0" fontId="4" fillId="2" borderId="0" xfId="0" applyFont="1" applyFill="1" applyAlignment="1" applyProtection="1">
      <alignment vertical="center"/>
      <protection locked="0"/>
    </xf>
    <xf numFmtId="0" fontId="2" fillId="2" borderId="0" xfId="0" quotePrefix="1" applyFont="1" applyFill="1" applyAlignment="1">
      <alignment vertical="center" wrapText="1"/>
    </xf>
    <xf numFmtId="164" fontId="0" fillId="2" borderId="0" xfId="0" applyNumberFormat="1" applyFill="1" applyBorder="1"/>
    <xf numFmtId="164" fontId="0" fillId="2" borderId="2" xfId="0" applyNumberFormat="1" applyFill="1" applyBorder="1"/>
    <xf numFmtId="164" fontId="0" fillId="4" borderId="1" xfId="0" applyNumberFormat="1" applyFill="1" applyBorder="1" applyAlignment="1">
      <alignment horizontal="center" vertical="center"/>
    </xf>
    <xf numFmtId="10" fontId="9" fillId="3" borderId="1" xfId="2" applyNumberFormat="1" applyFont="1" applyFill="1" applyBorder="1"/>
    <xf numFmtId="43" fontId="9" fillId="3" borderId="1" xfId="1" applyFont="1" applyFill="1" applyBorder="1"/>
    <xf numFmtId="0" fontId="0" fillId="0" borderId="0" xfId="0"/>
    <xf numFmtId="0" fontId="0" fillId="2" borderId="0" xfId="0" applyFill="1"/>
    <xf numFmtId="0" fontId="0" fillId="2" borderId="0" xfId="0" applyFill="1" applyBorder="1"/>
    <xf numFmtId="0" fontId="2" fillId="2" borderId="0" xfId="0" applyFont="1" applyFill="1"/>
    <xf numFmtId="0" fontId="2" fillId="2" borderId="0" xfId="0" applyFont="1" applyFill="1" applyBorder="1" applyAlignment="1">
      <alignment wrapText="1"/>
    </xf>
    <xf numFmtId="0" fontId="14" fillId="2" borderId="0" xfId="4" applyFont="1" applyFill="1" applyBorder="1" applyAlignment="1">
      <alignment wrapText="1"/>
    </xf>
    <xf numFmtId="0" fontId="14" fillId="2" borderId="0" xfId="4" applyFont="1" applyFill="1" applyBorder="1" applyAlignment="1">
      <alignment horizontal="center" wrapText="1"/>
    </xf>
    <xf numFmtId="0" fontId="4" fillId="2" borderId="0" xfId="0" applyFont="1" applyFill="1" applyAlignment="1">
      <alignment vertical="center"/>
    </xf>
    <xf numFmtId="41" fontId="0" fillId="2" borderId="0" xfId="0" applyNumberFormat="1" applyFill="1" applyBorder="1" applyAlignment="1">
      <alignment horizontal="center" vertical="center"/>
    </xf>
    <xf numFmtId="41" fontId="2" fillId="2" borderId="0" xfId="0" applyNumberFormat="1" applyFont="1" applyFill="1" applyAlignment="1">
      <alignment horizontal="center" vertical="center" wrapText="1"/>
    </xf>
    <xf numFmtId="0" fontId="3" fillId="2" borderId="0" xfId="0" applyFont="1" applyFill="1"/>
    <xf numFmtId="0" fontId="7" fillId="3" borderId="0" xfId="0" applyFont="1" applyFill="1"/>
    <xf numFmtId="0" fontId="8" fillId="3" borderId="0" xfId="0" applyFont="1" applyFill="1"/>
    <xf numFmtId="0" fontId="9" fillId="3" borderId="0" xfId="0" applyFont="1" applyFill="1"/>
    <xf numFmtId="0" fontId="9" fillId="3" borderId="0" xfId="0" applyFont="1" applyFill="1" applyAlignment="1">
      <alignment horizontal="center"/>
    </xf>
    <xf numFmtId="0" fontId="9" fillId="3" borderId="0" xfId="0" applyFont="1" applyFill="1" applyAlignment="1">
      <alignment horizontal="left"/>
    </xf>
    <xf numFmtId="38" fontId="9" fillId="3" borderId="0" xfId="0" applyNumberFormat="1" applyFont="1" applyFill="1" applyAlignment="1">
      <alignment horizontal="center"/>
    </xf>
    <xf numFmtId="0" fontId="2" fillId="2" borderId="0" xfId="0" applyFont="1" applyFill="1" applyAlignment="1">
      <alignment vertical="center" wrapText="1"/>
    </xf>
    <xf numFmtId="0" fontId="2" fillId="2" borderId="0" xfId="0" applyFont="1" applyFill="1" applyAlignment="1">
      <alignment horizontal="left" vertical="center" wrapText="1"/>
    </xf>
    <xf numFmtId="164" fontId="0" fillId="2" borderId="0" xfId="0" applyNumberFormat="1" applyFill="1" applyBorder="1" applyAlignment="1">
      <alignment horizontal="center" vertical="center"/>
    </xf>
    <xf numFmtId="164" fontId="0" fillId="2" borderId="2" xfId="0" applyNumberFormat="1" applyFill="1" applyBorder="1" applyAlignment="1">
      <alignment horizontal="center" vertical="center"/>
    </xf>
    <xf numFmtId="164" fontId="0" fillId="4" borderId="1" xfId="0" applyNumberFormat="1" applyFill="1" applyBorder="1" applyAlignment="1">
      <alignment horizontal="center" vertical="center"/>
    </xf>
    <xf numFmtId="164" fontId="0" fillId="0" borderId="1" xfId="0" applyNumberFormat="1" applyFill="1" applyBorder="1" applyAlignment="1" applyProtection="1">
      <alignment horizontal="center" vertical="center"/>
      <protection locked="0"/>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43" fontId="0" fillId="0" borderId="0" xfId="1" applyFont="1"/>
    <xf numFmtId="0" fontId="0" fillId="0" borderId="16" xfId="0" applyFill="1" applyBorder="1" applyAlignment="1">
      <alignment wrapText="1"/>
    </xf>
    <xf numFmtId="14" fontId="17" fillId="2" borderId="0" xfId="0" applyNumberFormat="1" applyFont="1" applyFill="1"/>
    <xf numFmtId="14" fontId="2" fillId="0" borderId="0" xfId="0" applyNumberFormat="1" applyFont="1" applyAlignment="1">
      <alignment horizontal="left"/>
    </xf>
    <xf numFmtId="164" fontId="0" fillId="0" borderId="0" xfId="0" applyNumberFormat="1"/>
    <xf numFmtId="167" fontId="0" fillId="0" borderId="0" xfId="1" applyNumberFormat="1" applyFont="1"/>
    <xf numFmtId="0" fontId="18" fillId="0" borderId="0" xfId="0" applyFont="1"/>
    <xf numFmtId="0" fontId="19" fillId="0" borderId="0" xfId="0" applyFont="1"/>
    <xf numFmtId="9" fontId="0" fillId="0" borderId="0" xfId="2" applyFont="1"/>
    <xf numFmtId="0" fontId="0" fillId="0" borderId="16" xfId="0" applyFont="1" applyFill="1" applyBorder="1" applyAlignment="1">
      <alignment wrapText="1"/>
    </xf>
    <xf numFmtId="0" fontId="21" fillId="0" borderId="0" xfId="0" applyFont="1"/>
    <xf numFmtId="14" fontId="22" fillId="0" borderId="0" xfId="0" applyNumberFormat="1" applyFont="1"/>
    <xf numFmtId="0" fontId="20" fillId="0" borderId="0" xfId="0" applyFont="1"/>
    <xf numFmtId="0" fontId="22" fillId="0" borderId="0" xfId="0" applyFont="1"/>
    <xf numFmtId="0" fontId="2" fillId="0" borderId="0" xfId="0" applyFont="1"/>
    <xf numFmtId="0" fontId="23" fillId="0" borderId="0" xfId="0" applyFont="1" applyProtection="1">
      <protection hidden="1"/>
    </xf>
    <xf numFmtId="168" fontId="24" fillId="0" borderId="0" xfId="0" applyNumberFormat="1" applyFont="1" applyProtection="1">
      <protection hidden="1"/>
    </xf>
    <xf numFmtId="168" fontId="24" fillId="6" borderId="0" xfId="0" applyNumberFormat="1" applyFont="1" applyFill="1" applyProtection="1">
      <protection hidden="1"/>
    </xf>
    <xf numFmtId="168" fontId="0" fillId="0" borderId="0" xfId="0" applyNumberFormat="1" applyProtection="1">
      <protection hidden="1"/>
    </xf>
    <xf numFmtId="168" fontId="25" fillId="0" borderId="0" xfId="0" applyNumberFormat="1" applyFont="1" applyProtection="1">
      <protection hidden="1"/>
    </xf>
    <xf numFmtId="168" fontId="26" fillId="7" borderId="0" xfId="0" applyNumberFormat="1" applyFont="1" applyFill="1" applyProtection="1">
      <protection hidden="1"/>
    </xf>
    <xf numFmtId="168" fontId="0" fillId="0" borderId="0" xfId="0" applyNumberFormat="1" applyFill="1" applyProtection="1">
      <protection hidden="1"/>
    </xf>
    <xf numFmtId="168" fontId="24" fillId="0" borderId="0" xfId="0" applyNumberFormat="1" applyFont="1" applyBorder="1" applyProtection="1">
      <protection hidden="1"/>
    </xf>
    <xf numFmtId="168" fontId="0" fillId="6" borderId="0" xfId="0" applyNumberFormat="1" applyFill="1" applyProtection="1">
      <protection hidden="1"/>
    </xf>
    <xf numFmtId="168" fontId="27" fillId="0" borderId="0" xfId="0" applyNumberFormat="1" applyFont="1" applyAlignment="1" applyProtection="1">
      <alignment horizontal="right"/>
      <protection hidden="1"/>
    </xf>
    <xf numFmtId="168" fontId="27" fillId="6" borderId="0" xfId="0" applyNumberFormat="1" applyFont="1" applyFill="1" applyAlignment="1" applyProtection="1">
      <alignment horizontal="right"/>
      <protection hidden="1"/>
    </xf>
    <xf numFmtId="168" fontId="27" fillId="6" borderId="0" xfId="0" applyNumberFormat="1" applyFont="1" applyFill="1" applyProtection="1">
      <protection hidden="1"/>
    </xf>
    <xf numFmtId="168" fontId="27" fillId="0" borderId="0" xfId="0" applyNumberFormat="1" applyFont="1" applyProtection="1">
      <protection hidden="1"/>
    </xf>
    <xf numFmtId="168" fontId="27" fillId="6" borderId="0" xfId="0" applyNumberFormat="1" applyFont="1" applyFill="1" applyBorder="1" applyAlignment="1" applyProtection="1">
      <alignment horizontal="right"/>
      <protection hidden="1"/>
    </xf>
    <xf numFmtId="168" fontId="27" fillId="0" borderId="0" xfId="0" applyNumberFormat="1" applyFont="1" applyBorder="1" applyAlignment="1" applyProtection="1">
      <alignment horizontal="right"/>
      <protection hidden="1"/>
    </xf>
    <xf numFmtId="168" fontId="0" fillId="0" borderId="10" xfId="0" applyNumberFormat="1" applyBorder="1" applyProtection="1">
      <protection hidden="1"/>
    </xf>
    <xf numFmtId="169" fontId="27" fillId="6" borderId="10" xfId="0" quotePrefix="1" applyNumberFormat="1" applyFont="1" applyFill="1" applyBorder="1" applyAlignment="1" applyProtection="1">
      <alignment horizontal="right"/>
      <protection hidden="1"/>
    </xf>
    <xf numFmtId="169" fontId="27" fillId="0" borderId="10" xfId="0" quotePrefix="1" applyNumberFormat="1" applyFont="1" applyBorder="1" applyAlignment="1" applyProtection="1">
      <alignment horizontal="right"/>
      <protection hidden="1"/>
    </xf>
    <xf numFmtId="170" fontId="0" fillId="0" borderId="0" xfId="0" applyNumberFormat="1" applyProtection="1">
      <protection hidden="1"/>
    </xf>
    <xf numFmtId="170" fontId="24" fillId="0" borderId="0" xfId="0" applyNumberFormat="1" applyFont="1" applyProtection="1">
      <protection hidden="1"/>
    </xf>
    <xf numFmtId="170" fontId="0" fillId="6" borderId="0" xfId="0" applyNumberFormat="1" applyFill="1" applyProtection="1">
      <protection hidden="1"/>
    </xf>
    <xf numFmtId="170" fontId="23" fillId="0" borderId="0" xfId="0" applyNumberFormat="1" applyFont="1" applyProtection="1">
      <protection hidden="1"/>
    </xf>
    <xf numFmtId="170" fontId="26" fillId="7" borderId="0" xfId="0" applyNumberFormat="1" applyFont="1" applyFill="1" applyProtection="1">
      <protection hidden="1"/>
    </xf>
    <xf numFmtId="170" fontId="26" fillId="0" borderId="0" xfId="0" applyNumberFormat="1" applyFont="1" applyProtection="1">
      <protection hidden="1"/>
    </xf>
    <xf numFmtId="170" fontId="27" fillId="0" borderId="0" xfId="0" applyNumberFormat="1" applyFont="1" applyProtection="1">
      <protection hidden="1"/>
    </xf>
    <xf numFmtId="170" fontId="26" fillId="0" borderId="0" xfId="0" applyNumberFormat="1" applyFont="1" applyAlignment="1" applyProtection="1">
      <alignment horizontal="center"/>
      <protection hidden="1"/>
    </xf>
    <xf numFmtId="170" fontId="0" fillId="0" borderId="18" xfId="0" applyNumberFormat="1" applyBorder="1" applyProtection="1">
      <protection hidden="1"/>
    </xf>
    <xf numFmtId="170" fontId="0" fillId="0" borderId="19" xfId="0" applyNumberFormat="1" applyBorder="1" applyProtection="1">
      <protection hidden="1"/>
    </xf>
    <xf numFmtId="170" fontId="0" fillId="0" borderId="20" xfId="0" applyNumberFormat="1" applyBorder="1" applyProtection="1">
      <protection hidden="1"/>
    </xf>
    <xf numFmtId="170" fontId="28" fillId="0" borderId="0" xfId="0" applyNumberFormat="1" applyFont="1" applyProtection="1">
      <protection hidden="1"/>
    </xf>
    <xf numFmtId="170" fontId="0" fillId="0" borderId="21" xfId="0" applyNumberFormat="1" applyBorder="1" applyProtection="1">
      <protection hidden="1"/>
    </xf>
    <xf numFmtId="170" fontId="0" fillId="0" borderId="22" xfId="0" applyNumberFormat="1" applyBorder="1" applyProtection="1">
      <protection hidden="1"/>
    </xf>
    <xf numFmtId="170" fontId="0" fillId="0" borderId="23" xfId="0" applyNumberFormat="1" applyBorder="1" applyProtection="1">
      <protection hidden="1"/>
    </xf>
    <xf numFmtId="170" fontId="0" fillId="0" borderId="0" xfId="0" applyNumberFormat="1" applyFill="1" applyProtection="1">
      <protection hidden="1"/>
    </xf>
    <xf numFmtId="170" fontId="26" fillId="0" borderId="24" xfId="0" applyNumberFormat="1" applyFont="1" applyBorder="1" applyAlignment="1" applyProtection="1">
      <alignment horizontal="center"/>
      <protection hidden="1"/>
    </xf>
    <xf numFmtId="170" fontId="0" fillId="0" borderId="25" xfId="0" applyNumberFormat="1" applyBorder="1" applyProtection="1">
      <protection hidden="1"/>
    </xf>
    <xf numFmtId="170" fontId="0" fillId="0" borderId="0" xfId="0" applyNumberFormat="1" applyBorder="1" applyProtection="1">
      <protection hidden="1"/>
    </xf>
    <xf numFmtId="170" fontId="0" fillId="0" borderId="26" xfId="0" applyNumberFormat="1" applyBorder="1" applyProtection="1">
      <protection hidden="1"/>
    </xf>
    <xf numFmtId="170" fontId="0" fillId="0" borderId="0" xfId="0" applyNumberFormat="1" applyAlignment="1" applyProtection="1">
      <alignment horizontal="center"/>
      <protection hidden="1"/>
    </xf>
    <xf numFmtId="170" fontId="0" fillId="6" borderId="0" xfId="0" applyNumberFormat="1" applyFill="1" applyBorder="1" applyProtection="1">
      <protection hidden="1"/>
    </xf>
    <xf numFmtId="170" fontId="0" fillId="0" borderId="27" xfId="0" applyNumberFormat="1" applyBorder="1" applyProtection="1">
      <protection hidden="1"/>
    </xf>
    <xf numFmtId="170" fontId="0" fillId="0" borderId="28" xfId="0" applyNumberFormat="1" applyBorder="1" applyProtection="1">
      <protection hidden="1"/>
    </xf>
    <xf numFmtId="170" fontId="0" fillId="0" borderId="29" xfId="0" applyNumberFormat="1" applyBorder="1" applyProtection="1">
      <protection hidden="1"/>
    </xf>
    <xf numFmtId="167" fontId="0" fillId="0" borderId="0" xfId="1" applyNumberFormat="1" applyFont="1" applyProtection="1">
      <protection hidden="1"/>
    </xf>
    <xf numFmtId="170" fontId="0" fillId="0" borderId="30" xfId="0" applyNumberFormat="1" applyBorder="1" applyProtection="1">
      <protection hidden="1"/>
    </xf>
    <xf numFmtId="170" fontId="0" fillId="0" borderId="31" xfId="0" applyNumberFormat="1" applyBorder="1" applyProtection="1">
      <protection hidden="1"/>
    </xf>
    <xf numFmtId="170" fontId="0" fillId="0" borderId="32" xfId="0" applyNumberFormat="1" applyBorder="1" applyProtection="1">
      <protection hidden="1"/>
    </xf>
    <xf numFmtId="170" fontId="27" fillId="8" borderId="0" xfId="0" applyNumberFormat="1" applyFont="1" applyFill="1" applyProtection="1">
      <protection hidden="1"/>
    </xf>
    <xf numFmtId="170" fontId="27" fillId="6" borderId="0" xfId="0" applyNumberFormat="1" applyFont="1" applyFill="1" applyBorder="1" applyProtection="1">
      <protection hidden="1"/>
    </xf>
    <xf numFmtId="170" fontId="27" fillId="0" borderId="28" xfId="0" applyNumberFormat="1" applyFont="1" applyBorder="1" applyProtection="1">
      <protection hidden="1"/>
    </xf>
    <xf numFmtId="170" fontId="27" fillId="8" borderId="28" xfId="0" applyNumberFormat="1" applyFont="1" applyFill="1" applyBorder="1" applyProtection="1">
      <protection hidden="1"/>
    </xf>
    <xf numFmtId="170" fontId="27" fillId="0" borderId="0" xfId="0" applyNumberFormat="1" applyFont="1" applyBorder="1" applyProtection="1">
      <protection hidden="1"/>
    </xf>
    <xf numFmtId="170" fontId="0" fillId="9" borderId="0" xfId="0" applyNumberFormat="1" applyFill="1" applyProtection="1">
      <protection hidden="1"/>
    </xf>
    <xf numFmtId="170" fontId="0" fillId="0" borderId="33" xfId="0" applyNumberFormat="1" applyBorder="1" applyProtection="1">
      <protection hidden="1"/>
    </xf>
    <xf numFmtId="170" fontId="0" fillId="0" borderId="34" xfId="0" applyNumberFormat="1" applyBorder="1" applyProtection="1">
      <protection hidden="1"/>
    </xf>
    <xf numFmtId="170" fontId="0" fillId="0" borderId="35" xfId="0" applyNumberFormat="1" applyBorder="1" applyProtection="1">
      <protection hidden="1"/>
    </xf>
    <xf numFmtId="170" fontId="26" fillId="10" borderId="0" xfId="0" applyNumberFormat="1" applyFont="1" applyFill="1" applyBorder="1" applyAlignment="1" applyProtection="1">
      <alignment horizontal="right"/>
      <protection hidden="1"/>
    </xf>
    <xf numFmtId="170" fontId="27" fillId="0" borderId="36" xfId="0" applyNumberFormat="1" applyFont="1" applyBorder="1" applyProtection="1">
      <protection hidden="1"/>
    </xf>
    <xf numFmtId="170" fontId="29" fillId="0" borderId="0" xfId="0" applyNumberFormat="1" applyFont="1" applyProtection="1">
      <protection hidden="1"/>
    </xf>
    <xf numFmtId="170" fontId="29" fillId="6" borderId="0" xfId="0" applyNumberFormat="1" applyFont="1" applyFill="1" applyBorder="1" applyProtection="1">
      <protection hidden="1"/>
    </xf>
    <xf numFmtId="170" fontId="0" fillId="10" borderId="0" xfId="0" applyNumberFormat="1" applyFill="1" applyProtection="1">
      <protection hidden="1"/>
    </xf>
    <xf numFmtId="170" fontId="0" fillId="0" borderId="24" xfId="0" applyNumberFormat="1" applyBorder="1" applyProtection="1">
      <protection hidden="1"/>
    </xf>
    <xf numFmtId="168" fontId="26" fillId="0" borderId="0" xfId="0" applyNumberFormat="1" applyFont="1" applyProtection="1">
      <protection hidden="1"/>
    </xf>
    <xf numFmtId="169" fontId="0" fillId="0" borderId="0" xfId="0" applyNumberFormat="1" applyProtection="1">
      <protection hidden="1"/>
    </xf>
    <xf numFmtId="10" fontId="26" fillId="10" borderId="0" xfId="2" applyNumberFormat="1" applyFont="1" applyFill="1" applyBorder="1" applyProtection="1">
      <protection hidden="1"/>
    </xf>
    <xf numFmtId="169" fontId="26" fillId="7" borderId="0" xfId="0" applyNumberFormat="1" applyFont="1" applyFill="1" applyProtection="1">
      <protection hidden="1"/>
    </xf>
    <xf numFmtId="168" fontId="30" fillId="0" borderId="0" xfId="0" applyNumberFormat="1" applyFont="1" applyProtection="1">
      <protection hidden="1"/>
    </xf>
    <xf numFmtId="169" fontId="0" fillId="0" borderId="37" xfId="0" applyNumberFormat="1" applyBorder="1" applyProtection="1">
      <protection hidden="1"/>
    </xf>
    <xf numFmtId="170" fontId="0" fillId="0" borderId="0" xfId="0" applyNumberFormat="1" applyAlignment="1" applyProtection="1">
      <alignment horizontal="left" indent="1"/>
      <protection hidden="1"/>
    </xf>
    <xf numFmtId="170" fontId="26" fillId="0" borderId="0" xfId="0" applyNumberFormat="1" applyFont="1" applyAlignment="1" applyProtection="1">
      <alignment horizontal="left" indent="2"/>
      <protection hidden="1"/>
    </xf>
    <xf numFmtId="170" fontId="26" fillId="11" borderId="0" xfId="0" applyNumberFormat="1" applyFont="1" applyFill="1" applyAlignment="1" applyProtection="1">
      <alignment horizontal="left" indent="2"/>
      <protection hidden="1"/>
    </xf>
    <xf numFmtId="170" fontId="0" fillId="11" borderId="0" xfId="0" applyNumberFormat="1" applyFill="1" applyProtection="1">
      <protection hidden="1"/>
    </xf>
    <xf numFmtId="170" fontId="0" fillId="11" borderId="0" xfId="0" applyNumberFormat="1" applyFill="1" applyBorder="1" applyProtection="1">
      <protection hidden="1"/>
    </xf>
    <xf numFmtId="170" fontId="0" fillId="0" borderId="0" xfId="0" applyNumberFormat="1" applyFill="1" applyBorder="1" applyProtection="1">
      <protection hidden="1"/>
    </xf>
    <xf numFmtId="0" fontId="31" fillId="0" borderId="0" xfId="4" applyFont="1"/>
    <xf numFmtId="0" fontId="2" fillId="5" borderId="4" xfId="0" applyFont="1" applyFill="1" applyBorder="1" applyAlignment="1">
      <alignment horizontal="center"/>
    </xf>
    <xf numFmtId="0" fontId="0" fillId="12" borderId="5" xfId="0" applyFill="1" applyBorder="1"/>
    <xf numFmtId="0" fontId="0" fillId="12" borderId="6" xfId="0" applyFill="1" applyBorder="1"/>
    <xf numFmtId="0" fontId="2" fillId="3" borderId="15" xfId="0" applyFont="1" applyFill="1" applyBorder="1" applyAlignment="1">
      <alignment horizontal="center"/>
    </xf>
    <xf numFmtId="0" fontId="2" fillId="3" borderId="38" xfId="0" applyFont="1" applyFill="1" applyBorder="1" applyAlignment="1">
      <alignment horizontal="center"/>
    </xf>
    <xf numFmtId="0" fontId="0" fillId="8" borderId="39" xfId="0" applyFill="1" applyBorder="1" applyAlignment="1">
      <alignment horizontal="right"/>
    </xf>
    <xf numFmtId="171" fontId="0" fillId="8" borderId="0" xfId="9" applyNumberFormat="1" applyFont="1" applyFill="1" applyBorder="1"/>
    <xf numFmtId="38" fontId="0" fillId="8" borderId="15" xfId="0" applyNumberFormat="1" applyFill="1" applyBorder="1"/>
    <xf numFmtId="38" fontId="0" fillId="5" borderId="15" xfId="0" applyNumberFormat="1" applyFill="1" applyBorder="1"/>
    <xf numFmtId="38" fontId="0" fillId="5" borderId="38" xfId="0" applyNumberFormat="1" applyFill="1" applyBorder="1"/>
    <xf numFmtId="171" fontId="0" fillId="14" borderId="0" xfId="0" applyNumberFormat="1" applyFill="1"/>
    <xf numFmtId="171" fontId="2" fillId="14" borderId="0" xfId="0" applyNumberFormat="1" applyFont="1" applyFill="1"/>
    <xf numFmtId="38" fontId="0" fillId="15" borderId="7" xfId="0" applyNumberFormat="1" applyFont="1" applyFill="1" applyBorder="1"/>
    <xf numFmtId="0" fontId="0" fillId="15" borderId="0" xfId="0" applyFont="1" applyFill="1" applyBorder="1"/>
    <xf numFmtId="0" fontId="0" fillId="15" borderId="8" xfId="0" applyFont="1" applyFill="1" applyBorder="1"/>
    <xf numFmtId="0" fontId="0" fillId="3" borderId="39" xfId="0" applyFill="1" applyBorder="1" applyAlignment="1">
      <alignment horizontal="right"/>
    </xf>
    <xf numFmtId="0" fontId="0" fillId="14" borderId="0" xfId="0" applyFill="1"/>
    <xf numFmtId="44" fontId="0" fillId="16" borderId="3" xfId="9" applyFont="1" applyFill="1" applyBorder="1"/>
    <xf numFmtId="0" fontId="0" fillId="15" borderId="2" xfId="0" applyFill="1" applyBorder="1"/>
    <xf numFmtId="0" fontId="0" fillId="15" borderId="17" xfId="0" applyFill="1" applyBorder="1"/>
    <xf numFmtId="171" fontId="0" fillId="0" borderId="0" xfId="0" applyNumberFormat="1"/>
    <xf numFmtId="38" fontId="0" fillId="17" borderId="7" xfId="0" applyNumberFormat="1" applyFill="1" applyBorder="1"/>
    <xf numFmtId="0" fontId="0" fillId="17" borderId="0" xfId="0" applyFill="1" applyBorder="1"/>
    <xf numFmtId="0" fontId="0" fillId="17" borderId="8" xfId="0" applyFill="1" applyBorder="1"/>
    <xf numFmtId="171" fontId="0" fillId="17" borderId="7" xfId="0" applyNumberFormat="1" applyFill="1" applyBorder="1"/>
    <xf numFmtId="38" fontId="0" fillId="17" borderId="4" xfId="0" applyNumberFormat="1" applyFill="1" applyBorder="1"/>
    <xf numFmtId="0" fontId="0" fillId="17" borderId="5" xfId="0" applyFill="1" applyBorder="1"/>
    <xf numFmtId="0" fontId="0" fillId="17" borderId="6" xfId="0" applyFill="1" applyBorder="1"/>
    <xf numFmtId="171" fontId="0" fillId="18" borderId="0" xfId="0" applyNumberFormat="1" applyFill="1"/>
    <xf numFmtId="172" fontId="0" fillId="17" borderId="9" xfId="0" applyNumberFormat="1" applyFill="1" applyBorder="1"/>
    <xf numFmtId="0" fontId="0" fillId="17" borderId="10" xfId="0" applyFill="1" applyBorder="1"/>
    <xf numFmtId="0" fontId="0" fillId="17" borderId="11" xfId="0" applyFill="1" applyBorder="1"/>
    <xf numFmtId="172" fontId="0" fillId="16" borderId="7" xfId="0" applyNumberFormat="1" applyFill="1" applyBorder="1"/>
    <xf numFmtId="172" fontId="0" fillId="8" borderId="15" xfId="0" applyNumberFormat="1" applyFill="1" applyBorder="1"/>
    <xf numFmtId="172" fontId="0" fillId="5" borderId="15" xfId="0" applyNumberFormat="1" applyFill="1" applyBorder="1"/>
    <xf numFmtId="172" fontId="0" fillId="5" borderId="38" xfId="0" applyNumberFormat="1" applyFill="1" applyBorder="1"/>
    <xf numFmtId="172" fontId="0" fillId="0" borderId="15" xfId="0" applyNumberFormat="1" applyBorder="1"/>
    <xf numFmtId="2" fontId="0" fillId="5" borderId="15" xfId="0" applyNumberFormat="1" applyFill="1" applyBorder="1"/>
    <xf numFmtId="2" fontId="0" fillId="5" borderId="38" xfId="0" applyNumberFormat="1" applyFill="1" applyBorder="1"/>
    <xf numFmtId="0" fontId="32" fillId="0" borderId="0" xfId="0" applyFont="1" applyAlignment="1">
      <alignment horizontal="left" vertical="center"/>
    </xf>
    <xf numFmtId="0" fontId="0" fillId="3" borderId="40" xfId="0" applyFill="1" applyBorder="1" applyAlignment="1">
      <alignment horizontal="right"/>
    </xf>
    <xf numFmtId="2" fontId="0" fillId="5" borderId="41" xfId="0" applyNumberFormat="1" applyFill="1" applyBorder="1"/>
    <xf numFmtId="2" fontId="0" fillId="5" borderId="42" xfId="0" applyNumberFormat="1" applyFill="1" applyBorder="1"/>
    <xf numFmtId="166" fontId="0" fillId="5" borderId="15" xfId="2" applyNumberFormat="1" applyFont="1" applyFill="1" applyBorder="1"/>
    <xf numFmtId="166" fontId="0" fillId="5" borderId="38" xfId="2" applyNumberFormat="1" applyFont="1" applyFill="1" applyBorder="1"/>
    <xf numFmtId="0" fontId="0" fillId="12" borderId="39" xfId="0" applyFill="1" applyBorder="1" applyAlignment="1">
      <alignment horizontal="right"/>
    </xf>
    <xf numFmtId="0" fontId="0" fillId="6" borderId="39" xfId="0" applyFill="1" applyBorder="1" applyAlignment="1">
      <alignment horizontal="right"/>
    </xf>
    <xf numFmtId="44" fontId="0" fillId="6" borderId="15" xfId="9" applyFont="1" applyFill="1" applyBorder="1"/>
    <xf numFmtId="44" fontId="0" fillId="6" borderId="38" xfId="9" applyFont="1" applyFill="1" applyBorder="1"/>
    <xf numFmtId="0" fontId="0" fillId="6" borderId="7" xfId="0" applyFill="1" applyBorder="1" applyAlignment="1">
      <alignment horizontal="right"/>
    </xf>
    <xf numFmtId="9" fontId="0" fillId="6" borderId="0" xfId="2" applyFont="1" applyFill="1" applyBorder="1"/>
    <xf numFmtId="9" fontId="0" fillId="6" borderId="8" xfId="2" applyFont="1" applyFill="1" applyBorder="1"/>
    <xf numFmtId="171" fontId="0" fillId="6" borderId="0" xfId="2" applyNumberFormat="1" applyFont="1" applyFill="1" applyBorder="1"/>
    <xf numFmtId="171" fontId="0" fillId="6" borderId="8" xfId="2" applyNumberFormat="1" applyFont="1" applyFill="1" applyBorder="1"/>
    <xf numFmtId="171" fontId="0" fillId="6" borderId="0" xfId="9" applyNumberFormat="1" applyFont="1" applyFill="1" applyBorder="1"/>
    <xf numFmtId="171" fontId="0" fillId="6" borderId="8" xfId="9" applyNumberFormat="1" applyFont="1" applyFill="1" applyBorder="1"/>
    <xf numFmtId="173" fontId="0" fillId="6" borderId="0" xfId="2" applyNumberFormat="1" applyFont="1" applyFill="1" applyBorder="1"/>
    <xf numFmtId="173" fontId="0" fillId="6" borderId="8" xfId="2" applyNumberFormat="1" applyFont="1" applyFill="1" applyBorder="1"/>
    <xf numFmtId="0" fontId="0" fillId="6" borderId="9" xfId="0" applyFill="1" applyBorder="1" applyAlignment="1">
      <alignment horizontal="right"/>
    </xf>
    <xf numFmtId="173" fontId="0" fillId="6" borderId="10" xfId="2" applyNumberFormat="1" applyFont="1" applyFill="1" applyBorder="1" applyAlignment="1">
      <alignment horizontal="right"/>
    </xf>
    <xf numFmtId="173" fontId="0" fillId="6" borderId="11" xfId="2" applyNumberFormat="1" applyFont="1" applyFill="1" applyBorder="1" applyAlignment="1">
      <alignment horizontal="right"/>
    </xf>
    <xf numFmtId="168" fontId="2" fillId="0" borderId="0" xfId="0" applyNumberFormat="1" applyFont="1" applyProtection="1">
      <protection hidden="1"/>
    </xf>
    <xf numFmtId="0" fontId="19" fillId="0" borderId="0" xfId="0" applyFont="1" applyAlignment="1">
      <alignment wrapText="1"/>
    </xf>
    <xf numFmtId="170" fontId="27" fillId="0" borderId="43" xfId="0" applyNumberFormat="1" applyFont="1" applyBorder="1" applyProtection="1">
      <protection hidden="1"/>
    </xf>
    <xf numFmtId="170" fontId="0" fillId="8" borderId="0" xfId="0" applyNumberFormat="1" applyFill="1" applyProtection="1">
      <protection hidden="1"/>
    </xf>
    <xf numFmtId="170" fontId="27" fillId="0" borderId="44" xfId="0" applyNumberFormat="1" applyFont="1" applyBorder="1" applyProtection="1">
      <protection hidden="1"/>
    </xf>
    <xf numFmtId="170" fontId="26" fillId="0" borderId="0" xfId="0" applyNumberFormat="1" applyFont="1" applyBorder="1" applyProtection="1">
      <protection hidden="1"/>
    </xf>
    <xf numFmtId="170" fontId="30" fillId="0" borderId="0" xfId="0" applyNumberFormat="1" applyFont="1" applyProtection="1">
      <protection hidden="1"/>
    </xf>
    <xf numFmtId="170" fontId="30" fillId="0" borderId="0" xfId="0" applyNumberFormat="1" applyFont="1" applyBorder="1" applyProtection="1">
      <protection hidden="1"/>
    </xf>
    <xf numFmtId="170" fontId="0" fillId="0" borderId="45" xfId="0" applyNumberFormat="1" applyBorder="1" applyAlignment="1" applyProtection="1">
      <alignment horizontal="right"/>
      <protection hidden="1"/>
    </xf>
    <xf numFmtId="170" fontId="0" fillId="0" borderId="46" xfId="0" applyNumberFormat="1" applyBorder="1" applyAlignment="1" applyProtection="1">
      <alignment horizontal="right"/>
      <protection hidden="1"/>
    </xf>
    <xf numFmtId="170" fontId="0" fillId="0" borderId="10" xfId="0" applyNumberFormat="1" applyBorder="1" applyProtection="1">
      <protection hidden="1"/>
    </xf>
    <xf numFmtId="168" fontId="0" fillId="0" borderId="0" xfId="0" applyNumberFormat="1" applyBorder="1" applyProtection="1">
      <protection hidden="1"/>
    </xf>
    <xf numFmtId="169" fontId="26" fillId="0" borderId="0" xfId="0" applyNumberFormat="1" applyFont="1" applyProtection="1">
      <protection hidden="1"/>
    </xf>
    <xf numFmtId="10" fontId="29" fillId="0" borderId="0" xfId="0" applyNumberFormat="1" applyFont="1" applyProtection="1">
      <protection hidden="1"/>
    </xf>
    <xf numFmtId="170" fontId="2" fillId="0" borderId="0" xfId="0" applyNumberFormat="1" applyFont="1" applyProtection="1">
      <protection hidden="1"/>
    </xf>
    <xf numFmtId="168" fontId="27" fillId="0" borderId="0" xfId="0" applyNumberFormat="1" applyFont="1" applyAlignment="1" applyProtection="1">
      <protection hidden="1"/>
    </xf>
    <xf numFmtId="168" fontId="0" fillId="0" borderId="0" xfId="0" applyNumberFormat="1" applyAlignment="1" applyProtection="1">
      <protection hidden="1"/>
    </xf>
    <xf numFmtId="0" fontId="0" fillId="0" borderId="0" xfId="0" applyFont="1"/>
    <xf numFmtId="0" fontId="33" fillId="0" borderId="0" xfId="0" applyFont="1"/>
    <xf numFmtId="0" fontId="2" fillId="0" borderId="0" xfId="0" applyFont="1" applyAlignment="1">
      <alignment horizontal="right"/>
    </xf>
    <xf numFmtId="0" fontId="0" fillId="0" borderId="0" xfId="0" applyFont="1" applyAlignment="1">
      <alignment horizontal="right"/>
    </xf>
    <xf numFmtId="0" fontId="2" fillId="0" borderId="0" xfId="0" applyFont="1" applyAlignment="1">
      <alignment horizontal="center" wrapText="1"/>
    </xf>
    <xf numFmtId="3" fontId="0" fillId="0" borderId="0" xfId="0" applyNumberFormat="1" applyFont="1"/>
    <xf numFmtId="166" fontId="0" fillId="0" borderId="0" xfId="0" applyNumberFormat="1" applyFont="1"/>
    <xf numFmtId="0" fontId="0" fillId="8" borderId="0" xfId="0" applyFont="1" applyFill="1"/>
    <xf numFmtId="3" fontId="0" fillId="8" borderId="0" xfId="0" applyNumberFormat="1" applyFont="1" applyFill="1"/>
    <xf numFmtId="166" fontId="0" fillId="8" borderId="0" xfId="0" applyNumberFormat="1" applyFont="1" applyFill="1"/>
    <xf numFmtId="167" fontId="1" fillId="0" borderId="0" xfId="1" applyNumberFormat="1" applyFont="1"/>
    <xf numFmtId="166" fontId="1" fillId="0" borderId="0" xfId="2" applyNumberFormat="1" applyFont="1"/>
    <xf numFmtId="174" fontId="0" fillId="0" borderId="0" xfId="0" applyNumberFormat="1" applyFont="1"/>
    <xf numFmtId="174" fontId="0" fillId="0" borderId="0" xfId="0" applyNumberFormat="1" applyFont="1" applyBorder="1"/>
    <xf numFmtId="0" fontId="0" fillId="0" borderId="0" xfId="0" applyFont="1" applyFill="1" applyBorder="1"/>
    <xf numFmtId="3" fontId="0" fillId="0" borderId="0" xfId="0" applyNumberFormat="1" applyFont="1" applyBorder="1"/>
    <xf numFmtId="3" fontId="2" fillId="0" borderId="0" xfId="0" applyNumberFormat="1" applyFont="1"/>
    <xf numFmtId="166" fontId="2" fillId="0" borderId="0" xfId="0" applyNumberFormat="1" applyFont="1"/>
    <xf numFmtId="168" fontId="36" fillId="0" borderId="0" xfId="0" applyNumberFormat="1" applyFont="1" applyProtection="1">
      <protection hidden="1"/>
    </xf>
    <xf numFmtId="0" fontId="19" fillId="0" borderId="27" xfId="0" applyFont="1" applyBorder="1"/>
    <xf numFmtId="0" fontId="19" fillId="0" borderId="28" xfId="0" applyFont="1" applyBorder="1"/>
    <xf numFmtId="0" fontId="31" fillId="0" borderId="28" xfId="4" quotePrefix="1" applyFont="1" applyBorder="1"/>
    <xf numFmtId="0" fontId="19" fillId="0" borderId="29" xfId="0" applyFont="1" applyBorder="1"/>
    <xf numFmtId="0" fontId="19" fillId="0" borderId="47" xfId="0" applyFont="1" applyBorder="1"/>
    <xf numFmtId="0" fontId="19" fillId="0" borderId="0" xfId="0" applyFont="1" applyBorder="1"/>
    <xf numFmtId="0" fontId="19" fillId="0" borderId="48" xfId="0" applyFont="1" applyBorder="1"/>
    <xf numFmtId="0" fontId="19" fillId="0" borderId="49" xfId="0" applyFont="1" applyBorder="1"/>
    <xf numFmtId="0" fontId="19" fillId="0" borderId="50" xfId="0" applyFont="1" applyBorder="1"/>
    <xf numFmtId="0" fontId="31" fillId="0" borderId="50" xfId="4" applyFont="1" applyBorder="1"/>
    <xf numFmtId="0" fontId="19" fillId="0" borderId="51" xfId="0" applyFont="1" applyBorder="1"/>
    <xf numFmtId="0" fontId="31" fillId="0" borderId="28" xfId="4" applyFont="1" applyBorder="1"/>
    <xf numFmtId="0" fontId="31" fillId="0" borderId="0" xfId="4" applyFont="1" applyBorder="1"/>
    <xf numFmtId="0" fontId="19" fillId="0" borderId="51" xfId="0" applyFont="1" applyBorder="1" applyAlignment="1">
      <alignment wrapText="1"/>
    </xf>
    <xf numFmtId="0" fontId="20" fillId="0" borderId="28" xfId="0" applyFont="1" applyBorder="1"/>
    <xf numFmtId="0" fontId="20" fillId="0" borderId="29" xfId="0" applyFont="1" applyBorder="1"/>
    <xf numFmtId="0" fontId="20" fillId="0" borderId="47" xfId="0" applyFont="1" applyBorder="1"/>
    <xf numFmtId="0" fontId="20" fillId="0" borderId="0" xfId="0" applyFont="1" applyBorder="1"/>
    <xf numFmtId="0" fontId="20" fillId="0" borderId="48" xfId="0" applyFont="1" applyBorder="1"/>
    <xf numFmtId="0" fontId="0" fillId="0" borderId="0" xfId="0" applyBorder="1"/>
    <xf numFmtId="0" fontId="19" fillId="0" borderId="48" xfId="0" applyFont="1" applyBorder="1" applyAlignment="1">
      <alignment wrapText="1"/>
    </xf>
    <xf numFmtId="0" fontId="0" fillId="0" borderId="47" xfId="0" applyBorder="1"/>
    <xf numFmtId="0" fontId="0" fillId="0" borderId="48" xfId="0" applyBorder="1"/>
    <xf numFmtId="0" fontId="0" fillId="0" borderId="49" xfId="0" applyBorder="1"/>
    <xf numFmtId="0" fontId="0" fillId="0" borderId="50" xfId="0" applyBorder="1"/>
    <xf numFmtId="0" fontId="19" fillId="0" borderId="33" xfId="0" applyFont="1" applyBorder="1"/>
    <xf numFmtId="0" fontId="0" fillId="0" borderId="34" xfId="0" applyBorder="1"/>
    <xf numFmtId="0" fontId="31" fillId="0" borderId="34" xfId="4" applyFont="1" applyBorder="1"/>
    <xf numFmtId="0" fontId="0" fillId="0" borderId="35" xfId="0" applyBorder="1"/>
    <xf numFmtId="0" fontId="10" fillId="3" borderId="0" xfId="0" applyFont="1" applyFill="1" applyBorder="1" applyAlignment="1">
      <alignment horizontal="left"/>
    </xf>
    <xf numFmtId="0" fontId="7" fillId="3" borderId="4" xfId="0" applyFont="1" applyFill="1" applyBorder="1" applyAlignment="1">
      <alignment horizontal="center" wrapText="1"/>
    </xf>
    <xf numFmtId="0" fontId="7" fillId="3" borderId="5" xfId="0" applyFont="1" applyFill="1" applyBorder="1" applyAlignment="1">
      <alignment horizontal="center" wrapText="1"/>
    </xf>
    <xf numFmtId="0" fontId="7" fillId="3" borderId="6" xfId="0" applyFont="1" applyFill="1" applyBorder="1" applyAlignment="1">
      <alignment horizont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3" fillId="2" borderId="0" xfId="0" applyFont="1" applyFill="1" applyAlignment="1">
      <alignment horizontal="center" wrapText="1"/>
    </xf>
    <xf numFmtId="14" fontId="3" fillId="2" borderId="0" xfId="0" applyNumberFormat="1" applyFont="1" applyFill="1" applyAlignment="1">
      <alignment horizontal="right" wrapText="1"/>
    </xf>
    <xf numFmtId="0" fontId="7" fillId="3" borderId="12" xfId="0" applyFont="1" applyFill="1" applyBorder="1" applyAlignment="1">
      <alignment horizontal="center" wrapText="1"/>
    </xf>
    <xf numFmtId="0" fontId="7" fillId="3" borderId="14" xfId="0" applyFont="1" applyFill="1" applyBorder="1" applyAlignment="1">
      <alignment horizontal="center" wrapText="1"/>
    </xf>
    <xf numFmtId="168" fontId="27" fillId="0" borderId="0" xfId="0" applyNumberFormat="1" applyFont="1" applyAlignment="1" applyProtection="1">
      <alignment horizontal="center"/>
      <protection hidden="1"/>
    </xf>
    <xf numFmtId="0" fontId="2" fillId="13" borderId="4" xfId="0" applyFont="1" applyFill="1" applyBorder="1" applyAlignment="1">
      <alignment horizontal="center"/>
    </xf>
    <xf numFmtId="0" fontId="2" fillId="13" borderId="5" xfId="0" applyFont="1" applyFill="1" applyBorder="1" applyAlignment="1">
      <alignment horizontal="center"/>
    </xf>
    <xf numFmtId="0" fontId="2" fillId="13" borderId="6" xfId="0" applyFont="1" applyFill="1" applyBorder="1" applyAlignment="1">
      <alignment horizontal="center"/>
    </xf>
    <xf numFmtId="168" fontId="2" fillId="0" borderId="0" xfId="0" applyNumberFormat="1" applyFont="1" applyAlignment="1" applyProtection="1">
      <alignment horizontal="center"/>
      <protection hidden="1"/>
    </xf>
    <xf numFmtId="0" fontId="0" fillId="0" borderId="0" xfId="0" applyAlignment="1">
      <alignment horizontal="left" wrapText="1"/>
    </xf>
  </cellXfs>
  <cellStyles count="10">
    <cellStyle name="Comma" xfId="1" builtinId="3"/>
    <cellStyle name="Currency" xfId="9" builtinId="4"/>
    <cellStyle name="Hyperlink" xfId="4" builtinId="8"/>
    <cellStyle name="Hyperlink 2" xfId="6"/>
    <cellStyle name="Normal" xfId="0" builtinId="0"/>
    <cellStyle name="Normal 2" xfId="5"/>
    <cellStyle name="Normal 2 2" xfId="7"/>
    <cellStyle name="Normal 3" xfId="8"/>
    <cellStyle name="Normal 4" xfId="3"/>
    <cellStyle name="Percent" xfId="2" builtinId="5"/>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114300</xdr:colOff>
      <xdr:row>19</xdr:row>
      <xdr:rowOff>91440</xdr:rowOff>
    </xdr:from>
    <xdr:to>
      <xdr:col>20</xdr:col>
      <xdr:colOff>243840</xdr:colOff>
      <xdr:row>30</xdr:row>
      <xdr:rowOff>167640</xdr:rowOff>
    </xdr:to>
    <xdr:grpSp>
      <xdr:nvGrpSpPr>
        <xdr:cNvPr id="2" name="Group 1"/>
        <xdr:cNvGrpSpPr>
          <a:grpSpLocks/>
        </xdr:cNvGrpSpPr>
      </xdr:nvGrpSpPr>
      <xdr:grpSpPr bwMode="auto">
        <a:xfrm>
          <a:off x="13030200" y="3825240"/>
          <a:ext cx="3739515" cy="2181225"/>
          <a:chOff x="979" y="7624"/>
          <a:chExt cx="4096" cy="1952"/>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 y="7624"/>
            <a:ext cx="4096" cy="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AutoShape 79"/>
          <xdr:cNvSpPr>
            <a:spLocks noChangeArrowheads="1"/>
          </xdr:cNvSpPr>
        </xdr:nvSpPr>
        <xdr:spPr bwMode="auto">
          <a:xfrm>
            <a:off x="4128" y="8664"/>
            <a:ext cx="672" cy="540"/>
          </a:xfrm>
          <a:prstGeom prst="flowChartAlternateProcess">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2200274</xdr:colOff>
      <xdr:row>3</xdr:row>
      <xdr:rowOff>38100</xdr:rowOff>
    </xdr:to>
    <xdr:pic>
      <xdr:nvPicPr>
        <xdr:cNvPr id="2" name="Picture 2" descr="P_E_Two_Colour_Online.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20027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P&amp;F/Finance/Strategic%20Finance/Strategic%20Finance%20Program%20Leader/LTFP/2014%20LTFP/LG%20Solutions%20Files/LTFP_General_Main_Workfile%20-%20SV%206.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lf%20Assessment%20Tool%20SRV%20Scenario%201%2016-17%20to%2019-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lf%20Assessment%20Too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t%20for%20Future%20Financial%20Model%20No%20S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P&amp;F/Finance/Strategic%20Finance/Strategic%20Finance%20Program%20Leader/LTFP/2014%20LTFP/LG%20Solutions%20Files/LTFP_General_Main_Workfile%20-%20No%20S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names"/>
      <sheetName val="Check Range names"/>
      <sheetName val="Cover Page"/>
      <sheetName val="year"/>
      <sheetName val="Checklist"/>
      <sheetName val="Income Statement"/>
      <sheetName val="Balance Sheet"/>
      <sheetName val="BS workings"/>
      <sheetName val="Target %"/>
      <sheetName val="Cash Flow"/>
      <sheetName val="CF workings"/>
      <sheetName val="Equity Statement"/>
      <sheetName val="TY-LY Comparison"/>
      <sheetName val="Interest Calculation"/>
      <sheetName val="Budget Summary 1"/>
      <sheetName val="Budget Summary 2"/>
      <sheetName val="Cap Exp Summary"/>
      <sheetName val="Exp Type Summary"/>
      <sheetName val="Budget Reconciliation"/>
      <sheetName val="Working Capital"/>
      <sheetName val="Historical Data"/>
      <sheetName val="Budget Summary 1 by level"/>
      <sheetName val="Budget Summary 2 by level"/>
      <sheetName val="Summary L1"/>
      <sheetName val="Summary L2"/>
      <sheetName val="Summary L3"/>
      <sheetName val="Summary L4"/>
      <sheetName val="Summary L5"/>
      <sheetName val="Summary L6"/>
      <sheetName val="Summary F1"/>
      <sheetName val="Summary F2"/>
      <sheetName val="Summary F3"/>
      <sheetName val="Summary F4"/>
      <sheetName val="KPI - Snapshot"/>
      <sheetName val="KPI - Benchmark Targets"/>
      <sheetName val="KPI calculation"/>
      <sheetName val="Charts"/>
      <sheetName val="Chart Data"/>
      <sheetName val="Chart 1 General"/>
      <sheetName val="Chart 2 General"/>
      <sheetName val="Scenarios"/>
      <sheetName val="S94 - Plan Summary"/>
      <sheetName val="S94 Plans"/>
      <sheetName val="S94 Plans --&gt;"/>
      <sheetName val="S94 specific Plans --&gt;"/>
      <sheetName val="S94 - Plan 1 Areas"/>
      <sheetName val="S94 - Plan 2 Parking"/>
      <sheetName val="S94A - Plan"/>
      <sheetName val="&lt;-- S94 specific Plans"/>
      <sheetName val="S94 Plan reconciling --&gt;"/>
      <sheetName val="S94 - Not under Plan"/>
      <sheetName val="&lt;-- S94 Plan reconciling"/>
      <sheetName val="&lt;-- S94 Plans"/>
      <sheetName val="S94 - Plan spare"/>
      <sheetName val="CAPEX Summary"/>
      <sheetName val="CAPEX program"/>
      <sheetName val="Major Projects summary"/>
      <sheetName val="Major Projects dump"/>
      <sheetName val="RE Dev Summary"/>
      <sheetName val="RE Dev --&gt;"/>
      <sheetName val="RE Dev Reconciling --&gt;"/>
      <sheetName val="RE Dev 1"/>
      <sheetName val="&lt;-- RE Dev Reconciling"/>
      <sheetName val="RE Dev additional --&gt;"/>
      <sheetName val="&lt;-- RE Dev additional"/>
      <sheetName val="&lt;-- RE Dev"/>
      <sheetName val="RE Dev spare"/>
      <sheetName val="Assets - Disposals &amp; Transfers"/>
      <sheetName val="IPP&amp;E Reconciliation"/>
      <sheetName val="Loans - External"/>
      <sheetName val="Loans Payable - Internal"/>
      <sheetName val="Loans Receivable - Internal"/>
      <sheetName val="Finance Leases"/>
      <sheetName val="Internal Reserves"/>
      <sheetName val="External Reserves"/>
      <sheetName val="Leave Entitlements General"/>
      <sheetName val="Group Data General"/>
      <sheetName val="Global Indexation"/>
      <sheetName val="Population Indexation"/>
      <sheetName val="GL Table"/>
      <sheetName val="CoA - Op Exp"/>
      <sheetName val="CoA - Op Inc"/>
      <sheetName val="CoA - Cap Exp"/>
      <sheetName val="CoA - Cap Inc"/>
      <sheetName val="CoA - Res Exp"/>
      <sheetName val="CoA - Res Inc"/>
      <sheetName val="CoA - Int Exp"/>
      <sheetName val="CoA - Int Inc"/>
      <sheetName val="check s94"/>
      <sheetName val="check RE Dev"/>
      <sheetName val="Database Extract"/>
      <sheetName val="Database"/>
      <sheetName val="Data Dump"/>
      <sheetName val="writing errors"/>
      <sheetName val="Levels (Org Structure)"/>
      <sheetName val="Fcts (Fctional Struct)"/>
      <sheetName val="drop down list"/>
      <sheetName val="IS-BS table general"/>
      <sheetName val="LSOp --&gt;"/>
      <sheetName val="LSGOp1"/>
      <sheetName val="LSGOp2"/>
      <sheetName val="LSGOp3"/>
      <sheetName val="LSGOp4"/>
      <sheetName val="LSGOp5"/>
      <sheetName val="LSGOp6"/>
      <sheetName val="LSGOp7"/>
      <sheetName val="LSGOp8"/>
      <sheetName val="LSGOp9"/>
      <sheetName val="LSGOp10"/>
      <sheetName val="LSGOp11"/>
      <sheetName val="LSGOp12"/>
      <sheetName val="LSGOp13"/>
      <sheetName val="LSGOp14"/>
      <sheetName val="LSGOp15"/>
      <sheetName val="LSGOp16"/>
      <sheetName val="LSGOp17"/>
      <sheetName val="LSGOp18"/>
      <sheetName val="LSGOp19"/>
      <sheetName val="LSGOp20"/>
      <sheetName val="&lt;-- LSOp"/>
      <sheetName val="LSCap --&gt;"/>
      <sheetName val="LSGCap1"/>
      <sheetName val="LSGCap2"/>
      <sheetName val="LSGCap3"/>
      <sheetName val="LSGCap4"/>
      <sheetName val="LSGCap5"/>
      <sheetName val="LSGCap6"/>
      <sheetName val="LSGCap7"/>
      <sheetName val="LSGCap8"/>
      <sheetName val="LSGCap9"/>
      <sheetName val="LSGCap10"/>
      <sheetName val="LSGCap11"/>
      <sheetName val="LSGCap12"/>
      <sheetName val="LSGCap13"/>
      <sheetName val="LSGCap14"/>
      <sheetName val="LSGCap15"/>
      <sheetName val="LSGCap16"/>
      <sheetName val="LSGCap17"/>
      <sheetName val="LSGCap18"/>
      <sheetName val="LSGCap19"/>
      <sheetName val="LSGCap20"/>
      <sheetName val="&lt;-- LSCap"/>
      <sheetName val="LSMajor --&gt;"/>
      <sheetName val="LSGMajor1"/>
      <sheetName val="LSGMajor2"/>
      <sheetName val="LSGMajor3"/>
      <sheetName val="LSGMajor4"/>
      <sheetName val="LSGMajor5"/>
      <sheetName val="LSGMajor6"/>
      <sheetName val="LSGMajor7"/>
      <sheetName val="LSGMajor8"/>
      <sheetName val="LSGMajor9"/>
      <sheetName val="LSGMajor10"/>
      <sheetName val="&lt;-- LSMajor"/>
      <sheetName val="FLS --&gt;"/>
      <sheetName val="FinLSG1"/>
      <sheetName val="FinLSG2"/>
      <sheetName val="FinLSG3"/>
      <sheetName val="FinLSG4"/>
      <sheetName val="FinLSG5"/>
      <sheetName val="FinLSG6"/>
      <sheetName val="FinLSG7"/>
      <sheetName val="FinLSG8"/>
      <sheetName val="FinLSG9"/>
      <sheetName val="FinLSG10"/>
      <sheetName val="&lt;-- FLS"/>
      <sheetName val="LSInt --&gt;"/>
      <sheetName val="LSGInt1"/>
      <sheetName val="LSGInt2"/>
      <sheetName val="LSGInt3"/>
      <sheetName val="LSGInt4"/>
      <sheetName val="LSGInt5"/>
      <sheetName val="LSGInt6"/>
      <sheetName val="LSGInt7"/>
      <sheetName val="LSGInt8"/>
      <sheetName val="LSGInt9"/>
      <sheetName val="LSGInt10"/>
      <sheetName val="&lt;-- LSInt"/>
    </sheetNames>
    <sheetDataSet>
      <sheetData sheetId="0"/>
      <sheetData sheetId="1"/>
      <sheetData sheetId="2">
        <row r="3">
          <cell r="A3" t="str">
            <v>Blue Mountains City Council</v>
          </cell>
        </row>
        <row r="5">
          <cell r="A5" t="str">
            <v>10 Year Financial Plan for the Years ending 30 June 2024</v>
          </cell>
        </row>
        <row r="11">
          <cell r="E11">
            <v>1</v>
          </cell>
        </row>
        <row r="13">
          <cell r="E13" t="str">
            <v>General Fund</v>
          </cell>
        </row>
        <row r="19">
          <cell r="K19" t="b">
            <v>0</v>
          </cell>
        </row>
      </sheetData>
      <sheetData sheetId="3">
        <row r="5">
          <cell r="E5">
            <v>2014</v>
          </cell>
        </row>
      </sheetData>
      <sheetData sheetId="4"/>
      <sheetData sheetId="5"/>
      <sheetData sheetId="6"/>
      <sheetData sheetId="7">
        <row r="47">
          <cell r="E47">
            <v>13488522.39744902</v>
          </cell>
          <cell r="G47">
            <v>12724795.161763944</v>
          </cell>
          <cell r="H47">
            <v>12985536.796162575</v>
          </cell>
          <cell r="I47">
            <v>13486754.517600365</v>
          </cell>
          <cell r="J47">
            <v>14101871.646329243</v>
          </cell>
          <cell r="K47">
            <v>14365813.768345524</v>
          </cell>
          <cell r="L47">
            <v>14436376.815749258</v>
          </cell>
          <cell r="M47">
            <v>14222065.136162762</v>
          </cell>
          <cell r="N47">
            <v>13884809.878967032</v>
          </cell>
          <cell r="O47">
            <v>13184789.664370935</v>
          </cell>
          <cell r="P47">
            <v>12288367.962880462</v>
          </cell>
        </row>
        <row r="48">
          <cell r="E48">
            <v>0</v>
          </cell>
          <cell r="G48">
            <v>0</v>
          </cell>
          <cell r="H48">
            <v>0</v>
          </cell>
          <cell r="I48">
            <v>0</v>
          </cell>
          <cell r="J48">
            <v>0</v>
          </cell>
          <cell r="K48">
            <v>0</v>
          </cell>
          <cell r="L48">
            <v>0</v>
          </cell>
          <cell r="M48">
            <v>0</v>
          </cell>
          <cell r="N48">
            <v>0</v>
          </cell>
          <cell r="O48">
            <v>0</v>
          </cell>
          <cell r="P48">
            <v>0</v>
          </cell>
        </row>
        <row r="65">
          <cell r="E65">
            <v>16335042</v>
          </cell>
          <cell r="G65">
            <v>9906826</v>
          </cell>
          <cell r="H65">
            <v>10511926</v>
          </cell>
          <cell r="M65">
            <v>14853752</v>
          </cell>
          <cell r="N65">
            <v>14812883</v>
          </cell>
          <cell r="O65">
            <v>14427350</v>
          </cell>
          <cell r="P65">
            <v>13519176</v>
          </cell>
        </row>
        <row r="66">
          <cell r="E66">
            <v>0</v>
          </cell>
          <cell r="G66">
            <v>0</v>
          </cell>
          <cell r="H66">
            <v>0</v>
          </cell>
          <cell r="I66">
            <v>0</v>
          </cell>
          <cell r="J66">
            <v>0</v>
          </cell>
          <cell r="K66">
            <v>0</v>
          </cell>
          <cell r="L66">
            <v>0</v>
          </cell>
          <cell r="M66">
            <v>0</v>
          </cell>
          <cell r="N66">
            <v>0</v>
          </cell>
          <cell r="O66">
            <v>0</v>
          </cell>
          <cell r="P66">
            <v>0</v>
          </cell>
        </row>
        <row r="71">
          <cell r="E71">
            <v>0</v>
          </cell>
          <cell r="G71">
            <v>0</v>
          </cell>
          <cell r="H71">
            <v>0</v>
          </cell>
          <cell r="M71">
            <v>0</v>
          </cell>
          <cell r="N71">
            <v>0</v>
          </cell>
          <cell r="O71">
            <v>0</v>
          </cell>
          <cell r="P71">
            <v>0</v>
          </cell>
        </row>
        <row r="274">
          <cell r="E274">
            <v>0</v>
          </cell>
          <cell r="G274">
            <v>0</v>
          </cell>
          <cell r="H274">
            <v>0</v>
          </cell>
          <cell r="I274">
            <v>0</v>
          </cell>
          <cell r="J274">
            <v>0</v>
          </cell>
          <cell r="K274">
            <v>0</v>
          </cell>
          <cell r="L274">
            <v>0</v>
          </cell>
          <cell r="M274">
            <v>0</v>
          </cell>
          <cell r="N274">
            <v>0</v>
          </cell>
          <cell r="O274">
            <v>0</v>
          </cell>
          <cell r="P274">
            <v>0</v>
          </cell>
        </row>
        <row r="275">
          <cell r="E275">
            <v>0</v>
          </cell>
          <cell r="G275">
            <v>0</v>
          </cell>
          <cell r="H275">
            <v>0</v>
          </cell>
          <cell r="I275">
            <v>0</v>
          </cell>
          <cell r="J275">
            <v>0</v>
          </cell>
          <cell r="K275">
            <v>0</v>
          </cell>
          <cell r="L275">
            <v>0</v>
          </cell>
          <cell r="M275">
            <v>0</v>
          </cell>
          <cell r="N275">
            <v>0</v>
          </cell>
          <cell r="O275">
            <v>0</v>
          </cell>
          <cell r="P275">
            <v>0</v>
          </cell>
        </row>
        <row r="357">
          <cell r="E357">
            <v>5315043.0362336924</v>
          </cell>
          <cell r="G357">
            <v>5257371.6651882585</v>
          </cell>
          <cell r="H357">
            <v>5299029.9830296263</v>
          </cell>
          <cell r="M357">
            <v>6719213.1315760873</v>
          </cell>
          <cell r="N357">
            <v>6923009.8677044064</v>
          </cell>
          <cell r="O357">
            <v>7128102.4815627392</v>
          </cell>
          <cell r="P357">
            <v>7311022.6370586473</v>
          </cell>
        </row>
        <row r="358">
          <cell r="E358">
            <v>0</v>
          </cell>
          <cell r="G358">
            <v>0</v>
          </cell>
          <cell r="H358">
            <v>0</v>
          </cell>
          <cell r="I358">
            <v>0</v>
          </cell>
          <cell r="J358">
            <v>0</v>
          </cell>
          <cell r="K358">
            <v>0</v>
          </cell>
          <cell r="L358">
            <v>0</v>
          </cell>
          <cell r="M358">
            <v>0</v>
          </cell>
          <cell r="N358">
            <v>0</v>
          </cell>
          <cell r="O358">
            <v>0</v>
          </cell>
          <cell r="P358">
            <v>0</v>
          </cell>
        </row>
        <row r="435">
          <cell r="E435">
            <v>0</v>
          </cell>
          <cell r="G435">
            <v>0</v>
          </cell>
          <cell r="H435">
            <v>0</v>
          </cell>
          <cell r="I435">
            <v>0</v>
          </cell>
          <cell r="J435">
            <v>0</v>
          </cell>
          <cell r="K435">
            <v>0</v>
          </cell>
          <cell r="L435">
            <v>0</v>
          </cell>
          <cell r="M435">
            <v>0</v>
          </cell>
          <cell r="N435">
            <v>0</v>
          </cell>
          <cell r="O435">
            <v>0</v>
          </cell>
          <cell r="P435">
            <v>0</v>
          </cell>
        </row>
        <row r="441">
          <cell r="E441">
            <v>439021.77544300864</v>
          </cell>
          <cell r="G441">
            <v>362834.70657394768</v>
          </cell>
          <cell r="H441">
            <v>382006.92560905282</v>
          </cell>
          <cell r="M441">
            <v>528656.64104979439</v>
          </cell>
          <cell r="N441">
            <v>555892.78555336769</v>
          </cell>
          <cell r="O441">
            <v>583500.41892923217</v>
          </cell>
          <cell r="P441">
            <v>614272.4857870019</v>
          </cell>
        </row>
        <row r="442">
          <cell r="E442">
            <v>0</v>
          </cell>
          <cell r="G442">
            <v>0</v>
          </cell>
          <cell r="H442">
            <v>0</v>
          </cell>
          <cell r="I442">
            <v>0</v>
          </cell>
          <cell r="J442">
            <v>0</v>
          </cell>
          <cell r="K442">
            <v>0</v>
          </cell>
          <cell r="L442">
            <v>0</v>
          </cell>
          <cell r="M442">
            <v>0</v>
          </cell>
          <cell r="N442">
            <v>0</v>
          </cell>
          <cell r="O442">
            <v>0</v>
          </cell>
          <cell r="P442">
            <v>0</v>
          </cell>
        </row>
        <row r="520">
          <cell r="E520">
            <v>331856.36070361611</v>
          </cell>
          <cell r="G520">
            <v>299041.60179601592</v>
          </cell>
          <cell r="H520">
            <v>307158.56847117026</v>
          </cell>
          <cell r="M520">
            <v>407755.77985260834</v>
          </cell>
          <cell r="N520">
            <v>428717.45106021437</v>
          </cell>
          <cell r="O520">
            <v>450450.58155403106</v>
          </cell>
          <cell r="P520">
            <v>474166.67651824048</v>
          </cell>
        </row>
        <row r="521">
          <cell r="E521">
            <v>0</v>
          </cell>
          <cell r="G521">
            <v>0</v>
          </cell>
          <cell r="H521">
            <v>0</v>
          </cell>
          <cell r="I521">
            <v>0</v>
          </cell>
          <cell r="J521">
            <v>0</v>
          </cell>
          <cell r="K521">
            <v>0</v>
          </cell>
          <cell r="L521">
            <v>0</v>
          </cell>
          <cell r="M521">
            <v>0</v>
          </cell>
          <cell r="N521">
            <v>0</v>
          </cell>
          <cell r="O521">
            <v>0</v>
          </cell>
          <cell r="P521">
            <v>0</v>
          </cell>
        </row>
        <row r="542">
          <cell r="E542">
            <v>0</v>
          </cell>
          <cell r="G542">
            <v>0</v>
          </cell>
          <cell r="H542">
            <v>0</v>
          </cell>
          <cell r="I542">
            <v>0</v>
          </cell>
          <cell r="J542">
            <v>0</v>
          </cell>
          <cell r="K542">
            <v>0</v>
          </cell>
          <cell r="L542">
            <v>0</v>
          </cell>
          <cell r="M542">
            <v>0</v>
          </cell>
          <cell r="N542">
            <v>0</v>
          </cell>
          <cell r="O542">
            <v>0</v>
          </cell>
          <cell r="P542">
            <v>0</v>
          </cell>
        </row>
        <row r="543">
          <cell r="E543">
            <v>0</v>
          </cell>
          <cell r="G543">
            <v>0</v>
          </cell>
          <cell r="H543">
            <v>0</v>
          </cell>
          <cell r="I543">
            <v>0</v>
          </cell>
          <cell r="J543">
            <v>0</v>
          </cell>
          <cell r="K543">
            <v>0</v>
          </cell>
          <cell r="L543">
            <v>0</v>
          </cell>
          <cell r="M543">
            <v>0</v>
          </cell>
          <cell r="N543">
            <v>0</v>
          </cell>
          <cell r="O543">
            <v>0</v>
          </cell>
          <cell r="P543">
            <v>0</v>
          </cell>
        </row>
        <row r="548">
          <cell r="E548">
            <v>0</v>
          </cell>
          <cell r="G548">
            <v>0</v>
          </cell>
          <cell r="H548">
            <v>0</v>
          </cell>
          <cell r="I548">
            <v>0</v>
          </cell>
          <cell r="J548">
            <v>0</v>
          </cell>
          <cell r="K548">
            <v>0</v>
          </cell>
          <cell r="L548">
            <v>0</v>
          </cell>
          <cell r="M548">
            <v>0</v>
          </cell>
          <cell r="N548">
            <v>0</v>
          </cell>
          <cell r="O548">
            <v>0</v>
          </cell>
          <cell r="P548">
            <v>0</v>
          </cell>
        </row>
        <row r="572">
          <cell r="E572">
            <v>831247991</v>
          </cell>
          <cell r="G572">
            <v>837296996</v>
          </cell>
          <cell r="H572">
            <v>826223754.98000002</v>
          </cell>
          <cell r="M572">
            <v>804413098.60000014</v>
          </cell>
          <cell r="N572">
            <v>802636570.87000012</v>
          </cell>
          <cell r="O572">
            <v>800905478.92000008</v>
          </cell>
          <cell r="P572">
            <v>799019562.07000005</v>
          </cell>
        </row>
        <row r="575">
          <cell r="E575">
            <v>318393</v>
          </cell>
          <cell r="G575">
            <v>236000</v>
          </cell>
          <cell r="H575">
            <v>243080</v>
          </cell>
          <cell r="I575">
            <v>250372.39999999991</v>
          </cell>
          <cell r="J575">
            <v>257883.56999999983</v>
          </cell>
          <cell r="K575">
            <v>265620.08000000007</v>
          </cell>
          <cell r="L575">
            <v>273588.67999999993</v>
          </cell>
          <cell r="M575">
            <v>281796.34000000008</v>
          </cell>
          <cell r="N575">
            <v>290250.23</v>
          </cell>
          <cell r="O575">
            <v>298957.74</v>
          </cell>
          <cell r="P575">
            <v>307926.46999999997</v>
          </cell>
        </row>
        <row r="592">
          <cell r="E592">
            <v>8535000</v>
          </cell>
          <cell r="G592">
            <v>8535000</v>
          </cell>
          <cell r="H592">
            <v>8535000</v>
          </cell>
          <cell r="M592">
            <v>8535000</v>
          </cell>
          <cell r="N592">
            <v>8535000</v>
          </cell>
          <cell r="O592">
            <v>8535000</v>
          </cell>
          <cell r="P592">
            <v>8535000</v>
          </cell>
        </row>
        <row r="596">
          <cell r="E596">
            <v>0</v>
          </cell>
          <cell r="G596">
            <v>0</v>
          </cell>
          <cell r="H596">
            <v>0</v>
          </cell>
          <cell r="I596">
            <v>0</v>
          </cell>
          <cell r="J596">
            <v>0</v>
          </cell>
          <cell r="K596">
            <v>0</v>
          </cell>
          <cell r="L596">
            <v>0</v>
          </cell>
          <cell r="M596">
            <v>0</v>
          </cell>
          <cell r="N596">
            <v>0</v>
          </cell>
          <cell r="O596">
            <v>0</v>
          </cell>
          <cell r="P596">
            <v>0</v>
          </cell>
        </row>
        <row r="609">
          <cell r="E609">
            <v>2267000</v>
          </cell>
          <cell r="G609">
            <v>2267000</v>
          </cell>
          <cell r="H609">
            <v>2267000</v>
          </cell>
          <cell r="I609">
            <v>2267000</v>
          </cell>
          <cell r="J609">
            <v>2267000</v>
          </cell>
          <cell r="K609">
            <v>2267000</v>
          </cell>
          <cell r="L609">
            <v>2267000</v>
          </cell>
          <cell r="M609">
            <v>2267000</v>
          </cell>
          <cell r="N609">
            <v>2267000</v>
          </cell>
          <cell r="O609">
            <v>2267000</v>
          </cell>
          <cell r="P609">
            <v>2267000</v>
          </cell>
        </row>
        <row r="624">
          <cell r="E624">
            <v>0</v>
          </cell>
          <cell r="G624">
            <v>0</v>
          </cell>
          <cell r="H624">
            <v>0</v>
          </cell>
          <cell r="I624">
            <v>0</v>
          </cell>
          <cell r="J624">
            <v>0</v>
          </cell>
          <cell r="K624">
            <v>0</v>
          </cell>
          <cell r="L624">
            <v>0</v>
          </cell>
          <cell r="M624">
            <v>0</v>
          </cell>
          <cell r="N624">
            <v>0</v>
          </cell>
          <cell r="O624">
            <v>0</v>
          </cell>
          <cell r="P624">
            <v>0</v>
          </cell>
        </row>
        <row r="628">
          <cell r="E628">
            <v>0</v>
          </cell>
          <cell r="G628">
            <v>0</v>
          </cell>
          <cell r="H628">
            <v>0</v>
          </cell>
          <cell r="I628">
            <v>0</v>
          </cell>
          <cell r="J628">
            <v>0</v>
          </cell>
          <cell r="K628">
            <v>0</v>
          </cell>
          <cell r="L628">
            <v>0</v>
          </cell>
          <cell r="M628">
            <v>0</v>
          </cell>
          <cell r="N628">
            <v>0</v>
          </cell>
          <cell r="O628">
            <v>0</v>
          </cell>
          <cell r="P628">
            <v>0</v>
          </cell>
        </row>
        <row r="794">
          <cell r="E794">
            <v>8577830.1005338393</v>
          </cell>
          <cell r="G794">
            <v>8020483.7129781181</v>
          </cell>
          <cell r="H794">
            <v>8219724.5264963061</v>
          </cell>
          <cell r="M794">
            <v>10514688.068710241</v>
          </cell>
          <cell r="N794">
            <v>10979320.58017686</v>
          </cell>
          <cell r="O794">
            <v>11462420.26998158</v>
          </cell>
          <cell r="P794">
            <v>11981444.262481935</v>
          </cell>
        </row>
        <row r="795">
          <cell r="E795">
            <v>0</v>
          </cell>
          <cell r="G795">
            <v>0</v>
          </cell>
          <cell r="H795">
            <v>0</v>
          </cell>
          <cell r="I795">
            <v>0</v>
          </cell>
          <cell r="J795">
            <v>0</v>
          </cell>
          <cell r="K795">
            <v>0</v>
          </cell>
          <cell r="L795">
            <v>0</v>
          </cell>
          <cell r="M795">
            <v>0</v>
          </cell>
          <cell r="N795">
            <v>0</v>
          </cell>
          <cell r="O795">
            <v>0</v>
          </cell>
          <cell r="P795">
            <v>0</v>
          </cell>
        </row>
        <row r="826">
          <cell r="E826">
            <v>0</v>
          </cell>
          <cell r="G826">
            <v>0</v>
          </cell>
          <cell r="H826">
            <v>0</v>
          </cell>
          <cell r="I826">
            <v>0</v>
          </cell>
          <cell r="J826">
            <v>0</v>
          </cell>
          <cell r="K826">
            <v>0</v>
          </cell>
          <cell r="L826">
            <v>0</v>
          </cell>
          <cell r="M826">
            <v>0</v>
          </cell>
          <cell r="N826">
            <v>0</v>
          </cell>
          <cell r="O826">
            <v>0</v>
          </cell>
          <cell r="P826">
            <v>0</v>
          </cell>
        </row>
        <row r="827">
          <cell r="E827">
            <v>0</v>
          </cell>
          <cell r="G827">
            <v>0</v>
          </cell>
          <cell r="H827">
            <v>0</v>
          </cell>
          <cell r="I827">
            <v>0</v>
          </cell>
          <cell r="J827">
            <v>0</v>
          </cell>
          <cell r="K827">
            <v>0</v>
          </cell>
          <cell r="L827">
            <v>0</v>
          </cell>
          <cell r="M827">
            <v>0</v>
          </cell>
          <cell r="N827">
            <v>0</v>
          </cell>
          <cell r="O827">
            <v>0</v>
          </cell>
          <cell r="P827">
            <v>0</v>
          </cell>
        </row>
        <row r="868">
          <cell r="E868">
            <v>4785416.2020660173</v>
          </cell>
          <cell r="G868">
            <v>5378499.6741461717</v>
          </cell>
          <cell r="H868">
            <v>5209664.8789544841</v>
          </cell>
          <cell r="M868">
            <v>4226645.447196668</v>
          </cell>
          <cell r="N868">
            <v>4471756.5650321404</v>
          </cell>
          <cell r="O868">
            <v>4117703.2149360096</v>
          </cell>
          <cell r="P868">
            <v>3543309.0170077481</v>
          </cell>
        </row>
        <row r="869">
          <cell r="E869">
            <v>54078172.208022207</v>
          </cell>
          <cell r="G869">
            <v>53294910.922152951</v>
          </cell>
          <cell r="H869">
            <v>48385710.623703644</v>
          </cell>
          <cell r="M869">
            <v>28956333.188622378</v>
          </cell>
          <cell r="N869">
            <v>24625954.125176758</v>
          </cell>
          <cell r="O869">
            <v>20675086.752764668</v>
          </cell>
          <cell r="P869">
            <v>17197257.368123844</v>
          </cell>
        </row>
        <row r="886">
          <cell r="E886">
            <v>0</v>
          </cell>
          <cell r="G886">
            <v>0</v>
          </cell>
          <cell r="H886">
            <v>0</v>
          </cell>
          <cell r="I886">
            <v>0</v>
          </cell>
          <cell r="J886">
            <v>0</v>
          </cell>
          <cell r="K886">
            <v>0</v>
          </cell>
          <cell r="L886">
            <v>0</v>
          </cell>
          <cell r="M886">
            <v>0</v>
          </cell>
          <cell r="N886">
            <v>0</v>
          </cell>
          <cell r="O886">
            <v>0</v>
          </cell>
          <cell r="P886">
            <v>0</v>
          </cell>
        </row>
        <row r="888">
          <cell r="E888">
            <v>0</v>
          </cell>
          <cell r="G888">
            <v>0</v>
          </cell>
          <cell r="H888">
            <v>0</v>
          </cell>
          <cell r="I888">
            <v>0</v>
          </cell>
          <cell r="J888">
            <v>0</v>
          </cell>
          <cell r="K888">
            <v>0</v>
          </cell>
          <cell r="L888">
            <v>0</v>
          </cell>
          <cell r="M888">
            <v>0</v>
          </cell>
          <cell r="N888">
            <v>0</v>
          </cell>
          <cell r="O888">
            <v>0</v>
          </cell>
          <cell r="P888">
            <v>0</v>
          </cell>
        </row>
        <row r="938">
          <cell r="E938">
            <v>11728567.059175001</v>
          </cell>
          <cell r="G938">
            <v>11728567.059175001</v>
          </cell>
          <cell r="H938">
            <v>11728567.059175001</v>
          </cell>
          <cell r="M938">
            <v>11728567.059175001</v>
          </cell>
          <cell r="N938">
            <v>11728567.059175001</v>
          </cell>
          <cell r="O938">
            <v>11728567.059175001</v>
          </cell>
          <cell r="P938">
            <v>11728567.059175001</v>
          </cell>
        </row>
        <row r="939">
          <cell r="E939">
            <v>2442432.940824999</v>
          </cell>
          <cell r="G939">
            <v>2442432.940824999</v>
          </cell>
          <cell r="H939">
            <v>2442432.940824999</v>
          </cell>
          <cell r="M939">
            <v>2442432.940824999</v>
          </cell>
          <cell r="N939">
            <v>2442432.940824999</v>
          </cell>
          <cell r="O939">
            <v>2442432.940824999</v>
          </cell>
          <cell r="P939">
            <v>2442432.940824999</v>
          </cell>
        </row>
        <row r="955">
          <cell r="E955">
            <v>0</v>
          </cell>
          <cell r="G955">
            <v>0</v>
          </cell>
          <cell r="H955">
            <v>0</v>
          </cell>
          <cell r="I955">
            <v>0</v>
          </cell>
          <cell r="J955">
            <v>0</v>
          </cell>
          <cell r="K955">
            <v>0</v>
          </cell>
          <cell r="L955">
            <v>0</v>
          </cell>
          <cell r="M955">
            <v>0</v>
          </cell>
          <cell r="N955">
            <v>0</v>
          </cell>
          <cell r="O955">
            <v>0</v>
          </cell>
          <cell r="P955">
            <v>0</v>
          </cell>
        </row>
        <row r="956">
          <cell r="E956">
            <v>0</v>
          </cell>
          <cell r="G956">
            <v>0</v>
          </cell>
          <cell r="H956">
            <v>0</v>
          </cell>
          <cell r="I956">
            <v>0</v>
          </cell>
          <cell r="J956">
            <v>0</v>
          </cell>
          <cell r="K956">
            <v>0</v>
          </cell>
          <cell r="L956">
            <v>0</v>
          </cell>
          <cell r="M956">
            <v>0</v>
          </cell>
          <cell r="N956">
            <v>0</v>
          </cell>
          <cell r="O956">
            <v>0</v>
          </cell>
          <cell r="P956">
            <v>0</v>
          </cell>
        </row>
        <row r="968">
          <cell r="E968">
            <v>370927058.05920726</v>
          </cell>
          <cell r="G968">
            <v>370364970.82604492</v>
          </cell>
          <cell r="H968">
            <v>365105313.22411799</v>
          </cell>
          <cell r="M968">
            <v>368657874.58411193</v>
          </cell>
          <cell r="N968">
            <v>370375852.58289921</v>
          </cell>
          <cell r="O968">
            <v>371635461.82873464</v>
          </cell>
          <cell r="P968">
            <v>371715557.18463075</v>
          </cell>
        </row>
        <row r="979">
          <cell r="E979">
            <v>425420000</v>
          </cell>
          <cell r="G979">
            <v>425420000</v>
          </cell>
          <cell r="H979">
            <v>425420000</v>
          </cell>
          <cell r="M979">
            <v>425420000</v>
          </cell>
          <cell r="N979">
            <v>425420000</v>
          </cell>
          <cell r="O979">
            <v>425420000</v>
          </cell>
          <cell r="P979">
            <v>425420000</v>
          </cell>
        </row>
      </sheetData>
      <sheetData sheetId="8">
        <row r="11">
          <cell r="G11">
            <v>0.06</v>
          </cell>
          <cell r="H11">
            <v>0.06</v>
          </cell>
          <cell r="I11">
            <v>0.06</v>
          </cell>
          <cell r="J11">
            <v>0.06</v>
          </cell>
          <cell r="K11">
            <v>0.06</v>
          </cell>
          <cell r="L11">
            <v>0.06</v>
          </cell>
          <cell r="M11">
            <v>0.06</v>
          </cell>
          <cell r="N11">
            <v>0.06</v>
          </cell>
          <cell r="O11">
            <v>0.06</v>
          </cell>
          <cell r="P11">
            <v>0.06</v>
          </cell>
          <cell r="Q11">
            <v>0.06</v>
          </cell>
        </row>
        <row r="12">
          <cell r="G12">
            <v>0</v>
          </cell>
          <cell r="H12">
            <v>0</v>
          </cell>
          <cell r="I12">
            <v>0</v>
          </cell>
          <cell r="J12">
            <v>0</v>
          </cell>
          <cell r="K12">
            <v>0</v>
          </cell>
          <cell r="L12">
            <v>0</v>
          </cell>
          <cell r="M12">
            <v>0</v>
          </cell>
          <cell r="N12">
            <v>0</v>
          </cell>
          <cell r="O12">
            <v>0</v>
          </cell>
          <cell r="P12">
            <v>0</v>
          </cell>
          <cell r="Q12">
            <v>0</v>
          </cell>
        </row>
      </sheetData>
      <sheetData sheetId="9"/>
      <sheetData sheetId="10"/>
      <sheetData sheetId="11"/>
      <sheetData sheetId="12"/>
      <sheetData sheetId="13">
        <row r="72">
          <cell r="P72">
            <v>2108645.9953919905</v>
          </cell>
          <cell r="AE72">
            <v>1814218.2109756046</v>
          </cell>
          <cell r="AK72">
            <v>127398.95757703118</v>
          </cell>
          <cell r="AL72">
            <v>198922.95760001976</v>
          </cell>
          <cell r="AM72">
            <v>177048.76178154335</v>
          </cell>
          <cell r="AN72">
            <v>155174.56596306694</v>
          </cell>
          <cell r="AT72">
            <v>1777602.1792804694</v>
          </cell>
          <cell r="BI72">
            <v>1910072.1567371206</v>
          </cell>
          <cell r="BX72">
            <v>2027518.9541089525</v>
          </cell>
          <cell r="CM72">
            <v>2211894.1998024047</v>
          </cell>
          <cell r="DB72">
            <v>2272128.6325955479</v>
          </cell>
          <cell r="DQ72">
            <v>2304196.0825554896</v>
          </cell>
          <cell r="EF72">
            <v>2318587.0111773536</v>
          </cell>
          <cell r="EU72">
            <v>2293576.3390422137</v>
          </cell>
          <cell r="FJ72">
            <v>2228239.1199509138</v>
          </cell>
        </row>
        <row r="75">
          <cell r="P75">
            <v>0</v>
          </cell>
          <cell r="AE75">
            <v>0</v>
          </cell>
          <cell r="AK75">
            <v>0</v>
          </cell>
          <cell r="AL75">
            <v>0</v>
          </cell>
          <cell r="AM75">
            <v>0</v>
          </cell>
          <cell r="AN75">
            <v>0</v>
          </cell>
          <cell r="AT75">
            <v>0</v>
          </cell>
          <cell r="BI75">
            <v>0</v>
          </cell>
          <cell r="BX75">
            <v>0</v>
          </cell>
          <cell r="CM75">
            <v>0</v>
          </cell>
          <cell r="DB75">
            <v>0</v>
          </cell>
          <cell r="DQ75">
            <v>0</v>
          </cell>
          <cell r="EF75">
            <v>0</v>
          </cell>
          <cell r="EU75">
            <v>0</v>
          </cell>
          <cell r="FJ75">
            <v>0</v>
          </cell>
        </row>
      </sheetData>
      <sheetData sheetId="14">
        <row r="1">
          <cell r="A1" t="str">
            <v>hide</v>
          </cell>
          <cell r="C1" t="str">
            <v>hide</v>
          </cell>
          <cell r="D1" t="str">
            <v>Blue Mountains City Council</v>
          </cell>
          <cell r="J1">
            <v>0</v>
          </cell>
          <cell r="BC1" t="str">
            <v>hide</v>
          </cell>
          <cell r="BD1" t="str">
            <v>hide</v>
          </cell>
          <cell r="BE1" t="str">
            <v>hide</v>
          </cell>
          <cell r="BF1" t="str">
            <v>hide</v>
          </cell>
          <cell r="BG1" t="str">
            <v>hide</v>
          </cell>
          <cell r="BH1" t="str">
            <v>hide</v>
          </cell>
          <cell r="BI1" t="str">
            <v>hide</v>
          </cell>
          <cell r="BJ1" t="str">
            <v>hide</v>
          </cell>
          <cell r="BK1" t="str">
            <v>hide</v>
          </cell>
          <cell r="BL1" t="str">
            <v>hide</v>
          </cell>
          <cell r="BM1" t="str">
            <v>hide</v>
          </cell>
        </row>
        <row r="2">
          <cell r="D2" t="str">
            <v>10 Year Financial Plan for the Years ending 
30 June 2024</v>
          </cell>
          <cell r="J2">
            <v>0</v>
          </cell>
        </row>
        <row r="3">
          <cell r="D3">
            <v>0</v>
          </cell>
          <cell r="L3">
            <v>0</v>
          </cell>
        </row>
        <row r="4">
          <cell r="D4" t="str">
            <v>SUMMARY OF BUDGET OF ALL G/L ACCOUNTS - GENERAL FUND</v>
          </cell>
          <cell r="BC4" t="str">
            <v>non-cash</v>
          </cell>
        </row>
        <row r="5">
          <cell r="D5">
            <v>0</v>
          </cell>
          <cell r="J5" t="str">
            <v>Current Year</v>
          </cell>
          <cell r="L5" t="str">
            <v>Projected Years</v>
          </cell>
          <cell r="M5">
            <v>0</v>
          </cell>
          <cell r="N5">
            <v>0</v>
          </cell>
          <cell r="O5">
            <v>0</v>
          </cell>
          <cell r="P5">
            <v>0</v>
          </cell>
          <cell r="Q5">
            <v>0</v>
          </cell>
          <cell r="R5">
            <v>0</v>
          </cell>
          <cell r="S5">
            <v>0</v>
          </cell>
          <cell r="T5">
            <v>0</v>
          </cell>
          <cell r="U5">
            <v>0</v>
          </cell>
          <cell r="BC5" t="str">
            <v>2013/14</v>
          </cell>
          <cell r="BD5" t="str">
            <v>2014/15</v>
          </cell>
          <cell r="BE5" t="str">
            <v>2015/16</v>
          </cell>
          <cell r="BF5" t="str">
            <v>2016/17</v>
          </cell>
          <cell r="BG5" t="str">
            <v>2017/18</v>
          </cell>
          <cell r="BH5" t="str">
            <v>2018/19</v>
          </cell>
          <cell r="BI5" t="str">
            <v>2019/20</v>
          </cell>
          <cell r="BJ5" t="str">
            <v>2020/21</v>
          </cell>
          <cell r="BK5" t="str">
            <v>2021/22</v>
          </cell>
          <cell r="BL5" t="str">
            <v>2022/23</v>
          </cell>
          <cell r="BM5" t="str">
            <v>2023/24</v>
          </cell>
        </row>
        <row r="6">
          <cell r="D6" t="str">
            <v>by Income &amp; Expenditure type</v>
          </cell>
          <cell r="J6" t="str">
            <v>2013/14</v>
          </cell>
          <cell r="L6" t="str">
            <v>2014/15</v>
          </cell>
          <cell r="M6" t="str">
            <v>2015/16</v>
          </cell>
          <cell r="N6" t="str">
            <v>2016/17</v>
          </cell>
          <cell r="O6" t="str">
            <v>2017/18</v>
          </cell>
          <cell r="P6" t="str">
            <v>2018/19</v>
          </cell>
          <cell r="Q6" t="str">
            <v>2019/20</v>
          </cell>
          <cell r="R6" t="str">
            <v>2020/21</v>
          </cell>
          <cell r="S6" t="str">
            <v>2021/22</v>
          </cell>
          <cell r="T6" t="str">
            <v>2022/23</v>
          </cell>
          <cell r="U6" t="str">
            <v>2023/24</v>
          </cell>
          <cell r="BC6">
            <v>0</v>
          </cell>
          <cell r="BD6">
            <v>0</v>
          </cell>
          <cell r="BE6">
            <v>0</v>
          </cell>
          <cell r="BF6">
            <v>0</v>
          </cell>
          <cell r="BG6">
            <v>0</v>
          </cell>
          <cell r="BH6">
            <v>0</v>
          </cell>
          <cell r="BI6">
            <v>0</v>
          </cell>
          <cell r="BJ6">
            <v>0</v>
          </cell>
          <cell r="BK6">
            <v>0</v>
          </cell>
          <cell r="BL6">
            <v>0</v>
          </cell>
          <cell r="BM6">
            <v>0</v>
          </cell>
        </row>
        <row r="7">
          <cell r="D7" t="str">
            <v>Scenario: 1</v>
          </cell>
          <cell r="J7" t="str">
            <v>$'000</v>
          </cell>
          <cell r="L7" t="str">
            <v>$'000</v>
          </cell>
          <cell r="M7" t="str">
            <v>$'000</v>
          </cell>
          <cell r="N7" t="str">
            <v>$'000</v>
          </cell>
          <cell r="O7" t="str">
            <v>$'000</v>
          </cell>
          <cell r="P7" t="str">
            <v>$'000</v>
          </cell>
          <cell r="Q7" t="str">
            <v>$'000</v>
          </cell>
          <cell r="R7" t="str">
            <v>$'000</v>
          </cell>
          <cell r="S7" t="str">
            <v>$'000</v>
          </cell>
          <cell r="T7" t="str">
            <v>$'000</v>
          </cell>
          <cell r="U7" t="str">
            <v>$'000</v>
          </cell>
          <cell r="BC7">
            <v>0</v>
          </cell>
        </row>
        <row r="8">
          <cell r="A8" t="str">
            <v>Code</v>
          </cell>
          <cell r="C8" t="str">
            <v>IS Line</v>
          </cell>
          <cell r="D8" t="str">
            <v>Operating Income</v>
          </cell>
          <cell r="J8">
            <v>0</v>
          </cell>
          <cell r="L8">
            <v>0</v>
          </cell>
          <cell r="M8">
            <v>0</v>
          </cell>
          <cell r="N8">
            <v>0</v>
          </cell>
          <cell r="O8">
            <v>0</v>
          </cell>
          <cell r="P8">
            <v>0</v>
          </cell>
          <cell r="Q8">
            <v>0</v>
          </cell>
          <cell r="R8">
            <v>0</v>
          </cell>
          <cell r="S8">
            <v>0</v>
          </cell>
          <cell r="T8">
            <v>0</v>
          </cell>
          <cell r="U8">
            <v>0</v>
          </cell>
        </row>
        <row r="9">
          <cell r="A9" t="str">
            <v>Rates - Ordinary</v>
          </cell>
          <cell r="C9" t="str">
            <v>Rates &amp; Annual Charges</v>
          </cell>
          <cell r="D9" t="str">
            <v>Rates - Ordinary</v>
          </cell>
          <cell r="J9">
            <v>45235946</v>
          </cell>
          <cell r="L9">
            <v>46689764</v>
          </cell>
          <cell r="M9">
            <v>48160491.57</v>
          </cell>
          <cell r="N9">
            <v>52856139.5</v>
          </cell>
          <cell r="O9">
            <v>58009613.109999999</v>
          </cell>
          <cell r="P9">
            <v>63665550.380000003</v>
          </cell>
          <cell r="Q9">
            <v>65671015.219999999</v>
          </cell>
          <cell r="R9">
            <v>67739652.210000008</v>
          </cell>
          <cell r="S9">
            <v>69873451.25999999</v>
          </cell>
          <cell r="T9">
            <v>72074464.970000014</v>
          </cell>
          <cell r="U9">
            <v>74344810.61999999</v>
          </cell>
          <cell r="BC9">
            <v>0</v>
          </cell>
          <cell r="BD9">
            <v>0</v>
          </cell>
          <cell r="BE9">
            <v>0</v>
          </cell>
          <cell r="BF9">
            <v>0</v>
          </cell>
          <cell r="BG9">
            <v>0</v>
          </cell>
          <cell r="BH9">
            <v>0</v>
          </cell>
          <cell r="BI9">
            <v>0</v>
          </cell>
          <cell r="BJ9">
            <v>0</v>
          </cell>
          <cell r="BK9">
            <v>0</v>
          </cell>
          <cell r="BL9">
            <v>0</v>
          </cell>
          <cell r="BM9">
            <v>0</v>
          </cell>
        </row>
        <row r="10">
          <cell r="A10" t="str">
            <v>Rates - Special</v>
          </cell>
          <cell r="C10" t="str">
            <v>Rates &amp; Annual Charges</v>
          </cell>
          <cell r="D10" t="str">
            <v>Rates - Special</v>
          </cell>
          <cell r="J10">
            <v>1656419</v>
          </cell>
          <cell r="L10">
            <v>1681731</v>
          </cell>
          <cell r="M10">
            <v>1734705.53</v>
          </cell>
          <cell r="N10">
            <v>1903839.32</v>
          </cell>
          <cell r="O10">
            <v>2089463.65</v>
          </cell>
          <cell r="P10">
            <v>2293186.36</v>
          </cell>
          <cell r="Q10">
            <v>2365421.73</v>
          </cell>
          <cell r="R10">
            <v>2439932.5099999998</v>
          </cell>
          <cell r="S10">
            <v>2516790.38</v>
          </cell>
          <cell r="T10">
            <v>2596069.2799999998</v>
          </cell>
          <cell r="U10">
            <v>2677845.46</v>
          </cell>
          <cell r="BC10">
            <v>0</v>
          </cell>
          <cell r="BD10">
            <v>0</v>
          </cell>
          <cell r="BE10">
            <v>0</v>
          </cell>
          <cell r="BF10">
            <v>0</v>
          </cell>
          <cell r="BG10">
            <v>0</v>
          </cell>
          <cell r="BH10">
            <v>0</v>
          </cell>
          <cell r="BI10">
            <v>0</v>
          </cell>
          <cell r="BJ10">
            <v>0</v>
          </cell>
          <cell r="BK10">
            <v>0</v>
          </cell>
          <cell r="BL10">
            <v>0</v>
          </cell>
          <cell r="BM10">
            <v>0</v>
          </cell>
        </row>
        <row r="11">
          <cell r="A11" t="str">
            <v>Rates - Special Variation</v>
          </cell>
          <cell r="C11" t="str">
            <v>Rates &amp; Annual Charges</v>
          </cell>
          <cell r="D11" t="str">
            <v>Rates - Special Variation</v>
          </cell>
          <cell r="J11">
            <v>0</v>
          </cell>
          <cell r="L11">
            <v>0</v>
          </cell>
          <cell r="M11">
            <v>0</v>
          </cell>
          <cell r="N11">
            <v>0</v>
          </cell>
          <cell r="O11">
            <v>0</v>
          </cell>
          <cell r="P11">
            <v>0</v>
          </cell>
          <cell r="Q11">
            <v>0</v>
          </cell>
          <cell r="R11">
            <v>0</v>
          </cell>
          <cell r="S11">
            <v>0</v>
          </cell>
          <cell r="T11">
            <v>0</v>
          </cell>
          <cell r="U11">
            <v>0</v>
          </cell>
          <cell r="BC11">
            <v>0</v>
          </cell>
          <cell r="BD11">
            <v>0</v>
          </cell>
          <cell r="BE11">
            <v>0</v>
          </cell>
          <cell r="BF11">
            <v>0</v>
          </cell>
          <cell r="BG11">
            <v>0</v>
          </cell>
          <cell r="BH11">
            <v>0</v>
          </cell>
          <cell r="BI11">
            <v>0</v>
          </cell>
          <cell r="BJ11">
            <v>0</v>
          </cell>
          <cell r="BK11">
            <v>0</v>
          </cell>
          <cell r="BL11">
            <v>0</v>
          </cell>
          <cell r="BM11">
            <v>0</v>
          </cell>
        </row>
        <row r="12">
          <cell r="A12" t="str">
            <v>Annual Charges</v>
          </cell>
          <cell r="C12" t="str">
            <v>Rates &amp; Annual Charges</v>
          </cell>
          <cell r="D12" t="str">
            <v>Annual Charges</v>
          </cell>
          <cell r="J12">
            <v>11605689</v>
          </cell>
          <cell r="L12">
            <v>12043084</v>
          </cell>
          <cell r="M12">
            <v>12434710.199999999</v>
          </cell>
          <cell r="N12">
            <v>13083785.310000001</v>
          </cell>
          <cell r="O12">
            <v>13768988.669999998</v>
          </cell>
          <cell r="P12">
            <v>14743163.350000001</v>
          </cell>
          <cell r="Q12">
            <v>15499731.52</v>
          </cell>
          <cell r="R12">
            <v>16279494.300000001</v>
          </cell>
          <cell r="S12">
            <v>17101707.819999997</v>
          </cell>
          <cell r="T12">
            <v>17968582.459999997</v>
          </cell>
          <cell r="U12">
            <v>18330145.329999998</v>
          </cell>
          <cell r="BC12">
            <v>0</v>
          </cell>
          <cell r="BD12">
            <v>0</v>
          </cell>
          <cell r="BE12">
            <v>0</v>
          </cell>
          <cell r="BF12">
            <v>0</v>
          </cell>
          <cell r="BG12">
            <v>0</v>
          </cell>
          <cell r="BH12">
            <v>0</v>
          </cell>
          <cell r="BI12">
            <v>0</v>
          </cell>
          <cell r="BJ12">
            <v>0</v>
          </cell>
          <cell r="BK12">
            <v>0</v>
          </cell>
          <cell r="BL12">
            <v>0</v>
          </cell>
          <cell r="BM12">
            <v>0</v>
          </cell>
        </row>
        <row r="13">
          <cell r="A13" t="str">
            <v>User Charges - Specific</v>
          </cell>
          <cell r="C13" t="str">
            <v>User Charges &amp; Fees</v>
          </cell>
          <cell r="D13" t="str">
            <v>User Charges - Specific</v>
          </cell>
          <cell r="J13">
            <v>4501459</v>
          </cell>
          <cell r="L13">
            <v>4513761</v>
          </cell>
          <cell r="M13">
            <v>4649173.83</v>
          </cell>
          <cell r="N13">
            <v>4788649.04</v>
          </cell>
          <cell r="O13">
            <v>4932308.51</v>
          </cell>
          <cell r="P13">
            <v>5080277.7699999996</v>
          </cell>
          <cell r="Q13">
            <v>5232686.0999999996</v>
          </cell>
          <cell r="R13">
            <v>5389666.6799999997</v>
          </cell>
          <cell r="S13">
            <v>5551356.6799999997</v>
          </cell>
          <cell r="T13">
            <v>5717897.3799999999</v>
          </cell>
          <cell r="U13">
            <v>5889434.2999999998</v>
          </cell>
          <cell r="BC13">
            <v>0</v>
          </cell>
          <cell r="BD13">
            <v>0</v>
          </cell>
          <cell r="BE13">
            <v>0</v>
          </cell>
          <cell r="BF13">
            <v>0</v>
          </cell>
          <cell r="BG13">
            <v>0</v>
          </cell>
          <cell r="BH13">
            <v>0</v>
          </cell>
          <cell r="BI13">
            <v>0</v>
          </cell>
          <cell r="BJ13">
            <v>0</v>
          </cell>
          <cell r="BK13">
            <v>0</v>
          </cell>
          <cell r="BL13">
            <v>0</v>
          </cell>
          <cell r="BM13">
            <v>0</v>
          </cell>
        </row>
        <row r="14">
          <cell r="A14" t="str">
            <v>Fees &amp; Charges - Statutory &amp; Regulatory</v>
          </cell>
          <cell r="C14" t="str">
            <v>User Charges &amp; Fees</v>
          </cell>
          <cell r="D14" t="str">
            <v>Fees &amp; Charges - Statutory &amp; Regulatory</v>
          </cell>
          <cell r="J14">
            <v>1987638</v>
          </cell>
          <cell r="L14">
            <v>1997824</v>
          </cell>
          <cell r="M14">
            <v>2017802.24</v>
          </cell>
          <cell r="N14">
            <v>2037980.2600000002</v>
          </cell>
          <cell r="O14">
            <v>2058360.0799999996</v>
          </cell>
          <cell r="P14">
            <v>2078943.6800000002</v>
          </cell>
          <cell r="Q14">
            <v>2099733.11</v>
          </cell>
          <cell r="R14">
            <v>2120730.44</v>
          </cell>
          <cell r="S14">
            <v>2141937.75</v>
          </cell>
          <cell r="T14">
            <v>2163357.12</v>
          </cell>
          <cell r="U14">
            <v>2184990.6899999995</v>
          </cell>
          <cell r="BC14">
            <v>0</v>
          </cell>
          <cell r="BD14">
            <v>0</v>
          </cell>
          <cell r="BE14">
            <v>0</v>
          </cell>
          <cell r="BF14">
            <v>0</v>
          </cell>
          <cell r="BG14">
            <v>0</v>
          </cell>
          <cell r="BH14">
            <v>0</v>
          </cell>
          <cell r="BI14">
            <v>0</v>
          </cell>
          <cell r="BJ14">
            <v>0</v>
          </cell>
          <cell r="BK14">
            <v>0</v>
          </cell>
          <cell r="BL14">
            <v>0</v>
          </cell>
          <cell r="BM14">
            <v>0</v>
          </cell>
        </row>
        <row r="15">
          <cell r="A15" t="str">
            <v>Fees &amp; Charges - Other</v>
          </cell>
          <cell r="C15" t="str">
            <v>User Charges &amp; Fees</v>
          </cell>
          <cell r="D15" t="str">
            <v>Fees &amp; Charges - Other</v>
          </cell>
          <cell r="J15">
            <v>9519515</v>
          </cell>
          <cell r="L15">
            <v>9972088</v>
          </cell>
          <cell r="M15">
            <v>10271250.639999997</v>
          </cell>
          <cell r="N15">
            <v>10579388.129999997</v>
          </cell>
          <cell r="O15">
            <v>10896769.869999999</v>
          </cell>
          <cell r="P15">
            <v>11223672.949999994</v>
          </cell>
          <cell r="Q15">
            <v>11405040.110000001</v>
          </cell>
          <cell r="R15">
            <v>11747191.329999998</v>
          </cell>
          <cell r="S15">
            <v>12099607.01</v>
          </cell>
          <cell r="T15">
            <v>12462595.200000007</v>
          </cell>
          <cell r="U15">
            <v>12836473.000000002</v>
          </cell>
          <cell r="BC15">
            <v>0</v>
          </cell>
          <cell r="BD15">
            <v>0</v>
          </cell>
          <cell r="BE15">
            <v>0</v>
          </cell>
          <cell r="BF15">
            <v>0</v>
          </cell>
          <cell r="BG15">
            <v>0</v>
          </cell>
          <cell r="BH15">
            <v>0</v>
          </cell>
          <cell r="BI15">
            <v>0</v>
          </cell>
          <cell r="BJ15">
            <v>0</v>
          </cell>
          <cell r="BK15">
            <v>0</v>
          </cell>
          <cell r="BL15">
            <v>0</v>
          </cell>
          <cell r="BM15">
            <v>0</v>
          </cell>
        </row>
        <row r="16">
          <cell r="A16" t="str">
            <v>Interest &amp; Investment Revenues - o/s Rates &amp; Annual Charges</v>
          </cell>
          <cell r="C16" t="str">
            <v>Interest &amp; Investment Revenue</v>
          </cell>
          <cell r="D16" t="str">
            <v>Interest &amp; Investment Revenues - o/s Rates &amp; Annual Charges</v>
          </cell>
          <cell r="J16">
            <v>150000</v>
          </cell>
          <cell r="L16">
            <v>150000</v>
          </cell>
          <cell r="M16">
            <v>154500</v>
          </cell>
          <cell r="N16">
            <v>159135</v>
          </cell>
          <cell r="O16">
            <v>163909.04999999999</v>
          </cell>
          <cell r="P16">
            <v>168826.32</v>
          </cell>
          <cell r="Q16">
            <v>173891.11</v>
          </cell>
          <cell r="R16">
            <v>179107.84</v>
          </cell>
          <cell r="S16">
            <v>184481.08</v>
          </cell>
          <cell r="T16">
            <v>190015.51</v>
          </cell>
          <cell r="U16">
            <v>195715.98</v>
          </cell>
          <cell r="BC16">
            <v>0</v>
          </cell>
          <cell r="BD16">
            <v>0</v>
          </cell>
          <cell r="BE16">
            <v>0</v>
          </cell>
          <cell r="BF16">
            <v>0</v>
          </cell>
          <cell r="BG16">
            <v>0</v>
          </cell>
          <cell r="BH16">
            <v>0</v>
          </cell>
          <cell r="BI16">
            <v>0</v>
          </cell>
          <cell r="BJ16">
            <v>0</v>
          </cell>
          <cell r="BK16">
            <v>0</v>
          </cell>
          <cell r="BL16">
            <v>0</v>
          </cell>
          <cell r="BM16">
            <v>0</v>
          </cell>
        </row>
        <row r="17">
          <cell r="A17" t="str">
            <v>Interest &amp; Investment Revenues - Investments</v>
          </cell>
          <cell r="C17" t="str">
            <v>Interest &amp; Investment Revenue</v>
          </cell>
          <cell r="D17" t="str">
            <v>Interest &amp; Investment Revenues - Investments</v>
          </cell>
          <cell r="J17">
            <v>1235884</v>
          </cell>
          <cell r="L17">
            <v>1363086</v>
          </cell>
          <cell r="M17">
            <v>1363086</v>
          </cell>
          <cell r="N17">
            <v>1363086</v>
          </cell>
          <cell r="O17">
            <v>1363086</v>
          </cell>
          <cell r="P17">
            <v>1363086</v>
          </cell>
          <cell r="Q17">
            <v>1363086</v>
          </cell>
          <cell r="R17">
            <v>1363086</v>
          </cell>
          <cell r="S17">
            <v>1363086</v>
          </cell>
          <cell r="T17">
            <v>1363086</v>
          </cell>
          <cell r="U17">
            <v>1363086</v>
          </cell>
          <cell r="BC17">
            <v>0</v>
          </cell>
          <cell r="BD17">
            <v>0</v>
          </cell>
          <cell r="BE17">
            <v>0</v>
          </cell>
          <cell r="BF17">
            <v>0</v>
          </cell>
          <cell r="BG17">
            <v>0</v>
          </cell>
          <cell r="BH17">
            <v>0</v>
          </cell>
          <cell r="BI17">
            <v>0</v>
          </cell>
          <cell r="BJ17">
            <v>0</v>
          </cell>
          <cell r="BK17">
            <v>0</v>
          </cell>
          <cell r="BL17">
            <v>0</v>
          </cell>
          <cell r="BM17">
            <v>0</v>
          </cell>
        </row>
        <row r="18">
          <cell r="A18" t="str">
            <v>Interest &amp; Investment Revenues - Other</v>
          </cell>
          <cell r="C18" t="str">
            <v>Interest &amp; Investment Revenue</v>
          </cell>
          <cell r="D18" t="str">
            <v>Interest &amp; Investment Revenues - Other</v>
          </cell>
          <cell r="J18">
            <v>0</v>
          </cell>
          <cell r="L18">
            <v>0</v>
          </cell>
          <cell r="M18">
            <v>0</v>
          </cell>
          <cell r="N18">
            <v>0</v>
          </cell>
          <cell r="O18">
            <v>0</v>
          </cell>
          <cell r="P18">
            <v>0</v>
          </cell>
          <cell r="Q18">
            <v>0</v>
          </cell>
          <cell r="R18">
            <v>0</v>
          </cell>
          <cell r="S18">
            <v>0</v>
          </cell>
          <cell r="T18">
            <v>0</v>
          </cell>
          <cell r="U18">
            <v>0</v>
          </cell>
          <cell r="BC18">
            <v>0</v>
          </cell>
          <cell r="BD18">
            <v>0</v>
          </cell>
          <cell r="BE18">
            <v>0</v>
          </cell>
          <cell r="BF18">
            <v>0</v>
          </cell>
          <cell r="BG18">
            <v>0</v>
          </cell>
          <cell r="BH18">
            <v>0</v>
          </cell>
          <cell r="BI18">
            <v>0</v>
          </cell>
          <cell r="BJ18">
            <v>0</v>
          </cell>
          <cell r="BK18">
            <v>0</v>
          </cell>
          <cell r="BL18">
            <v>0</v>
          </cell>
          <cell r="BM18">
            <v>0</v>
          </cell>
        </row>
        <row r="19">
          <cell r="A19" t="str">
            <v>Other Revenues</v>
          </cell>
          <cell r="C19" t="str">
            <v>Other Revenues</v>
          </cell>
          <cell r="D19" t="str">
            <v>Other Revenues</v>
          </cell>
          <cell r="J19">
            <v>3424206</v>
          </cell>
          <cell r="L19">
            <v>3188512</v>
          </cell>
          <cell r="M19">
            <v>3274747.3600000013</v>
          </cell>
          <cell r="N19">
            <v>3363569.8100000005</v>
          </cell>
          <cell r="O19">
            <v>3455056.8800000013</v>
          </cell>
          <cell r="P19">
            <v>3549288.5699999975</v>
          </cell>
          <cell r="Q19">
            <v>3645188.2899999996</v>
          </cell>
          <cell r="R19">
            <v>3745123.91</v>
          </cell>
          <cell r="S19">
            <v>3848057.63</v>
          </cell>
          <cell r="T19">
            <v>3954079.3299999987</v>
          </cell>
          <cell r="U19">
            <v>4063281.689999999</v>
          </cell>
          <cell r="BC19">
            <v>0</v>
          </cell>
          <cell r="BD19">
            <v>0</v>
          </cell>
          <cell r="BE19">
            <v>0</v>
          </cell>
          <cell r="BF19">
            <v>0</v>
          </cell>
          <cell r="BG19">
            <v>0</v>
          </cell>
          <cell r="BH19">
            <v>0</v>
          </cell>
          <cell r="BI19">
            <v>0</v>
          </cell>
          <cell r="BJ19">
            <v>0</v>
          </cell>
          <cell r="BK19">
            <v>0</v>
          </cell>
          <cell r="BL19">
            <v>0</v>
          </cell>
          <cell r="BM19">
            <v>0</v>
          </cell>
        </row>
        <row r="20">
          <cell r="A20" t="str">
            <v>Operating Grants - General Purpose (Untied)</v>
          </cell>
          <cell r="C20" t="str">
            <v>Grants &amp; Contributions provided for Operating Purposes</v>
          </cell>
          <cell r="D20" t="str">
            <v>Operating Grants - General Purpose (Untied)</v>
          </cell>
          <cell r="J20">
            <v>4883044</v>
          </cell>
          <cell r="L20">
            <v>9153421</v>
          </cell>
          <cell r="M20">
            <v>9162162.8399999999</v>
          </cell>
          <cell r="N20">
            <v>9170926.3499999996</v>
          </cell>
          <cell r="O20">
            <v>9537763.4000000004</v>
          </cell>
          <cell r="P20">
            <v>9919273.9399999995</v>
          </cell>
          <cell r="Q20">
            <v>10316044.899999999</v>
          </cell>
          <cell r="R20">
            <v>10728686.690000001</v>
          </cell>
          <cell r="S20">
            <v>11157834.17</v>
          </cell>
          <cell r="T20">
            <v>11604147.539999999</v>
          </cell>
          <cell r="U20">
            <v>12068313.450000001</v>
          </cell>
          <cell r="BC20">
            <v>0</v>
          </cell>
          <cell r="BD20">
            <v>0</v>
          </cell>
          <cell r="BE20">
            <v>0</v>
          </cell>
          <cell r="BF20">
            <v>0</v>
          </cell>
          <cell r="BG20">
            <v>0</v>
          </cell>
          <cell r="BH20">
            <v>0</v>
          </cell>
          <cell r="BI20">
            <v>0</v>
          </cell>
          <cell r="BJ20">
            <v>0</v>
          </cell>
          <cell r="BK20">
            <v>0</v>
          </cell>
          <cell r="BL20">
            <v>0</v>
          </cell>
          <cell r="BM20">
            <v>0</v>
          </cell>
        </row>
        <row r="21">
          <cell r="A21" t="str">
            <v>Operating Grants - Specific Purpose</v>
          </cell>
          <cell r="C21" t="str">
            <v>Grants &amp; Contributions provided for Operating Purposes</v>
          </cell>
          <cell r="D21" t="str">
            <v>Operating Grants - Specific Purpose</v>
          </cell>
          <cell r="J21">
            <v>2483583</v>
          </cell>
          <cell r="L21">
            <v>2260786</v>
          </cell>
          <cell r="M21">
            <v>2258153.58</v>
          </cell>
          <cell r="N21">
            <v>2255757.88</v>
          </cell>
          <cell r="O21">
            <v>2252271.5999999996</v>
          </cell>
          <cell r="P21">
            <v>2247604.3600000003</v>
          </cell>
          <cell r="Q21">
            <v>2241658.7100000004</v>
          </cell>
          <cell r="R21">
            <v>2234328.0999999996</v>
          </cell>
          <cell r="S21">
            <v>2225502.9900000002</v>
          </cell>
          <cell r="T21">
            <v>2215064.83</v>
          </cell>
          <cell r="U21">
            <v>2209255.13</v>
          </cell>
          <cell r="BC21">
            <v>0</v>
          </cell>
          <cell r="BD21">
            <v>0</v>
          </cell>
          <cell r="BE21">
            <v>0</v>
          </cell>
          <cell r="BF21">
            <v>0</v>
          </cell>
          <cell r="BG21">
            <v>0</v>
          </cell>
          <cell r="BH21">
            <v>0</v>
          </cell>
          <cell r="BI21">
            <v>0</v>
          </cell>
          <cell r="BJ21">
            <v>0</v>
          </cell>
          <cell r="BK21">
            <v>0</v>
          </cell>
          <cell r="BL21">
            <v>0</v>
          </cell>
          <cell r="BM21">
            <v>0</v>
          </cell>
        </row>
        <row r="22">
          <cell r="A22" t="str">
            <v>Operating Contributions - General Purpose (Untied)</v>
          </cell>
          <cell r="C22" t="str">
            <v>Grants &amp; Contributions provided for Operating Purposes</v>
          </cell>
          <cell r="D22" t="str">
            <v>Operating Contributions - General Purpose (Untied)</v>
          </cell>
          <cell r="J22">
            <v>0</v>
          </cell>
          <cell r="L22">
            <v>0</v>
          </cell>
          <cell r="M22">
            <v>0</v>
          </cell>
          <cell r="N22">
            <v>0</v>
          </cell>
          <cell r="O22">
            <v>0</v>
          </cell>
          <cell r="P22">
            <v>0</v>
          </cell>
          <cell r="Q22">
            <v>0</v>
          </cell>
          <cell r="R22">
            <v>0</v>
          </cell>
          <cell r="S22">
            <v>0</v>
          </cell>
          <cell r="T22">
            <v>0</v>
          </cell>
          <cell r="U22">
            <v>0</v>
          </cell>
          <cell r="BC22">
            <v>0</v>
          </cell>
          <cell r="BD22">
            <v>0</v>
          </cell>
          <cell r="BE22">
            <v>0</v>
          </cell>
          <cell r="BF22">
            <v>0</v>
          </cell>
          <cell r="BG22">
            <v>0</v>
          </cell>
          <cell r="BH22">
            <v>0</v>
          </cell>
          <cell r="BI22">
            <v>0</v>
          </cell>
          <cell r="BJ22">
            <v>0</v>
          </cell>
          <cell r="BK22">
            <v>0</v>
          </cell>
          <cell r="BL22">
            <v>0</v>
          </cell>
          <cell r="BM22">
            <v>0</v>
          </cell>
        </row>
        <row r="23">
          <cell r="A23" t="str">
            <v>Operating Contributions - Specific - Developer Contributions</v>
          </cell>
          <cell r="C23" t="str">
            <v>Grants &amp; Contributions provided for Operating Purposes</v>
          </cell>
          <cell r="D23" t="str">
            <v>Operating Contributions - Specific - Developer Contributions</v>
          </cell>
          <cell r="J23">
            <v>450000</v>
          </cell>
          <cell r="L23">
            <v>400000</v>
          </cell>
          <cell r="M23">
            <v>400000</v>
          </cell>
          <cell r="N23">
            <v>400000</v>
          </cell>
          <cell r="O23">
            <v>400000</v>
          </cell>
          <cell r="P23">
            <v>400000</v>
          </cell>
          <cell r="Q23">
            <v>400000</v>
          </cell>
          <cell r="R23">
            <v>400000</v>
          </cell>
          <cell r="S23">
            <v>400000</v>
          </cell>
          <cell r="T23">
            <v>400000</v>
          </cell>
          <cell r="U23">
            <v>400000</v>
          </cell>
          <cell r="BC23">
            <v>0</v>
          </cell>
          <cell r="BD23">
            <v>0</v>
          </cell>
          <cell r="BE23">
            <v>0</v>
          </cell>
          <cell r="BF23">
            <v>0</v>
          </cell>
          <cell r="BG23">
            <v>0</v>
          </cell>
          <cell r="BH23">
            <v>0</v>
          </cell>
          <cell r="BI23">
            <v>0</v>
          </cell>
          <cell r="BJ23">
            <v>0</v>
          </cell>
          <cell r="BK23">
            <v>0</v>
          </cell>
          <cell r="BL23">
            <v>0</v>
          </cell>
          <cell r="BM23">
            <v>0</v>
          </cell>
        </row>
        <row r="24">
          <cell r="A24" t="str">
            <v>Operating Contributions - Specific - Other Contributions</v>
          </cell>
          <cell r="C24" t="str">
            <v>Grants &amp; Contributions provided for Operating Purposes</v>
          </cell>
          <cell r="D24" t="str">
            <v>Operating Contributions - Specific - Other Contributions</v>
          </cell>
          <cell r="J24">
            <v>996181</v>
          </cell>
          <cell r="L24">
            <v>815387</v>
          </cell>
          <cell r="M24">
            <v>839848.61</v>
          </cell>
          <cell r="N24">
            <v>865044.07000000007</v>
          </cell>
          <cell r="O24">
            <v>890995.39999999991</v>
          </cell>
          <cell r="P24">
            <v>917725.26</v>
          </cell>
          <cell r="Q24">
            <v>945257.02</v>
          </cell>
          <cell r="R24">
            <v>973614.72000000009</v>
          </cell>
          <cell r="S24">
            <v>1002823.1599999999</v>
          </cell>
          <cell r="T24">
            <v>1032907.86</v>
          </cell>
          <cell r="U24">
            <v>1063895.0999999999</v>
          </cell>
          <cell r="BC24">
            <v>0</v>
          </cell>
          <cell r="BD24">
            <v>0</v>
          </cell>
          <cell r="BE24">
            <v>0</v>
          </cell>
          <cell r="BF24">
            <v>0</v>
          </cell>
          <cell r="BG24">
            <v>0</v>
          </cell>
          <cell r="BH24">
            <v>0</v>
          </cell>
          <cell r="BI24">
            <v>0</v>
          </cell>
          <cell r="BJ24">
            <v>0</v>
          </cell>
          <cell r="BK24">
            <v>0</v>
          </cell>
          <cell r="BL24">
            <v>0</v>
          </cell>
          <cell r="BM24">
            <v>0</v>
          </cell>
        </row>
        <row r="25">
          <cell r="A25" t="str">
            <v>Net Gains from Disposal of I,PP&amp;E</v>
          </cell>
          <cell r="C25" t="str">
            <v>Net gains from the disposal of assets</v>
          </cell>
          <cell r="D25" t="str">
            <v>Net Gains from Disposal of I,PP&amp;E</v>
          </cell>
          <cell r="J25">
            <v>318393</v>
          </cell>
          <cell r="L25">
            <v>236000</v>
          </cell>
          <cell r="M25">
            <v>243080</v>
          </cell>
          <cell r="N25">
            <v>250372.4</v>
          </cell>
          <cell r="O25">
            <v>257883.57</v>
          </cell>
          <cell r="P25">
            <v>265620.08</v>
          </cell>
          <cell r="Q25">
            <v>273588.68</v>
          </cell>
          <cell r="R25">
            <v>281796.34000000003</v>
          </cell>
          <cell r="S25">
            <v>290250.23</v>
          </cell>
          <cell r="T25">
            <v>298957.74</v>
          </cell>
          <cell r="U25">
            <v>307926.46999999997</v>
          </cell>
          <cell r="BC25">
            <v>0</v>
          </cell>
          <cell r="BD25">
            <v>0</v>
          </cell>
          <cell r="BE25">
            <v>0</v>
          </cell>
          <cell r="BF25">
            <v>0</v>
          </cell>
          <cell r="BG25">
            <v>0</v>
          </cell>
          <cell r="BH25">
            <v>0</v>
          </cell>
          <cell r="BI25">
            <v>0</v>
          </cell>
          <cell r="BJ25">
            <v>0</v>
          </cell>
          <cell r="BK25">
            <v>0</v>
          </cell>
          <cell r="BL25">
            <v>0</v>
          </cell>
          <cell r="BM25">
            <v>0</v>
          </cell>
        </row>
        <row r="26">
          <cell r="A26" t="str">
            <v>Net Gains from Disposal of Investment Property</v>
          </cell>
          <cell r="C26" t="str">
            <v>Net gains from the disposal of assets</v>
          </cell>
          <cell r="D26" t="str">
            <v>Net Gains from Disposal of Investment Property</v>
          </cell>
          <cell r="J26">
            <v>0</v>
          </cell>
          <cell r="L26">
            <v>0</v>
          </cell>
          <cell r="M26">
            <v>0</v>
          </cell>
          <cell r="N26">
            <v>0</v>
          </cell>
          <cell r="O26">
            <v>0</v>
          </cell>
          <cell r="P26">
            <v>0</v>
          </cell>
          <cell r="Q26">
            <v>0</v>
          </cell>
          <cell r="R26">
            <v>0</v>
          </cell>
          <cell r="S26">
            <v>0</v>
          </cell>
          <cell r="T26">
            <v>0</v>
          </cell>
          <cell r="U26">
            <v>0</v>
          </cell>
          <cell r="BC26">
            <v>0</v>
          </cell>
          <cell r="BD26">
            <v>0</v>
          </cell>
          <cell r="BE26">
            <v>0</v>
          </cell>
          <cell r="BF26">
            <v>0</v>
          </cell>
          <cell r="BG26">
            <v>0</v>
          </cell>
          <cell r="BH26">
            <v>0</v>
          </cell>
          <cell r="BI26">
            <v>0</v>
          </cell>
          <cell r="BJ26">
            <v>0</v>
          </cell>
          <cell r="BK26">
            <v>0</v>
          </cell>
          <cell r="BL26">
            <v>0</v>
          </cell>
          <cell r="BM26">
            <v>0</v>
          </cell>
        </row>
        <row r="27">
          <cell r="A27" t="str">
            <v>Net Gains from Disposal of Real Estate</v>
          </cell>
          <cell r="C27" t="str">
            <v>Net gains from the disposal of assets</v>
          </cell>
          <cell r="D27" t="str">
            <v>Net Gains from Disposal of Real Estate</v>
          </cell>
          <cell r="J27">
            <v>0</v>
          </cell>
          <cell r="L27">
            <v>0</v>
          </cell>
          <cell r="M27">
            <v>0</v>
          </cell>
          <cell r="N27">
            <v>0</v>
          </cell>
          <cell r="O27">
            <v>0</v>
          </cell>
          <cell r="P27">
            <v>0</v>
          </cell>
          <cell r="Q27">
            <v>0</v>
          </cell>
          <cell r="R27">
            <v>0</v>
          </cell>
          <cell r="S27">
            <v>0</v>
          </cell>
          <cell r="T27">
            <v>0</v>
          </cell>
          <cell r="U27">
            <v>0</v>
          </cell>
          <cell r="BC27">
            <v>0</v>
          </cell>
          <cell r="BD27">
            <v>0</v>
          </cell>
          <cell r="BE27">
            <v>0</v>
          </cell>
          <cell r="BF27">
            <v>0</v>
          </cell>
          <cell r="BG27">
            <v>0</v>
          </cell>
          <cell r="BH27">
            <v>0</v>
          </cell>
          <cell r="BI27">
            <v>0</v>
          </cell>
          <cell r="BJ27">
            <v>0</v>
          </cell>
          <cell r="BK27">
            <v>0</v>
          </cell>
          <cell r="BL27">
            <v>0</v>
          </cell>
          <cell r="BM27">
            <v>0</v>
          </cell>
        </row>
        <row r="28">
          <cell r="A28" t="str">
            <v>Net Gains from Disposal of Assets "held for sale"</v>
          </cell>
          <cell r="C28" t="str">
            <v>Net gains from the disposal of assets</v>
          </cell>
          <cell r="D28" t="str">
            <v>Net Gains from Disposal of Assets "held for sale"</v>
          </cell>
          <cell r="J28">
            <v>0</v>
          </cell>
          <cell r="L28">
            <v>0</v>
          </cell>
          <cell r="M28">
            <v>0</v>
          </cell>
          <cell r="N28">
            <v>0</v>
          </cell>
          <cell r="O28">
            <v>0</v>
          </cell>
          <cell r="P28">
            <v>0</v>
          </cell>
          <cell r="Q28">
            <v>0</v>
          </cell>
          <cell r="R28">
            <v>0</v>
          </cell>
          <cell r="S28">
            <v>0</v>
          </cell>
          <cell r="T28">
            <v>0</v>
          </cell>
          <cell r="U28">
            <v>0</v>
          </cell>
          <cell r="BC28">
            <v>0</v>
          </cell>
          <cell r="BD28">
            <v>0</v>
          </cell>
          <cell r="BE28">
            <v>0</v>
          </cell>
          <cell r="BF28">
            <v>0</v>
          </cell>
          <cell r="BG28">
            <v>0</v>
          </cell>
          <cell r="BH28">
            <v>0</v>
          </cell>
          <cell r="BI28">
            <v>0</v>
          </cell>
          <cell r="BJ28">
            <v>0</v>
          </cell>
          <cell r="BK28">
            <v>0</v>
          </cell>
          <cell r="BL28">
            <v>0</v>
          </cell>
          <cell r="BM28">
            <v>0</v>
          </cell>
        </row>
        <row r="29">
          <cell r="A29" t="str">
            <v>Net Gains from Disposal of Intangible Assets</v>
          </cell>
          <cell r="C29" t="str">
            <v>Net gains from the disposal of assets</v>
          </cell>
          <cell r="D29" t="str">
            <v>Net Gains from Disposal of Intangible Assets</v>
          </cell>
          <cell r="J29">
            <v>0</v>
          </cell>
          <cell r="L29">
            <v>0</v>
          </cell>
          <cell r="M29">
            <v>0</v>
          </cell>
          <cell r="N29">
            <v>0</v>
          </cell>
          <cell r="O29">
            <v>0</v>
          </cell>
          <cell r="P29">
            <v>0</v>
          </cell>
          <cell r="Q29">
            <v>0</v>
          </cell>
          <cell r="R29">
            <v>0</v>
          </cell>
          <cell r="S29">
            <v>0</v>
          </cell>
          <cell r="T29">
            <v>0</v>
          </cell>
          <cell r="U29">
            <v>0</v>
          </cell>
          <cell r="BC29">
            <v>0</v>
          </cell>
          <cell r="BD29">
            <v>0</v>
          </cell>
          <cell r="BE29">
            <v>0</v>
          </cell>
          <cell r="BF29">
            <v>0</v>
          </cell>
          <cell r="BG29">
            <v>0</v>
          </cell>
          <cell r="BH29">
            <v>0</v>
          </cell>
          <cell r="BI29">
            <v>0</v>
          </cell>
          <cell r="BJ29">
            <v>0</v>
          </cell>
          <cell r="BK29">
            <v>0</v>
          </cell>
          <cell r="BL29">
            <v>0</v>
          </cell>
          <cell r="BM29">
            <v>0</v>
          </cell>
        </row>
        <row r="30">
          <cell r="A30" t="str">
            <v>Net Gains from Disposal of Investments</v>
          </cell>
          <cell r="C30" t="str">
            <v>Net gains from the disposal of assets</v>
          </cell>
          <cell r="D30" t="str">
            <v>Net Gains from Disposal of Investments</v>
          </cell>
          <cell r="J30">
            <v>0</v>
          </cell>
          <cell r="L30">
            <v>0</v>
          </cell>
          <cell r="M30">
            <v>0</v>
          </cell>
          <cell r="N30">
            <v>0</v>
          </cell>
          <cell r="O30">
            <v>0</v>
          </cell>
          <cell r="P30">
            <v>0</v>
          </cell>
          <cell r="Q30">
            <v>0</v>
          </cell>
          <cell r="R30">
            <v>0</v>
          </cell>
          <cell r="S30">
            <v>0</v>
          </cell>
          <cell r="T30">
            <v>0</v>
          </cell>
          <cell r="U30">
            <v>0</v>
          </cell>
          <cell r="BC30">
            <v>0</v>
          </cell>
          <cell r="BD30">
            <v>0</v>
          </cell>
          <cell r="BE30">
            <v>0</v>
          </cell>
          <cell r="BF30">
            <v>0</v>
          </cell>
          <cell r="BG30">
            <v>0</v>
          </cell>
          <cell r="BH30">
            <v>0</v>
          </cell>
          <cell r="BI30">
            <v>0</v>
          </cell>
          <cell r="BJ30">
            <v>0</v>
          </cell>
          <cell r="BK30">
            <v>0</v>
          </cell>
          <cell r="BL30">
            <v>0</v>
          </cell>
          <cell r="BM30">
            <v>0</v>
          </cell>
        </row>
        <row r="31">
          <cell r="A31" t="str">
            <v>Gain on Share of Interest in JV's &amp; Associated Entities</v>
          </cell>
          <cell r="C31" t="str">
            <v>Joint Ventures &amp; Associated Entities - Gain</v>
          </cell>
          <cell r="D31" t="str">
            <v>Gain on Share of Interest in JV's &amp; Associated Entities</v>
          </cell>
          <cell r="J31">
            <v>0</v>
          </cell>
          <cell r="L31">
            <v>0</v>
          </cell>
          <cell r="M31">
            <v>0</v>
          </cell>
          <cell r="N31">
            <v>0</v>
          </cell>
          <cell r="O31">
            <v>0</v>
          </cell>
          <cell r="P31">
            <v>0</v>
          </cell>
          <cell r="Q31">
            <v>0</v>
          </cell>
          <cell r="R31">
            <v>0</v>
          </cell>
          <cell r="S31">
            <v>0</v>
          </cell>
          <cell r="T31">
            <v>0</v>
          </cell>
          <cell r="U31">
            <v>0</v>
          </cell>
          <cell r="BC31">
            <v>0</v>
          </cell>
          <cell r="BD31">
            <v>0</v>
          </cell>
          <cell r="BE31">
            <v>0</v>
          </cell>
          <cell r="BF31">
            <v>0</v>
          </cell>
          <cell r="BG31">
            <v>0</v>
          </cell>
          <cell r="BH31">
            <v>0</v>
          </cell>
          <cell r="BI31">
            <v>0</v>
          </cell>
          <cell r="BJ31">
            <v>0</v>
          </cell>
          <cell r="BK31">
            <v>0</v>
          </cell>
          <cell r="BL31">
            <v>0</v>
          </cell>
          <cell r="BM31">
            <v>0</v>
          </cell>
        </row>
        <row r="32">
          <cell r="A32">
            <v>0</v>
          </cell>
          <cell r="C32">
            <v>0</v>
          </cell>
          <cell r="D32" t="str">
            <v>Total Operating Income</v>
          </cell>
          <cell r="J32">
            <v>88447957</v>
          </cell>
          <cell r="L32">
            <v>94465444</v>
          </cell>
          <cell r="M32">
            <v>96963712.399999991</v>
          </cell>
          <cell r="N32">
            <v>103077673.06999999</v>
          </cell>
          <cell r="O32">
            <v>110076469.78999999</v>
          </cell>
          <cell r="P32">
            <v>117916219.01999998</v>
          </cell>
          <cell r="Q32">
            <v>121632342.5</v>
          </cell>
          <cell r="R32">
            <v>125622411.07000001</v>
          </cell>
          <cell r="S32">
            <v>129756886.15999998</v>
          </cell>
          <cell r="T32">
            <v>134041225.22000001</v>
          </cell>
          <cell r="U32">
            <v>137935173.21999997</v>
          </cell>
          <cell r="BC32">
            <v>0</v>
          </cell>
          <cell r="BD32">
            <v>0</v>
          </cell>
          <cell r="BE32">
            <v>0</v>
          </cell>
          <cell r="BF32">
            <v>0</v>
          </cell>
          <cell r="BG32">
            <v>0</v>
          </cell>
          <cell r="BH32">
            <v>0</v>
          </cell>
          <cell r="BI32">
            <v>0</v>
          </cell>
          <cell r="BJ32">
            <v>0</v>
          </cell>
          <cell r="BK32">
            <v>0</v>
          </cell>
          <cell r="BL32">
            <v>0</v>
          </cell>
          <cell r="BM32">
            <v>0</v>
          </cell>
        </row>
        <row r="33">
          <cell r="A33">
            <v>0</v>
          </cell>
          <cell r="C33">
            <v>0</v>
          </cell>
          <cell r="D33">
            <v>0</v>
          </cell>
          <cell r="J33">
            <v>0</v>
          </cell>
          <cell r="L33">
            <v>0</v>
          </cell>
          <cell r="M33">
            <v>0</v>
          </cell>
          <cell r="N33">
            <v>0</v>
          </cell>
          <cell r="O33">
            <v>0</v>
          </cell>
          <cell r="P33">
            <v>0</v>
          </cell>
          <cell r="Q33">
            <v>0</v>
          </cell>
          <cell r="R33">
            <v>0</v>
          </cell>
          <cell r="S33">
            <v>0</v>
          </cell>
          <cell r="T33">
            <v>0</v>
          </cell>
          <cell r="U33">
            <v>0</v>
          </cell>
          <cell r="BC33">
            <v>0</v>
          </cell>
          <cell r="BD33">
            <v>0</v>
          </cell>
          <cell r="BE33">
            <v>0</v>
          </cell>
          <cell r="BF33">
            <v>0</v>
          </cell>
          <cell r="BG33">
            <v>0</v>
          </cell>
          <cell r="BH33">
            <v>0</v>
          </cell>
          <cell r="BI33">
            <v>0</v>
          </cell>
          <cell r="BJ33">
            <v>0</v>
          </cell>
          <cell r="BK33">
            <v>0</v>
          </cell>
          <cell r="BL33">
            <v>0</v>
          </cell>
          <cell r="BM33">
            <v>0</v>
          </cell>
        </row>
        <row r="34">
          <cell r="A34">
            <v>0</v>
          </cell>
          <cell r="C34">
            <v>0</v>
          </cell>
          <cell r="D34" t="str">
            <v>Operating Expenditure</v>
          </cell>
          <cell r="J34">
            <v>0</v>
          </cell>
          <cell r="L34">
            <v>0</v>
          </cell>
          <cell r="M34">
            <v>0</v>
          </cell>
          <cell r="N34">
            <v>0</v>
          </cell>
          <cell r="O34">
            <v>0</v>
          </cell>
          <cell r="P34">
            <v>0</v>
          </cell>
          <cell r="Q34">
            <v>0</v>
          </cell>
          <cell r="R34">
            <v>0</v>
          </cell>
          <cell r="S34">
            <v>0</v>
          </cell>
          <cell r="T34">
            <v>0</v>
          </cell>
          <cell r="U34">
            <v>0</v>
          </cell>
          <cell r="BC34">
            <v>0</v>
          </cell>
          <cell r="BD34">
            <v>0</v>
          </cell>
          <cell r="BE34">
            <v>0</v>
          </cell>
          <cell r="BF34">
            <v>0</v>
          </cell>
          <cell r="BG34">
            <v>0</v>
          </cell>
          <cell r="BH34">
            <v>0</v>
          </cell>
          <cell r="BI34">
            <v>0</v>
          </cell>
          <cell r="BJ34">
            <v>0</v>
          </cell>
          <cell r="BK34">
            <v>0</v>
          </cell>
          <cell r="BL34">
            <v>0</v>
          </cell>
          <cell r="BM34">
            <v>0</v>
          </cell>
        </row>
        <row r="35">
          <cell r="A35" t="str">
            <v>Employee Costs - Salaries</v>
          </cell>
          <cell r="C35" t="str">
            <v>Employee Benefits &amp; On-Costs</v>
          </cell>
          <cell r="D35" t="str">
            <v>Employee Costs - Salaries</v>
          </cell>
          <cell r="J35">
            <v>36527160.799999997</v>
          </cell>
          <cell r="L35">
            <v>37307099.979999997</v>
          </cell>
          <cell r="M35">
            <v>38712604.11999999</v>
          </cell>
          <cell r="N35">
            <v>40266272.510000065</v>
          </cell>
          <cell r="O35">
            <v>41955088.989999987</v>
          </cell>
          <cell r="P35">
            <v>43714764.729999997</v>
          </cell>
          <cell r="Q35">
            <v>45454433.840000026</v>
          </cell>
          <cell r="R35">
            <v>47360933.550000012</v>
          </cell>
          <cell r="S35">
            <v>49277428.899999902</v>
          </cell>
          <cell r="T35">
            <v>51344336.889999963</v>
          </cell>
          <cell r="U35">
            <v>53497972.770000018</v>
          </cell>
          <cell r="BC35">
            <v>0</v>
          </cell>
          <cell r="BD35">
            <v>0</v>
          </cell>
          <cell r="BE35">
            <v>0</v>
          </cell>
          <cell r="BF35">
            <v>0</v>
          </cell>
          <cell r="BG35">
            <v>0</v>
          </cell>
          <cell r="BH35">
            <v>0</v>
          </cell>
          <cell r="BI35">
            <v>0</v>
          </cell>
          <cell r="BJ35">
            <v>0</v>
          </cell>
          <cell r="BK35">
            <v>0</v>
          </cell>
          <cell r="BL35">
            <v>0</v>
          </cell>
          <cell r="BM35">
            <v>0</v>
          </cell>
        </row>
        <row r="36">
          <cell r="A36" t="str">
            <v>Employee Costs - Casual Wages</v>
          </cell>
          <cell r="C36" t="str">
            <v>Employee Benefits &amp; On-Costs</v>
          </cell>
          <cell r="D36" t="str">
            <v>Employee Costs - Casual Wages</v>
          </cell>
          <cell r="J36">
            <v>2293964</v>
          </cell>
          <cell r="L36">
            <v>2370223</v>
          </cell>
          <cell r="M36">
            <v>2469772.36</v>
          </cell>
          <cell r="N36">
            <v>2673502.7999999993</v>
          </cell>
          <cell r="O36">
            <v>2911899.9099999997</v>
          </cell>
          <cell r="P36">
            <v>3164890.6199999992</v>
          </cell>
          <cell r="Q36">
            <v>3225388.0599999996</v>
          </cell>
          <cell r="R36">
            <v>3362035.34</v>
          </cell>
          <cell r="S36">
            <v>3504474.9499999993</v>
          </cell>
          <cell r="T36">
            <v>3652952.5400000005</v>
          </cell>
          <cell r="U36">
            <v>3807724.2199999993</v>
          </cell>
          <cell r="BC36">
            <v>0</v>
          </cell>
          <cell r="BD36">
            <v>0</v>
          </cell>
          <cell r="BE36">
            <v>0</v>
          </cell>
          <cell r="BF36">
            <v>0</v>
          </cell>
          <cell r="BG36">
            <v>0</v>
          </cell>
          <cell r="BH36">
            <v>0</v>
          </cell>
          <cell r="BI36">
            <v>0</v>
          </cell>
          <cell r="BJ36">
            <v>0</v>
          </cell>
          <cell r="BK36">
            <v>0</v>
          </cell>
          <cell r="BL36">
            <v>0</v>
          </cell>
          <cell r="BM36">
            <v>0</v>
          </cell>
        </row>
        <row r="37">
          <cell r="A37" t="str">
            <v>Employee Costs - Superannuation</v>
          </cell>
          <cell r="C37" t="str">
            <v>Employee Benefits &amp; On-Costs</v>
          </cell>
          <cell r="D37" t="str">
            <v>Employee Costs - Superannuation</v>
          </cell>
          <cell r="J37">
            <v>4087882</v>
          </cell>
          <cell r="L37">
            <v>4202000</v>
          </cell>
          <cell r="M37">
            <v>4565578.0200000023</v>
          </cell>
          <cell r="N37">
            <v>4985611.22</v>
          </cell>
          <cell r="O37">
            <v>5434316.2200000007</v>
          </cell>
          <cell r="P37">
            <v>5907101.740000003</v>
          </cell>
          <cell r="Q37">
            <v>6388353.3499999968</v>
          </cell>
          <cell r="R37">
            <v>6656664.2299999986</v>
          </cell>
          <cell r="S37">
            <v>6936244.080000001</v>
          </cell>
          <cell r="T37">
            <v>7227566.3300000001</v>
          </cell>
          <cell r="U37">
            <v>7531124.1000000024</v>
          </cell>
          <cell r="BC37">
            <v>0</v>
          </cell>
          <cell r="BD37">
            <v>0</v>
          </cell>
          <cell r="BE37">
            <v>0</v>
          </cell>
          <cell r="BF37">
            <v>0</v>
          </cell>
          <cell r="BG37">
            <v>0</v>
          </cell>
          <cell r="BH37">
            <v>0</v>
          </cell>
          <cell r="BI37">
            <v>0</v>
          </cell>
          <cell r="BJ37">
            <v>0</v>
          </cell>
          <cell r="BK37">
            <v>0</v>
          </cell>
          <cell r="BL37">
            <v>0</v>
          </cell>
          <cell r="BM37">
            <v>0</v>
          </cell>
        </row>
        <row r="38">
          <cell r="A38" t="str">
            <v>Employee Costs - Workers Comp</v>
          </cell>
          <cell r="C38" t="str">
            <v>Employee Benefits &amp; On-Costs</v>
          </cell>
          <cell r="D38" t="str">
            <v>Employee Costs - Workers Comp</v>
          </cell>
          <cell r="J38">
            <v>848158</v>
          </cell>
          <cell r="L38">
            <v>650000</v>
          </cell>
          <cell r="M38">
            <v>663031.24000000022</v>
          </cell>
          <cell r="N38">
            <v>690878.53999999957</v>
          </cell>
          <cell r="O38">
            <v>719895.41999999934</v>
          </cell>
          <cell r="P38">
            <v>750131.00000000023</v>
          </cell>
          <cell r="Q38">
            <v>770657.50000000012</v>
          </cell>
          <cell r="R38">
            <v>803025.14000000025</v>
          </cell>
          <cell r="S38">
            <v>836752.20000000042</v>
          </cell>
          <cell r="T38">
            <v>871895.79999999946</v>
          </cell>
          <cell r="U38">
            <v>908515.44999999949</v>
          </cell>
          <cell r="BC38">
            <v>0</v>
          </cell>
          <cell r="BD38">
            <v>0</v>
          </cell>
          <cell r="BE38">
            <v>0</v>
          </cell>
          <cell r="BF38">
            <v>0</v>
          </cell>
          <cell r="BG38">
            <v>0</v>
          </cell>
          <cell r="BH38">
            <v>0</v>
          </cell>
          <cell r="BI38">
            <v>0</v>
          </cell>
          <cell r="BJ38">
            <v>0</v>
          </cell>
          <cell r="BK38">
            <v>0</v>
          </cell>
          <cell r="BL38">
            <v>0</v>
          </cell>
          <cell r="BM38">
            <v>0</v>
          </cell>
        </row>
        <row r="39">
          <cell r="A39" t="str">
            <v>Employee Costs - Other</v>
          </cell>
          <cell r="C39" t="str">
            <v>Employee Benefits &amp; On-Costs</v>
          </cell>
          <cell r="D39" t="str">
            <v>Employee Costs - Other</v>
          </cell>
          <cell r="J39">
            <v>1534801</v>
          </cell>
          <cell r="L39">
            <v>1493917</v>
          </cell>
          <cell r="M39">
            <v>1535402.51</v>
          </cell>
          <cell r="N39">
            <v>1581859.3900000006</v>
          </cell>
          <cell r="O39">
            <v>1629729.79</v>
          </cell>
          <cell r="P39">
            <v>1679056.9499999997</v>
          </cell>
          <cell r="Q39">
            <v>1729885.68</v>
          </cell>
          <cell r="R39">
            <v>1782262.1499999992</v>
          </cell>
          <cell r="S39">
            <v>1836233.8599999996</v>
          </cell>
          <cell r="T39">
            <v>1891849.9999999998</v>
          </cell>
          <cell r="U39">
            <v>1949160.95</v>
          </cell>
          <cell r="BC39">
            <v>0</v>
          </cell>
          <cell r="BD39">
            <v>0</v>
          </cell>
          <cell r="BE39">
            <v>0</v>
          </cell>
          <cell r="BF39">
            <v>0</v>
          </cell>
          <cell r="BG39">
            <v>0</v>
          </cell>
          <cell r="BH39">
            <v>0</v>
          </cell>
          <cell r="BI39">
            <v>0</v>
          </cell>
          <cell r="BJ39">
            <v>0</v>
          </cell>
          <cell r="BK39">
            <v>0</v>
          </cell>
          <cell r="BL39">
            <v>0</v>
          </cell>
          <cell r="BM39">
            <v>0</v>
          </cell>
        </row>
        <row r="40">
          <cell r="A40" t="str">
            <v>Employee Costs - Capitalised</v>
          </cell>
          <cell r="C40" t="str">
            <v>Employee Benefits &amp; On-Costs</v>
          </cell>
          <cell r="D40" t="str">
            <v>Employee Costs - Capitalised</v>
          </cell>
          <cell r="J40">
            <v>0</v>
          </cell>
          <cell r="L40">
            <v>0</v>
          </cell>
          <cell r="M40">
            <v>0</v>
          </cell>
          <cell r="N40">
            <v>0</v>
          </cell>
          <cell r="O40">
            <v>0</v>
          </cell>
          <cell r="P40">
            <v>0</v>
          </cell>
          <cell r="Q40">
            <v>0</v>
          </cell>
          <cell r="R40">
            <v>0</v>
          </cell>
          <cell r="S40">
            <v>0</v>
          </cell>
          <cell r="T40">
            <v>0</v>
          </cell>
          <cell r="U40">
            <v>0</v>
          </cell>
          <cell r="BC40">
            <v>0</v>
          </cell>
          <cell r="BD40">
            <v>0</v>
          </cell>
          <cell r="BE40">
            <v>0</v>
          </cell>
          <cell r="BF40">
            <v>0</v>
          </cell>
          <cell r="BG40">
            <v>0</v>
          </cell>
          <cell r="BH40">
            <v>0</v>
          </cell>
          <cell r="BI40">
            <v>0</v>
          </cell>
          <cell r="BJ40">
            <v>0</v>
          </cell>
          <cell r="BK40">
            <v>0</v>
          </cell>
          <cell r="BL40">
            <v>0</v>
          </cell>
          <cell r="BM40">
            <v>0</v>
          </cell>
        </row>
        <row r="41">
          <cell r="A41" t="str">
            <v>Borrowing Costs - Interest on Loans (External)</v>
          </cell>
          <cell r="C41" t="str">
            <v>Borrowing Costs</v>
          </cell>
          <cell r="D41" t="str">
            <v>Borrowing Costs - Interest on Loans (External)</v>
          </cell>
          <cell r="J41">
            <v>4162225</v>
          </cell>
          <cell r="L41">
            <v>3981500</v>
          </cell>
          <cell r="M41">
            <v>3819382</v>
          </cell>
          <cell r="N41">
            <v>3496938</v>
          </cell>
          <cell r="O41">
            <v>3178792</v>
          </cell>
          <cell r="P41">
            <v>2960454</v>
          </cell>
          <cell r="Q41">
            <v>2679765</v>
          </cell>
          <cell r="R41">
            <v>2416250</v>
          </cell>
          <cell r="S41">
            <v>2158488</v>
          </cell>
          <cell r="T41">
            <v>1885078</v>
          </cell>
          <cell r="U41">
            <v>1606599</v>
          </cell>
          <cell r="BC41">
            <v>0</v>
          </cell>
          <cell r="BD41">
            <v>0</v>
          </cell>
          <cell r="BE41">
            <v>0</v>
          </cell>
          <cell r="BF41">
            <v>0</v>
          </cell>
          <cell r="BG41">
            <v>0</v>
          </cell>
          <cell r="BH41">
            <v>0</v>
          </cell>
          <cell r="BI41">
            <v>0</v>
          </cell>
          <cell r="BJ41">
            <v>0</v>
          </cell>
          <cell r="BK41">
            <v>0</v>
          </cell>
          <cell r="BL41">
            <v>0</v>
          </cell>
          <cell r="BM41">
            <v>0</v>
          </cell>
        </row>
        <row r="42">
          <cell r="A42" t="str">
            <v>Borrowing Costs - Interest on Finance Leases</v>
          </cell>
          <cell r="C42" t="str">
            <v>Borrowing Costs</v>
          </cell>
          <cell r="D42" t="str">
            <v>Borrowing Costs - Interest on Finance Leases</v>
          </cell>
          <cell r="J42">
            <v>0</v>
          </cell>
          <cell r="L42">
            <v>5300</v>
          </cell>
          <cell r="M42">
            <v>5300</v>
          </cell>
          <cell r="N42">
            <v>5300</v>
          </cell>
          <cell r="O42">
            <v>5300</v>
          </cell>
          <cell r="P42">
            <v>5300</v>
          </cell>
          <cell r="Q42">
            <v>5300</v>
          </cell>
          <cell r="R42">
            <v>5300</v>
          </cell>
          <cell r="S42">
            <v>5300</v>
          </cell>
          <cell r="T42">
            <v>5300</v>
          </cell>
          <cell r="U42">
            <v>5300</v>
          </cell>
          <cell r="BC42">
            <v>0</v>
          </cell>
          <cell r="BD42">
            <v>0</v>
          </cell>
          <cell r="BE42">
            <v>0</v>
          </cell>
          <cell r="BF42">
            <v>0</v>
          </cell>
          <cell r="BG42">
            <v>0</v>
          </cell>
          <cell r="BH42">
            <v>0</v>
          </cell>
          <cell r="BI42">
            <v>0</v>
          </cell>
          <cell r="BJ42">
            <v>0</v>
          </cell>
          <cell r="BK42">
            <v>0</v>
          </cell>
          <cell r="BL42">
            <v>0</v>
          </cell>
          <cell r="BM42">
            <v>0</v>
          </cell>
        </row>
        <row r="43">
          <cell r="A43" t="str">
            <v>Borrowing Costs - Other</v>
          </cell>
          <cell r="C43" t="str">
            <v>Borrowing Costs</v>
          </cell>
          <cell r="D43" t="str">
            <v>Borrowing Costs - Other</v>
          </cell>
          <cell r="J43">
            <v>0</v>
          </cell>
          <cell r="L43">
            <v>0</v>
          </cell>
          <cell r="M43">
            <v>0</v>
          </cell>
          <cell r="N43">
            <v>0</v>
          </cell>
          <cell r="O43">
            <v>0</v>
          </cell>
          <cell r="P43">
            <v>0</v>
          </cell>
          <cell r="Q43">
            <v>0</v>
          </cell>
          <cell r="R43">
            <v>0</v>
          </cell>
          <cell r="S43">
            <v>0</v>
          </cell>
          <cell r="T43">
            <v>0</v>
          </cell>
          <cell r="U43">
            <v>0</v>
          </cell>
          <cell r="BC43">
            <v>0</v>
          </cell>
          <cell r="BD43">
            <v>0</v>
          </cell>
          <cell r="BE43">
            <v>0</v>
          </cell>
          <cell r="BF43">
            <v>0</v>
          </cell>
          <cell r="BG43">
            <v>0</v>
          </cell>
          <cell r="BH43">
            <v>0</v>
          </cell>
          <cell r="BI43">
            <v>0</v>
          </cell>
          <cell r="BJ43">
            <v>0</v>
          </cell>
          <cell r="BK43">
            <v>0</v>
          </cell>
          <cell r="BL43">
            <v>0</v>
          </cell>
          <cell r="BM43">
            <v>0</v>
          </cell>
        </row>
        <row r="44">
          <cell r="A44" t="str">
            <v>Borrowing Costs - Capitalised</v>
          </cell>
          <cell r="C44" t="str">
            <v>Borrowing Costs</v>
          </cell>
          <cell r="D44" t="str">
            <v>Borrowing Costs - Capitalised</v>
          </cell>
          <cell r="J44">
            <v>0</v>
          </cell>
          <cell r="L44">
            <v>0</v>
          </cell>
          <cell r="M44">
            <v>0</v>
          </cell>
          <cell r="N44">
            <v>0</v>
          </cell>
          <cell r="O44">
            <v>0</v>
          </cell>
          <cell r="P44">
            <v>0</v>
          </cell>
          <cell r="Q44">
            <v>0</v>
          </cell>
          <cell r="R44">
            <v>0</v>
          </cell>
          <cell r="S44">
            <v>0</v>
          </cell>
          <cell r="T44">
            <v>0</v>
          </cell>
          <cell r="U44">
            <v>0</v>
          </cell>
          <cell r="BC44">
            <v>0</v>
          </cell>
          <cell r="BD44">
            <v>0</v>
          </cell>
          <cell r="BE44">
            <v>0</v>
          </cell>
          <cell r="BF44">
            <v>0</v>
          </cell>
          <cell r="BG44">
            <v>0</v>
          </cell>
          <cell r="BH44">
            <v>0</v>
          </cell>
          <cell r="BI44">
            <v>0</v>
          </cell>
          <cell r="BJ44">
            <v>0</v>
          </cell>
          <cell r="BK44">
            <v>0</v>
          </cell>
          <cell r="BL44">
            <v>0</v>
          </cell>
          <cell r="BM44">
            <v>0</v>
          </cell>
        </row>
        <row r="45">
          <cell r="A45" t="str">
            <v>Materials &amp; Contracts - Raw Materials &amp; Consumables</v>
          </cell>
          <cell r="C45" t="str">
            <v>Materials &amp; Contracts</v>
          </cell>
          <cell r="D45" t="str">
            <v>Materials &amp; Contracts - Raw Materials &amp; Consumables</v>
          </cell>
          <cell r="J45">
            <v>10908215</v>
          </cell>
          <cell r="L45">
            <v>10354167</v>
          </cell>
          <cell r="M45">
            <v>12056077.209999986</v>
          </cell>
          <cell r="N45">
            <v>13304899.460000014</v>
          </cell>
          <cell r="O45">
            <v>14385366.649999997</v>
          </cell>
          <cell r="P45">
            <v>15553188.189999977</v>
          </cell>
          <cell r="Q45">
            <v>16117706.269999992</v>
          </cell>
          <cell r="R45">
            <v>16969048.820000011</v>
          </cell>
          <cell r="S45">
            <v>17851901.84</v>
          </cell>
          <cell r="T45">
            <v>18703345.389999989</v>
          </cell>
          <cell r="U45">
            <v>19679927.150000013</v>
          </cell>
          <cell r="BC45">
            <v>0</v>
          </cell>
          <cell r="BD45">
            <v>0</v>
          </cell>
          <cell r="BE45">
            <v>0</v>
          </cell>
          <cell r="BF45">
            <v>0</v>
          </cell>
          <cell r="BG45">
            <v>0</v>
          </cell>
          <cell r="BH45">
            <v>0</v>
          </cell>
          <cell r="BI45">
            <v>0</v>
          </cell>
          <cell r="BJ45">
            <v>0</v>
          </cell>
          <cell r="BK45">
            <v>0</v>
          </cell>
          <cell r="BL45">
            <v>0</v>
          </cell>
          <cell r="BM45">
            <v>0</v>
          </cell>
        </row>
        <row r="46">
          <cell r="A46" t="str">
            <v>Materials &amp; Contracts - Contracts</v>
          </cell>
          <cell r="C46" t="str">
            <v>Materials &amp; Contracts</v>
          </cell>
          <cell r="D46" t="str">
            <v>Materials &amp; Contracts - Contracts</v>
          </cell>
          <cell r="J46">
            <v>12027849</v>
          </cell>
          <cell r="L46">
            <v>8475312</v>
          </cell>
          <cell r="M46">
            <v>7901736.8600000013</v>
          </cell>
          <cell r="N46">
            <v>8517887.5600000005</v>
          </cell>
          <cell r="O46">
            <v>9133973.2699999958</v>
          </cell>
          <cell r="P46">
            <v>9616147.4899999984</v>
          </cell>
          <cell r="Q46">
            <v>10260517.689999999</v>
          </cell>
          <cell r="R46">
            <v>10834214.040000005</v>
          </cell>
          <cell r="S46">
            <v>11406973.569999998</v>
          </cell>
          <cell r="T46">
            <v>12030836.289999994</v>
          </cell>
          <cell r="U46">
            <v>12699516.380000001</v>
          </cell>
          <cell r="BC46">
            <v>0</v>
          </cell>
          <cell r="BD46">
            <v>0</v>
          </cell>
          <cell r="BE46">
            <v>0</v>
          </cell>
          <cell r="BF46">
            <v>0</v>
          </cell>
          <cell r="BG46">
            <v>0</v>
          </cell>
          <cell r="BH46">
            <v>0</v>
          </cell>
          <cell r="BI46">
            <v>0</v>
          </cell>
          <cell r="BJ46">
            <v>0</v>
          </cell>
          <cell r="BK46">
            <v>0</v>
          </cell>
          <cell r="BL46">
            <v>0</v>
          </cell>
          <cell r="BM46">
            <v>0</v>
          </cell>
        </row>
        <row r="47">
          <cell r="A47" t="str">
            <v>Materials &amp; Contracts - Legal Expenses</v>
          </cell>
          <cell r="C47" t="str">
            <v>Materials &amp; Contracts</v>
          </cell>
          <cell r="D47" t="str">
            <v>Materials &amp; Contracts - Legal Expenses</v>
          </cell>
          <cell r="J47">
            <v>684925</v>
          </cell>
          <cell r="L47">
            <v>692365</v>
          </cell>
          <cell r="M47">
            <v>595565.94999999995</v>
          </cell>
          <cell r="N47">
            <v>604012.93000000005</v>
          </cell>
          <cell r="O47">
            <v>612713.33000000007</v>
          </cell>
          <cell r="P47">
            <v>621674.75</v>
          </cell>
          <cell r="Q47">
            <v>630905.02</v>
          </cell>
          <cell r="R47">
            <v>640412.15000000014</v>
          </cell>
          <cell r="S47">
            <v>650204.5199999999</v>
          </cell>
          <cell r="T47">
            <v>660290.6399999999</v>
          </cell>
          <cell r="U47">
            <v>670679.36</v>
          </cell>
          <cell r="BC47">
            <v>0</v>
          </cell>
          <cell r="BD47">
            <v>0</v>
          </cell>
          <cell r="BE47">
            <v>0</v>
          </cell>
          <cell r="BF47">
            <v>0</v>
          </cell>
          <cell r="BG47">
            <v>0</v>
          </cell>
          <cell r="BH47">
            <v>0</v>
          </cell>
          <cell r="BI47">
            <v>0</v>
          </cell>
          <cell r="BJ47">
            <v>0</v>
          </cell>
          <cell r="BK47">
            <v>0</v>
          </cell>
          <cell r="BL47">
            <v>0</v>
          </cell>
          <cell r="BM47">
            <v>0</v>
          </cell>
        </row>
        <row r="48">
          <cell r="A48" t="str">
            <v>Materials &amp; Contracts - Other</v>
          </cell>
          <cell r="C48" t="str">
            <v>Materials &amp; Contracts</v>
          </cell>
          <cell r="D48" t="str">
            <v>Materials &amp; Contracts - Other</v>
          </cell>
          <cell r="J48">
            <v>0</v>
          </cell>
          <cell r="L48">
            <v>0</v>
          </cell>
          <cell r="M48">
            <v>0</v>
          </cell>
          <cell r="N48">
            <v>0</v>
          </cell>
          <cell r="O48">
            <v>0</v>
          </cell>
          <cell r="P48">
            <v>0</v>
          </cell>
          <cell r="Q48">
            <v>0</v>
          </cell>
          <cell r="R48">
            <v>0</v>
          </cell>
          <cell r="S48">
            <v>0</v>
          </cell>
          <cell r="T48">
            <v>0</v>
          </cell>
          <cell r="U48">
            <v>0</v>
          </cell>
          <cell r="BC48">
            <v>0</v>
          </cell>
          <cell r="BD48">
            <v>0</v>
          </cell>
          <cell r="BE48">
            <v>0</v>
          </cell>
          <cell r="BF48">
            <v>0</v>
          </cell>
          <cell r="BG48">
            <v>0</v>
          </cell>
          <cell r="BH48">
            <v>0</v>
          </cell>
          <cell r="BI48">
            <v>0</v>
          </cell>
          <cell r="BJ48">
            <v>0</v>
          </cell>
          <cell r="BK48">
            <v>0</v>
          </cell>
          <cell r="BL48">
            <v>0</v>
          </cell>
          <cell r="BM48">
            <v>0</v>
          </cell>
        </row>
        <row r="49">
          <cell r="A49" t="str">
            <v>Materials &amp; Contracts - Capitalised</v>
          </cell>
          <cell r="C49" t="str">
            <v>Materials &amp; Contracts</v>
          </cell>
          <cell r="D49" t="str">
            <v>Materials &amp; Contracts - Capitalised</v>
          </cell>
          <cell r="J49">
            <v>0</v>
          </cell>
          <cell r="L49">
            <v>0</v>
          </cell>
          <cell r="M49">
            <v>0</v>
          </cell>
          <cell r="N49">
            <v>0</v>
          </cell>
          <cell r="O49">
            <v>0</v>
          </cell>
          <cell r="P49">
            <v>0</v>
          </cell>
          <cell r="Q49">
            <v>0</v>
          </cell>
          <cell r="R49">
            <v>0</v>
          </cell>
          <cell r="S49">
            <v>0</v>
          </cell>
          <cell r="T49">
            <v>0</v>
          </cell>
          <cell r="U49">
            <v>0</v>
          </cell>
          <cell r="BC49">
            <v>0</v>
          </cell>
          <cell r="BD49">
            <v>0</v>
          </cell>
          <cell r="BE49">
            <v>0</v>
          </cell>
          <cell r="BF49">
            <v>0</v>
          </cell>
          <cell r="BG49">
            <v>0</v>
          </cell>
          <cell r="BH49">
            <v>0</v>
          </cell>
          <cell r="BI49">
            <v>0</v>
          </cell>
          <cell r="BJ49">
            <v>0</v>
          </cell>
          <cell r="BK49">
            <v>0</v>
          </cell>
          <cell r="BL49">
            <v>0</v>
          </cell>
          <cell r="BM49">
            <v>0</v>
          </cell>
        </row>
        <row r="50">
          <cell r="A50" t="str">
            <v>Depreciation - IPP&amp;E</v>
          </cell>
          <cell r="C50" t="str">
            <v>Depreciation &amp; Amortisation</v>
          </cell>
          <cell r="D50" t="str">
            <v>Depreciation - IPP&amp;E</v>
          </cell>
          <cell r="J50">
            <v>16463000</v>
          </cell>
          <cell r="L50">
            <v>16615000</v>
          </cell>
          <cell r="M50">
            <v>16735000</v>
          </cell>
          <cell r="N50">
            <v>16514000</v>
          </cell>
          <cell r="O50">
            <v>16311000</v>
          </cell>
          <cell r="P50">
            <v>16212000</v>
          </cell>
          <cell r="Q50">
            <v>16167000</v>
          </cell>
          <cell r="R50">
            <v>16145000</v>
          </cell>
          <cell r="S50">
            <v>16123000</v>
          </cell>
          <cell r="T50">
            <v>16105000</v>
          </cell>
          <cell r="U50">
            <v>16088000</v>
          </cell>
          <cell r="BC50">
            <v>16463000</v>
          </cell>
          <cell r="BD50">
            <v>16615000</v>
          </cell>
          <cell r="BE50">
            <v>16735000</v>
          </cell>
          <cell r="BF50">
            <v>16514000</v>
          </cell>
          <cell r="BG50">
            <v>16311000</v>
          </cell>
          <cell r="BH50">
            <v>16212000</v>
          </cell>
          <cell r="BI50">
            <v>16167000</v>
          </cell>
          <cell r="BJ50">
            <v>16145000</v>
          </cell>
          <cell r="BK50">
            <v>16123000</v>
          </cell>
          <cell r="BL50">
            <v>16105000</v>
          </cell>
          <cell r="BM50">
            <v>16088000</v>
          </cell>
        </row>
        <row r="51">
          <cell r="A51" t="str">
            <v>Amortisation - Intangible Assets</v>
          </cell>
          <cell r="C51" t="str">
            <v>Depreciation &amp; Amortisation</v>
          </cell>
          <cell r="D51" t="str">
            <v>Amortisation - Intangible Assets</v>
          </cell>
          <cell r="J51">
            <v>0</v>
          </cell>
          <cell r="L51">
            <v>0</v>
          </cell>
          <cell r="M51">
            <v>0</v>
          </cell>
          <cell r="N51">
            <v>0</v>
          </cell>
          <cell r="O51">
            <v>0</v>
          </cell>
          <cell r="P51">
            <v>0</v>
          </cell>
          <cell r="Q51">
            <v>0</v>
          </cell>
          <cell r="R51">
            <v>0</v>
          </cell>
          <cell r="S51">
            <v>0</v>
          </cell>
          <cell r="T51">
            <v>0</v>
          </cell>
          <cell r="U51">
            <v>0</v>
          </cell>
          <cell r="BC51">
            <v>0</v>
          </cell>
          <cell r="BD51">
            <v>0</v>
          </cell>
          <cell r="BE51">
            <v>0</v>
          </cell>
          <cell r="BF51">
            <v>0</v>
          </cell>
          <cell r="BG51">
            <v>0</v>
          </cell>
          <cell r="BH51">
            <v>0</v>
          </cell>
          <cell r="BI51">
            <v>0</v>
          </cell>
          <cell r="BJ51">
            <v>0</v>
          </cell>
          <cell r="BK51">
            <v>0</v>
          </cell>
          <cell r="BL51">
            <v>0</v>
          </cell>
          <cell r="BM51">
            <v>0</v>
          </cell>
        </row>
        <row r="52">
          <cell r="A52" t="str">
            <v>Depreciation &amp; Amortisation - Capitalised</v>
          </cell>
          <cell r="C52" t="str">
            <v>Depreciation &amp; Amortisation</v>
          </cell>
          <cell r="D52" t="str">
            <v>Depreciation &amp; Amortisation - Capitalised</v>
          </cell>
          <cell r="J52">
            <v>0</v>
          </cell>
          <cell r="L52">
            <v>0</v>
          </cell>
          <cell r="M52">
            <v>0</v>
          </cell>
          <cell r="N52">
            <v>0</v>
          </cell>
          <cell r="O52">
            <v>0</v>
          </cell>
          <cell r="P52">
            <v>0</v>
          </cell>
          <cell r="Q52">
            <v>0</v>
          </cell>
          <cell r="R52">
            <v>0</v>
          </cell>
          <cell r="S52">
            <v>0</v>
          </cell>
          <cell r="T52">
            <v>0</v>
          </cell>
          <cell r="U52">
            <v>0</v>
          </cell>
          <cell r="BC52">
            <v>0</v>
          </cell>
          <cell r="BD52">
            <v>0</v>
          </cell>
          <cell r="BE52">
            <v>0</v>
          </cell>
          <cell r="BF52">
            <v>0</v>
          </cell>
          <cell r="BG52">
            <v>0</v>
          </cell>
          <cell r="BH52">
            <v>0</v>
          </cell>
          <cell r="BI52">
            <v>0</v>
          </cell>
          <cell r="BJ52">
            <v>0</v>
          </cell>
          <cell r="BK52">
            <v>0</v>
          </cell>
          <cell r="BL52">
            <v>0</v>
          </cell>
          <cell r="BM52">
            <v>0</v>
          </cell>
        </row>
        <row r="53">
          <cell r="A53" t="str">
            <v>Other Expenses - Insurance</v>
          </cell>
          <cell r="C53" t="str">
            <v>Other Expenses</v>
          </cell>
          <cell r="D53" t="str">
            <v>Other Expenses - Insurance</v>
          </cell>
          <cell r="J53">
            <v>1915073</v>
          </cell>
          <cell r="L53">
            <v>1650470</v>
          </cell>
          <cell r="M53">
            <v>1700154.0999999999</v>
          </cell>
          <cell r="N53">
            <v>1751337.2100000004</v>
          </cell>
          <cell r="O53">
            <v>1804064.7499999991</v>
          </cell>
          <cell r="P53">
            <v>1858383.4999999995</v>
          </cell>
          <cell r="Q53">
            <v>1913237.6000000006</v>
          </cell>
          <cell r="R53">
            <v>1970851.7399999988</v>
          </cell>
          <cell r="S53">
            <v>2030205.149999999</v>
          </cell>
          <cell r="T53">
            <v>2091350.5599999998</v>
          </cell>
          <cell r="U53">
            <v>2154342.2299999995</v>
          </cell>
          <cell r="BC53">
            <v>0</v>
          </cell>
          <cell r="BD53">
            <v>0</v>
          </cell>
          <cell r="BE53">
            <v>0</v>
          </cell>
          <cell r="BF53">
            <v>0</v>
          </cell>
          <cell r="BG53">
            <v>0</v>
          </cell>
          <cell r="BH53">
            <v>0</v>
          </cell>
          <cell r="BI53">
            <v>0</v>
          </cell>
          <cell r="BJ53">
            <v>0</v>
          </cell>
          <cell r="BK53">
            <v>0</v>
          </cell>
          <cell r="BL53">
            <v>0</v>
          </cell>
          <cell r="BM53">
            <v>0</v>
          </cell>
        </row>
        <row r="54">
          <cell r="A54" t="str">
            <v>Other Expenses - Utilities</v>
          </cell>
          <cell r="C54" t="str">
            <v>Other Expenses</v>
          </cell>
          <cell r="D54" t="str">
            <v>Other Expenses - Utilities</v>
          </cell>
          <cell r="J54">
            <v>3815385</v>
          </cell>
          <cell r="L54">
            <v>3975259</v>
          </cell>
          <cell r="M54">
            <v>3845710.9700000011</v>
          </cell>
          <cell r="N54">
            <v>4296097.1099999966</v>
          </cell>
          <cell r="O54">
            <v>4563616.5899999989</v>
          </cell>
          <cell r="P54">
            <v>4883654.6599999955</v>
          </cell>
          <cell r="Q54">
            <v>5104902.1099999994</v>
          </cell>
          <cell r="R54">
            <v>5471828.4799999986</v>
          </cell>
          <cell r="S54">
            <v>5861010.4899999993</v>
          </cell>
          <cell r="T54">
            <v>6292735.3500000024</v>
          </cell>
          <cell r="U54">
            <v>6751464.7799999984</v>
          </cell>
          <cell r="BC54">
            <v>0</v>
          </cell>
          <cell r="BD54">
            <v>0</v>
          </cell>
          <cell r="BE54">
            <v>0</v>
          </cell>
          <cell r="BF54">
            <v>0</v>
          </cell>
          <cell r="BG54">
            <v>0</v>
          </cell>
          <cell r="BH54">
            <v>0</v>
          </cell>
          <cell r="BI54">
            <v>0</v>
          </cell>
          <cell r="BJ54">
            <v>0</v>
          </cell>
          <cell r="BK54">
            <v>0</v>
          </cell>
          <cell r="BL54">
            <v>0</v>
          </cell>
          <cell r="BM54">
            <v>0</v>
          </cell>
        </row>
        <row r="55">
          <cell r="A55" t="str">
            <v>Other Expenses - Statutory &amp; Regulatory</v>
          </cell>
          <cell r="C55" t="str">
            <v>Other Expenses</v>
          </cell>
          <cell r="D55" t="str">
            <v>Other Expenses - Statutory &amp; Regulatory</v>
          </cell>
          <cell r="J55">
            <v>2166353</v>
          </cell>
          <cell r="L55">
            <v>2511435</v>
          </cell>
          <cell r="M55">
            <v>2857528.05</v>
          </cell>
          <cell r="N55">
            <v>3007648.89</v>
          </cell>
          <cell r="O55">
            <v>3166137.0500000003</v>
          </cell>
          <cell r="P55">
            <v>3333475.7399999993</v>
          </cell>
          <cell r="Q55">
            <v>3510175.3000000007</v>
          </cell>
          <cell r="R55">
            <v>3696778.06</v>
          </cell>
          <cell r="S55">
            <v>3893855.9800000009</v>
          </cell>
          <cell r="T55">
            <v>4102017.6699999995</v>
          </cell>
          <cell r="U55">
            <v>4321904.2600000007</v>
          </cell>
          <cell r="BC55">
            <v>0</v>
          </cell>
          <cell r="BD55">
            <v>0</v>
          </cell>
          <cell r="BE55">
            <v>0</v>
          </cell>
          <cell r="BF55">
            <v>0</v>
          </cell>
          <cell r="BG55">
            <v>0</v>
          </cell>
          <cell r="BH55">
            <v>0</v>
          </cell>
          <cell r="BI55">
            <v>0</v>
          </cell>
          <cell r="BJ55">
            <v>0</v>
          </cell>
          <cell r="BK55">
            <v>0</v>
          </cell>
          <cell r="BL55">
            <v>0</v>
          </cell>
          <cell r="BM55">
            <v>0</v>
          </cell>
        </row>
        <row r="56">
          <cell r="A56" t="str">
            <v>Other Expenses - Other</v>
          </cell>
          <cell r="C56" t="str">
            <v>Other Expenses</v>
          </cell>
          <cell r="D56" t="str">
            <v>Other Expenses - Other</v>
          </cell>
          <cell r="J56">
            <v>5724342</v>
          </cell>
          <cell r="L56">
            <v>5900541</v>
          </cell>
          <cell r="M56">
            <v>5513691.7300000014</v>
          </cell>
          <cell r="N56">
            <v>5318168.7500000019</v>
          </cell>
          <cell r="O56">
            <v>5519858.3500000034</v>
          </cell>
          <cell r="P56">
            <v>5730830.8800000008</v>
          </cell>
          <cell r="Q56">
            <v>5946006.509999997</v>
          </cell>
          <cell r="R56">
            <v>6176720.830000001</v>
          </cell>
          <cell r="S56">
            <v>6418098.3400000008</v>
          </cell>
          <cell r="T56">
            <v>6670645.9799999939</v>
          </cell>
          <cell r="U56">
            <v>6934895.1599999974</v>
          </cell>
          <cell r="BC56">
            <v>0</v>
          </cell>
          <cell r="BD56">
            <v>0</v>
          </cell>
          <cell r="BE56">
            <v>0</v>
          </cell>
          <cell r="BF56">
            <v>0</v>
          </cell>
          <cell r="BG56">
            <v>0</v>
          </cell>
          <cell r="BH56">
            <v>0</v>
          </cell>
          <cell r="BI56">
            <v>0</v>
          </cell>
          <cell r="BJ56">
            <v>0</v>
          </cell>
          <cell r="BK56">
            <v>0</v>
          </cell>
          <cell r="BL56">
            <v>0</v>
          </cell>
          <cell r="BM56">
            <v>0</v>
          </cell>
        </row>
        <row r="57">
          <cell r="A57" t="str">
            <v>Net Losses from Disposal of I,PP&amp;E</v>
          </cell>
          <cell r="C57" t="str">
            <v>Net Losses from the Disposal of Assets</v>
          </cell>
          <cell r="D57" t="str">
            <v>Net Losses from Disposal of I,PP&amp;E</v>
          </cell>
          <cell r="J57">
            <v>0</v>
          </cell>
          <cell r="L57">
            <v>0</v>
          </cell>
          <cell r="M57">
            <v>0</v>
          </cell>
          <cell r="N57">
            <v>0</v>
          </cell>
          <cell r="O57">
            <v>0</v>
          </cell>
          <cell r="P57">
            <v>0</v>
          </cell>
          <cell r="Q57">
            <v>0</v>
          </cell>
          <cell r="R57">
            <v>0</v>
          </cell>
          <cell r="S57">
            <v>0</v>
          </cell>
          <cell r="T57">
            <v>0</v>
          </cell>
          <cell r="U57">
            <v>0</v>
          </cell>
          <cell r="BC57">
            <v>0</v>
          </cell>
          <cell r="BD57">
            <v>0</v>
          </cell>
          <cell r="BE57">
            <v>0</v>
          </cell>
          <cell r="BF57">
            <v>0</v>
          </cell>
          <cell r="BG57">
            <v>0</v>
          </cell>
          <cell r="BH57">
            <v>0</v>
          </cell>
          <cell r="BI57">
            <v>0</v>
          </cell>
          <cell r="BJ57">
            <v>0</v>
          </cell>
          <cell r="BK57">
            <v>0</v>
          </cell>
          <cell r="BL57">
            <v>0</v>
          </cell>
          <cell r="BM57">
            <v>0</v>
          </cell>
        </row>
        <row r="58">
          <cell r="A58" t="str">
            <v>Net Losses from Disposal of Investment Property</v>
          </cell>
          <cell r="C58" t="str">
            <v>Net Losses from the Disposal of Assets</v>
          </cell>
          <cell r="D58" t="str">
            <v>Net Losses from Disposal of Investment Property</v>
          </cell>
          <cell r="J58">
            <v>0</v>
          </cell>
          <cell r="L58">
            <v>0</v>
          </cell>
          <cell r="M58">
            <v>0</v>
          </cell>
          <cell r="N58">
            <v>0</v>
          </cell>
          <cell r="O58">
            <v>0</v>
          </cell>
          <cell r="P58">
            <v>0</v>
          </cell>
          <cell r="Q58">
            <v>0</v>
          </cell>
          <cell r="R58">
            <v>0</v>
          </cell>
          <cell r="S58">
            <v>0</v>
          </cell>
          <cell r="T58">
            <v>0</v>
          </cell>
          <cell r="U58">
            <v>0</v>
          </cell>
          <cell r="BC58">
            <v>0</v>
          </cell>
          <cell r="BD58">
            <v>0</v>
          </cell>
          <cell r="BE58">
            <v>0</v>
          </cell>
          <cell r="BF58">
            <v>0</v>
          </cell>
          <cell r="BG58">
            <v>0</v>
          </cell>
          <cell r="BH58">
            <v>0</v>
          </cell>
          <cell r="BI58">
            <v>0</v>
          </cell>
          <cell r="BJ58">
            <v>0</v>
          </cell>
          <cell r="BK58">
            <v>0</v>
          </cell>
          <cell r="BL58">
            <v>0</v>
          </cell>
          <cell r="BM58">
            <v>0</v>
          </cell>
        </row>
        <row r="59">
          <cell r="A59" t="str">
            <v>Net Losses from Disposal of Real Estate</v>
          </cell>
          <cell r="C59" t="str">
            <v>Net Losses from the Disposal of Assets</v>
          </cell>
          <cell r="D59" t="str">
            <v>Net Losses from Disposal of Real Estate</v>
          </cell>
          <cell r="J59">
            <v>0</v>
          </cell>
          <cell r="L59">
            <v>0</v>
          </cell>
          <cell r="M59">
            <v>0</v>
          </cell>
          <cell r="N59">
            <v>0</v>
          </cell>
          <cell r="O59">
            <v>0</v>
          </cell>
          <cell r="P59">
            <v>0</v>
          </cell>
          <cell r="Q59">
            <v>0</v>
          </cell>
          <cell r="R59">
            <v>0</v>
          </cell>
          <cell r="S59">
            <v>0</v>
          </cell>
          <cell r="T59">
            <v>0</v>
          </cell>
          <cell r="U59">
            <v>0</v>
          </cell>
          <cell r="BC59">
            <v>0</v>
          </cell>
          <cell r="BD59">
            <v>0</v>
          </cell>
          <cell r="BE59">
            <v>0</v>
          </cell>
          <cell r="BF59">
            <v>0</v>
          </cell>
          <cell r="BG59">
            <v>0</v>
          </cell>
          <cell r="BH59">
            <v>0</v>
          </cell>
          <cell r="BI59">
            <v>0</v>
          </cell>
          <cell r="BJ59">
            <v>0</v>
          </cell>
          <cell r="BK59">
            <v>0</v>
          </cell>
          <cell r="BL59">
            <v>0</v>
          </cell>
          <cell r="BM59">
            <v>0</v>
          </cell>
        </row>
        <row r="60">
          <cell r="A60" t="str">
            <v>Net Losses from Disposal of Assets "held for sale"</v>
          </cell>
          <cell r="C60" t="str">
            <v>Net Losses from the Disposal of Assets</v>
          </cell>
          <cell r="D60" t="str">
            <v>Net Losses from Disposal of Assets "held for sale"</v>
          </cell>
          <cell r="J60">
            <v>0</v>
          </cell>
          <cell r="L60">
            <v>0</v>
          </cell>
          <cell r="M60">
            <v>0</v>
          </cell>
          <cell r="N60">
            <v>0</v>
          </cell>
          <cell r="O60">
            <v>0</v>
          </cell>
          <cell r="P60">
            <v>0</v>
          </cell>
          <cell r="Q60">
            <v>0</v>
          </cell>
          <cell r="R60">
            <v>0</v>
          </cell>
          <cell r="S60">
            <v>0</v>
          </cell>
          <cell r="T60">
            <v>0</v>
          </cell>
          <cell r="U60">
            <v>0</v>
          </cell>
          <cell r="BC60">
            <v>0</v>
          </cell>
          <cell r="BD60">
            <v>0</v>
          </cell>
          <cell r="BE60">
            <v>0</v>
          </cell>
          <cell r="BF60">
            <v>0</v>
          </cell>
          <cell r="BG60">
            <v>0</v>
          </cell>
          <cell r="BH60">
            <v>0</v>
          </cell>
          <cell r="BI60">
            <v>0</v>
          </cell>
          <cell r="BJ60">
            <v>0</v>
          </cell>
          <cell r="BK60">
            <v>0</v>
          </cell>
          <cell r="BL60">
            <v>0</v>
          </cell>
          <cell r="BM60">
            <v>0</v>
          </cell>
        </row>
        <row r="61">
          <cell r="A61" t="str">
            <v>Net Losses from Disposal of Intangible Assets</v>
          </cell>
          <cell r="C61" t="str">
            <v>Net Losses from the Disposal of Assets</v>
          </cell>
          <cell r="D61" t="str">
            <v>Net Losses from Disposal of Intangible Assets</v>
          </cell>
          <cell r="J61">
            <v>0</v>
          </cell>
          <cell r="L61">
            <v>0</v>
          </cell>
          <cell r="M61">
            <v>0</v>
          </cell>
          <cell r="N61">
            <v>0</v>
          </cell>
          <cell r="O61">
            <v>0</v>
          </cell>
          <cell r="P61">
            <v>0</v>
          </cell>
          <cell r="Q61">
            <v>0</v>
          </cell>
          <cell r="R61">
            <v>0</v>
          </cell>
          <cell r="S61">
            <v>0</v>
          </cell>
          <cell r="T61">
            <v>0</v>
          </cell>
          <cell r="U61">
            <v>0</v>
          </cell>
          <cell r="BC61">
            <v>0</v>
          </cell>
          <cell r="BD61">
            <v>0</v>
          </cell>
          <cell r="BE61">
            <v>0</v>
          </cell>
          <cell r="BF61">
            <v>0</v>
          </cell>
          <cell r="BG61">
            <v>0</v>
          </cell>
          <cell r="BH61">
            <v>0</v>
          </cell>
          <cell r="BI61">
            <v>0</v>
          </cell>
          <cell r="BJ61">
            <v>0</v>
          </cell>
          <cell r="BK61">
            <v>0</v>
          </cell>
          <cell r="BL61">
            <v>0</v>
          </cell>
          <cell r="BM61">
            <v>0</v>
          </cell>
        </row>
        <row r="62">
          <cell r="A62" t="str">
            <v>Net Losses from Disposal of Investments</v>
          </cell>
          <cell r="C62" t="str">
            <v>Net Losses from the Disposal of Assets</v>
          </cell>
          <cell r="D62" t="str">
            <v>Net Losses from Disposal of Investments</v>
          </cell>
          <cell r="J62">
            <v>0</v>
          </cell>
          <cell r="L62">
            <v>0</v>
          </cell>
          <cell r="M62">
            <v>0</v>
          </cell>
          <cell r="N62">
            <v>0</v>
          </cell>
          <cell r="O62">
            <v>0</v>
          </cell>
          <cell r="P62">
            <v>0</v>
          </cell>
          <cell r="Q62">
            <v>0</v>
          </cell>
          <cell r="R62">
            <v>0</v>
          </cell>
          <cell r="S62">
            <v>0</v>
          </cell>
          <cell r="T62">
            <v>0</v>
          </cell>
          <cell r="U62">
            <v>0</v>
          </cell>
          <cell r="BC62">
            <v>0</v>
          </cell>
          <cell r="BD62">
            <v>0</v>
          </cell>
          <cell r="BE62">
            <v>0</v>
          </cell>
          <cell r="BF62">
            <v>0</v>
          </cell>
          <cell r="BG62">
            <v>0</v>
          </cell>
          <cell r="BH62">
            <v>0</v>
          </cell>
          <cell r="BI62">
            <v>0</v>
          </cell>
          <cell r="BJ62">
            <v>0</v>
          </cell>
          <cell r="BK62">
            <v>0</v>
          </cell>
          <cell r="BL62">
            <v>0</v>
          </cell>
          <cell r="BM62">
            <v>0</v>
          </cell>
        </row>
        <row r="63">
          <cell r="A63" t="str">
            <v>Loss on Share of Interest in JV's &amp; Associated Entities</v>
          </cell>
          <cell r="C63" t="str">
            <v>Joint Ventures &amp; Associated Entities - Loss</v>
          </cell>
          <cell r="D63" t="str">
            <v>Loss on Share of Interest in JV's &amp; Associated Entities</v>
          </cell>
          <cell r="J63">
            <v>0</v>
          </cell>
          <cell r="L63">
            <v>0</v>
          </cell>
          <cell r="M63">
            <v>0</v>
          </cell>
          <cell r="N63">
            <v>0</v>
          </cell>
          <cell r="O63">
            <v>0</v>
          </cell>
          <cell r="P63">
            <v>0</v>
          </cell>
          <cell r="Q63">
            <v>0</v>
          </cell>
          <cell r="R63">
            <v>0</v>
          </cell>
          <cell r="S63">
            <v>0</v>
          </cell>
          <cell r="T63">
            <v>0</v>
          </cell>
          <cell r="U63">
            <v>0</v>
          </cell>
          <cell r="BC63">
            <v>0</v>
          </cell>
          <cell r="BD63">
            <v>0</v>
          </cell>
          <cell r="BE63">
            <v>0</v>
          </cell>
          <cell r="BF63">
            <v>0</v>
          </cell>
          <cell r="BG63">
            <v>0</v>
          </cell>
          <cell r="BH63">
            <v>0</v>
          </cell>
          <cell r="BI63">
            <v>0</v>
          </cell>
          <cell r="BJ63">
            <v>0</v>
          </cell>
          <cell r="BK63">
            <v>0</v>
          </cell>
          <cell r="BL63">
            <v>0</v>
          </cell>
          <cell r="BM63">
            <v>0</v>
          </cell>
        </row>
        <row r="64">
          <cell r="A64">
            <v>0</v>
          </cell>
          <cell r="C64">
            <v>0</v>
          </cell>
          <cell r="D64" t="str">
            <v>Total Operating Expenditure</v>
          </cell>
          <cell r="J64">
            <v>103159332.8</v>
          </cell>
          <cell r="L64">
            <v>100184588.97999999</v>
          </cell>
          <cell r="M64">
            <v>102976535.11999997</v>
          </cell>
          <cell r="N64">
            <v>107014414.37000008</v>
          </cell>
          <cell r="O64">
            <v>111331752.31999998</v>
          </cell>
          <cell r="P64">
            <v>115991054.24999996</v>
          </cell>
          <cell r="Q64">
            <v>119904233.92999999</v>
          </cell>
          <cell r="R64">
            <v>124291324.53000003</v>
          </cell>
          <cell r="S64">
            <v>128790171.87999991</v>
          </cell>
          <cell r="T64">
            <v>133535201.43999994</v>
          </cell>
          <cell r="U64">
            <v>138607125.81000006</v>
          </cell>
          <cell r="BC64">
            <v>16463000</v>
          </cell>
          <cell r="BD64">
            <v>16615000</v>
          </cell>
          <cell r="BE64">
            <v>16735000</v>
          </cell>
          <cell r="BF64">
            <v>16514000</v>
          </cell>
          <cell r="BG64">
            <v>16311000</v>
          </cell>
          <cell r="BH64">
            <v>16212000</v>
          </cell>
          <cell r="BI64">
            <v>16167000</v>
          </cell>
          <cell r="BJ64">
            <v>16145000</v>
          </cell>
          <cell r="BK64">
            <v>16123000</v>
          </cell>
          <cell r="BL64">
            <v>16105000</v>
          </cell>
          <cell r="BM64">
            <v>16088000</v>
          </cell>
        </row>
        <row r="65">
          <cell r="A65">
            <v>0</v>
          </cell>
          <cell r="C65">
            <v>0</v>
          </cell>
          <cell r="D65">
            <v>0</v>
          </cell>
          <cell r="J65">
            <v>0</v>
          </cell>
          <cell r="L65">
            <v>0</v>
          </cell>
          <cell r="M65">
            <v>0</v>
          </cell>
          <cell r="N65">
            <v>0</v>
          </cell>
          <cell r="O65">
            <v>0</v>
          </cell>
          <cell r="P65">
            <v>0</v>
          </cell>
          <cell r="Q65">
            <v>0</v>
          </cell>
          <cell r="R65">
            <v>0</v>
          </cell>
          <cell r="S65">
            <v>0</v>
          </cell>
          <cell r="T65">
            <v>0</v>
          </cell>
          <cell r="U65">
            <v>0</v>
          </cell>
          <cell r="BC65">
            <v>0</v>
          </cell>
          <cell r="BD65">
            <v>0</v>
          </cell>
          <cell r="BE65">
            <v>0</v>
          </cell>
          <cell r="BF65">
            <v>0</v>
          </cell>
          <cell r="BG65">
            <v>0</v>
          </cell>
          <cell r="BH65">
            <v>0</v>
          </cell>
          <cell r="BI65">
            <v>0</v>
          </cell>
          <cell r="BJ65">
            <v>0</v>
          </cell>
          <cell r="BK65">
            <v>0</v>
          </cell>
          <cell r="BL65">
            <v>0</v>
          </cell>
          <cell r="BM65">
            <v>0</v>
          </cell>
        </row>
        <row r="66">
          <cell r="A66">
            <v>0</v>
          </cell>
          <cell r="C66">
            <v>0</v>
          </cell>
          <cell r="D66" t="str">
            <v>Operating Surplus/(Deficit)</v>
          </cell>
          <cell r="J66">
            <v>-14711375.799999997</v>
          </cell>
          <cell r="L66">
            <v>-5719144.9799999893</v>
          </cell>
          <cell r="M66">
            <v>-6012822.7199999839</v>
          </cell>
          <cell r="N66">
            <v>-3936741.3000000864</v>
          </cell>
          <cell r="O66">
            <v>-1255282.5299999863</v>
          </cell>
          <cell r="P66">
            <v>1925164.7700000256</v>
          </cell>
          <cell r="Q66">
            <v>1728108.5700000077</v>
          </cell>
          <cell r="R66">
            <v>1331086.5399999768</v>
          </cell>
          <cell r="S66">
            <v>966714.2800000757</v>
          </cell>
          <cell r="T66">
            <v>506023.7800000757</v>
          </cell>
          <cell r="U66">
            <v>-671952.59000009298</v>
          </cell>
          <cell r="BC66">
            <v>-16463000</v>
          </cell>
          <cell r="BD66">
            <v>-16615000</v>
          </cell>
          <cell r="BE66">
            <v>-16735000</v>
          </cell>
          <cell r="BF66">
            <v>-16514000</v>
          </cell>
          <cell r="BG66">
            <v>-16311000</v>
          </cell>
          <cell r="BH66">
            <v>-16212000</v>
          </cell>
          <cell r="BI66">
            <v>-16167000</v>
          </cell>
          <cell r="BJ66">
            <v>-16145000</v>
          </cell>
          <cell r="BK66">
            <v>-16123000</v>
          </cell>
          <cell r="BL66">
            <v>-16105000</v>
          </cell>
          <cell r="BM66">
            <v>-16088000</v>
          </cell>
        </row>
        <row r="67">
          <cell r="A67">
            <v>0</v>
          </cell>
          <cell r="C67">
            <v>0</v>
          </cell>
          <cell r="J67">
            <v>0</v>
          </cell>
          <cell r="L67">
            <v>0</v>
          </cell>
          <cell r="M67">
            <v>0</v>
          </cell>
          <cell r="N67">
            <v>0</v>
          </cell>
          <cell r="O67">
            <v>0</v>
          </cell>
          <cell r="P67">
            <v>0</v>
          </cell>
          <cell r="Q67">
            <v>0</v>
          </cell>
          <cell r="R67">
            <v>0</v>
          </cell>
          <cell r="S67">
            <v>0</v>
          </cell>
          <cell r="T67">
            <v>0</v>
          </cell>
          <cell r="U67">
            <v>0</v>
          </cell>
          <cell r="BC67">
            <v>0</v>
          </cell>
          <cell r="BD67">
            <v>0</v>
          </cell>
          <cell r="BE67">
            <v>0</v>
          </cell>
          <cell r="BF67">
            <v>0</v>
          </cell>
          <cell r="BG67">
            <v>0</v>
          </cell>
          <cell r="BH67">
            <v>0</v>
          </cell>
          <cell r="BI67">
            <v>0</v>
          </cell>
          <cell r="BJ67">
            <v>0</v>
          </cell>
          <cell r="BK67">
            <v>0</v>
          </cell>
          <cell r="BL67">
            <v>0</v>
          </cell>
          <cell r="BM67">
            <v>0</v>
          </cell>
        </row>
        <row r="68">
          <cell r="A68">
            <v>0</v>
          </cell>
          <cell r="C68">
            <v>0</v>
          </cell>
          <cell r="J68">
            <v>0</v>
          </cell>
          <cell r="L68">
            <v>0</v>
          </cell>
          <cell r="M68">
            <v>0</v>
          </cell>
          <cell r="N68">
            <v>0</v>
          </cell>
          <cell r="O68">
            <v>0</v>
          </cell>
          <cell r="P68">
            <v>0</v>
          </cell>
          <cell r="Q68">
            <v>0</v>
          </cell>
          <cell r="R68">
            <v>0</v>
          </cell>
          <cell r="S68">
            <v>0</v>
          </cell>
          <cell r="T68">
            <v>0</v>
          </cell>
          <cell r="U68">
            <v>0</v>
          </cell>
          <cell r="BC68">
            <v>0</v>
          </cell>
          <cell r="BD68">
            <v>0</v>
          </cell>
          <cell r="BE68">
            <v>0</v>
          </cell>
          <cell r="BF68">
            <v>0</v>
          </cell>
          <cell r="BG68">
            <v>0</v>
          </cell>
          <cell r="BH68">
            <v>0</v>
          </cell>
          <cell r="BI68">
            <v>0</v>
          </cell>
          <cell r="BJ68">
            <v>0</v>
          </cell>
          <cell r="BK68">
            <v>0</v>
          </cell>
          <cell r="BL68">
            <v>0</v>
          </cell>
          <cell r="BM68">
            <v>0</v>
          </cell>
        </row>
        <row r="69">
          <cell r="A69">
            <v>0</v>
          </cell>
          <cell r="C69">
            <v>0</v>
          </cell>
          <cell r="D69" t="str">
            <v>Capital Income</v>
          </cell>
          <cell r="J69">
            <v>0</v>
          </cell>
          <cell r="L69">
            <v>0</v>
          </cell>
          <cell r="M69">
            <v>0</v>
          </cell>
          <cell r="N69">
            <v>0</v>
          </cell>
          <cell r="O69">
            <v>0</v>
          </cell>
          <cell r="P69">
            <v>0</v>
          </cell>
          <cell r="Q69">
            <v>0</v>
          </cell>
          <cell r="R69">
            <v>0</v>
          </cell>
          <cell r="S69">
            <v>0</v>
          </cell>
          <cell r="T69">
            <v>0</v>
          </cell>
          <cell r="U69">
            <v>0</v>
          </cell>
          <cell r="BC69">
            <v>0</v>
          </cell>
          <cell r="BD69">
            <v>0</v>
          </cell>
          <cell r="BE69">
            <v>0</v>
          </cell>
          <cell r="BF69">
            <v>0</v>
          </cell>
          <cell r="BG69">
            <v>0</v>
          </cell>
          <cell r="BH69">
            <v>0</v>
          </cell>
          <cell r="BI69">
            <v>0</v>
          </cell>
          <cell r="BJ69">
            <v>0</v>
          </cell>
          <cell r="BK69">
            <v>0</v>
          </cell>
          <cell r="BL69">
            <v>0</v>
          </cell>
          <cell r="BM69">
            <v>0</v>
          </cell>
        </row>
        <row r="70">
          <cell r="A70" t="str">
            <v>Capital Grants - Recurrent</v>
          </cell>
          <cell r="C70" t="str">
            <v>Grants &amp; Contributions provided for Capital Purposes</v>
          </cell>
          <cell r="D70" t="str">
            <v>Capital Grants - Recurrent</v>
          </cell>
          <cell r="J70">
            <v>7418515</v>
          </cell>
          <cell r="L70">
            <v>5151000</v>
          </cell>
          <cell r="M70">
            <v>752000</v>
          </cell>
          <cell r="N70">
            <v>752000</v>
          </cell>
          <cell r="O70">
            <v>752000</v>
          </cell>
          <cell r="P70">
            <v>752000</v>
          </cell>
          <cell r="Q70">
            <v>752000</v>
          </cell>
          <cell r="R70">
            <v>752000</v>
          </cell>
          <cell r="S70">
            <v>752000</v>
          </cell>
          <cell r="T70">
            <v>752000</v>
          </cell>
          <cell r="U70">
            <v>752000</v>
          </cell>
          <cell r="BC70">
            <v>0</v>
          </cell>
          <cell r="BD70">
            <v>0</v>
          </cell>
          <cell r="BE70">
            <v>0</v>
          </cell>
          <cell r="BF70">
            <v>0</v>
          </cell>
          <cell r="BG70">
            <v>0</v>
          </cell>
          <cell r="BH70">
            <v>0</v>
          </cell>
          <cell r="BI70">
            <v>0</v>
          </cell>
          <cell r="BJ70">
            <v>0</v>
          </cell>
          <cell r="BK70">
            <v>0</v>
          </cell>
          <cell r="BL70">
            <v>0</v>
          </cell>
          <cell r="BM70">
            <v>0</v>
          </cell>
        </row>
        <row r="71">
          <cell r="A71" t="str">
            <v>Capital Grants - Non-recurrent</v>
          </cell>
          <cell r="C71" t="str">
            <v>Grants &amp; Contributions provided for Capital Purposes</v>
          </cell>
          <cell r="D71" t="str">
            <v>Capital Grants - Non-recurrent</v>
          </cell>
          <cell r="J71">
            <v>0</v>
          </cell>
          <cell r="L71">
            <v>0</v>
          </cell>
          <cell r="M71">
            <v>0</v>
          </cell>
          <cell r="N71">
            <v>0</v>
          </cell>
          <cell r="O71">
            <v>0</v>
          </cell>
          <cell r="P71">
            <v>0</v>
          </cell>
          <cell r="Q71">
            <v>0</v>
          </cell>
          <cell r="R71">
            <v>0</v>
          </cell>
          <cell r="S71">
            <v>0</v>
          </cell>
          <cell r="T71">
            <v>0</v>
          </cell>
          <cell r="U71">
            <v>0</v>
          </cell>
          <cell r="BC71">
            <v>0</v>
          </cell>
          <cell r="BD71">
            <v>0</v>
          </cell>
          <cell r="BE71">
            <v>0</v>
          </cell>
          <cell r="BF71">
            <v>0</v>
          </cell>
          <cell r="BG71">
            <v>0</v>
          </cell>
          <cell r="BH71">
            <v>0</v>
          </cell>
          <cell r="BI71">
            <v>0</v>
          </cell>
          <cell r="BJ71">
            <v>0</v>
          </cell>
          <cell r="BK71">
            <v>0</v>
          </cell>
          <cell r="BL71">
            <v>0</v>
          </cell>
          <cell r="BM71">
            <v>0</v>
          </cell>
        </row>
        <row r="72">
          <cell r="A72" t="str">
            <v>Capital Contributions - Recurrent - Developer Contributions</v>
          </cell>
          <cell r="C72" t="str">
            <v>Grants &amp; Contributions provided for Capital Purposes</v>
          </cell>
          <cell r="D72" t="str">
            <v>Capital Contributions - Recurrent - Developer Contributions</v>
          </cell>
          <cell r="J72">
            <v>0</v>
          </cell>
          <cell r="L72">
            <v>0</v>
          </cell>
          <cell r="M72">
            <v>0</v>
          </cell>
          <cell r="N72">
            <v>0</v>
          </cell>
          <cell r="O72">
            <v>0</v>
          </cell>
          <cell r="P72">
            <v>0</v>
          </cell>
          <cell r="Q72">
            <v>0</v>
          </cell>
          <cell r="R72">
            <v>0</v>
          </cell>
          <cell r="S72">
            <v>0</v>
          </cell>
          <cell r="T72">
            <v>0</v>
          </cell>
          <cell r="U72">
            <v>0</v>
          </cell>
          <cell r="BC72">
            <v>0</v>
          </cell>
          <cell r="BD72">
            <v>0</v>
          </cell>
          <cell r="BE72">
            <v>0</v>
          </cell>
          <cell r="BF72">
            <v>0</v>
          </cell>
          <cell r="BG72">
            <v>0</v>
          </cell>
          <cell r="BH72">
            <v>0</v>
          </cell>
          <cell r="BI72">
            <v>0</v>
          </cell>
          <cell r="BJ72">
            <v>0</v>
          </cell>
          <cell r="BK72">
            <v>0</v>
          </cell>
          <cell r="BL72">
            <v>0</v>
          </cell>
          <cell r="BM72">
            <v>0</v>
          </cell>
        </row>
        <row r="73">
          <cell r="A73" t="str">
            <v>Capital Contributions - Non-recurrent - Developer Contributions</v>
          </cell>
          <cell r="C73" t="str">
            <v>Grants &amp; Contributions provided for Capital Purposes</v>
          </cell>
          <cell r="D73" t="str">
            <v>Capital Contributions - Non-recurrent - Developer Contributions</v>
          </cell>
          <cell r="J73">
            <v>0</v>
          </cell>
          <cell r="L73">
            <v>0</v>
          </cell>
          <cell r="M73">
            <v>0</v>
          </cell>
          <cell r="N73">
            <v>0</v>
          </cell>
          <cell r="O73">
            <v>0</v>
          </cell>
          <cell r="P73">
            <v>0</v>
          </cell>
          <cell r="Q73">
            <v>0</v>
          </cell>
          <cell r="R73">
            <v>0</v>
          </cell>
          <cell r="S73">
            <v>0</v>
          </cell>
          <cell r="T73">
            <v>0</v>
          </cell>
          <cell r="U73">
            <v>0</v>
          </cell>
          <cell r="BC73">
            <v>0</v>
          </cell>
          <cell r="BD73">
            <v>0</v>
          </cell>
          <cell r="BE73">
            <v>0</v>
          </cell>
          <cell r="BF73">
            <v>0</v>
          </cell>
          <cell r="BG73">
            <v>0</v>
          </cell>
          <cell r="BH73">
            <v>0</v>
          </cell>
          <cell r="BI73">
            <v>0</v>
          </cell>
          <cell r="BJ73">
            <v>0</v>
          </cell>
          <cell r="BK73">
            <v>0</v>
          </cell>
          <cell r="BL73">
            <v>0</v>
          </cell>
          <cell r="BM73">
            <v>0</v>
          </cell>
        </row>
        <row r="74">
          <cell r="A74" t="str">
            <v>Capital Contributions - Recurrent - Other Contributions</v>
          </cell>
          <cell r="C74" t="str">
            <v>Grants &amp; Contributions provided for Capital Purposes</v>
          </cell>
          <cell r="D74" t="str">
            <v>Capital Contributions - Recurrent - Other Contributions</v>
          </cell>
          <cell r="J74">
            <v>347775</v>
          </cell>
          <cell r="L74">
            <v>0</v>
          </cell>
          <cell r="M74">
            <v>0</v>
          </cell>
          <cell r="N74">
            <v>0</v>
          </cell>
          <cell r="O74">
            <v>0</v>
          </cell>
          <cell r="P74">
            <v>0</v>
          </cell>
          <cell r="Q74">
            <v>0</v>
          </cell>
          <cell r="R74">
            <v>0</v>
          </cell>
          <cell r="S74">
            <v>0</v>
          </cell>
          <cell r="T74">
            <v>0</v>
          </cell>
          <cell r="U74">
            <v>0</v>
          </cell>
          <cell r="BC74">
            <v>0</v>
          </cell>
          <cell r="BD74">
            <v>0</v>
          </cell>
          <cell r="BE74">
            <v>0</v>
          </cell>
          <cell r="BF74">
            <v>0</v>
          </cell>
          <cell r="BG74">
            <v>0</v>
          </cell>
          <cell r="BH74">
            <v>0</v>
          </cell>
          <cell r="BI74">
            <v>0</v>
          </cell>
          <cell r="BJ74">
            <v>0</v>
          </cell>
          <cell r="BK74">
            <v>0</v>
          </cell>
          <cell r="BL74">
            <v>0</v>
          </cell>
          <cell r="BM74">
            <v>0</v>
          </cell>
        </row>
        <row r="75">
          <cell r="A75" t="str">
            <v>Capital Contributions - Non-recurrent - Other Contributions</v>
          </cell>
          <cell r="C75" t="str">
            <v>Grants &amp; Contributions provided for Capital Purposes</v>
          </cell>
          <cell r="D75" t="str">
            <v>Capital Contributions - Non-recurrent - Other Contributions</v>
          </cell>
          <cell r="J75">
            <v>0</v>
          </cell>
          <cell r="L75">
            <v>0</v>
          </cell>
          <cell r="M75">
            <v>0</v>
          </cell>
          <cell r="N75">
            <v>0</v>
          </cell>
          <cell r="O75">
            <v>0</v>
          </cell>
          <cell r="P75">
            <v>0</v>
          </cell>
          <cell r="Q75">
            <v>0</v>
          </cell>
          <cell r="R75">
            <v>0</v>
          </cell>
          <cell r="S75">
            <v>0</v>
          </cell>
          <cell r="T75">
            <v>0</v>
          </cell>
          <cell r="U75">
            <v>0</v>
          </cell>
          <cell r="BC75">
            <v>0</v>
          </cell>
          <cell r="BD75">
            <v>0</v>
          </cell>
          <cell r="BE75">
            <v>0</v>
          </cell>
          <cell r="BF75">
            <v>0</v>
          </cell>
          <cell r="BG75">
            <v>0</v>
          </cell>
          <cell r="BH75">
            <v>0</v>
          </cell>
          <cell r="BI75">
            <v>0</v>
          </cell>
          <cell r="BJ75">
            <v>0</v>
          </cell>
          <cell r="BK75">
            <v>0</v>
          </cell>
          <cell r="BL75">
            <v>0</v>
          </cell>
          <cell r="BM75">
            <v>0</v>
          </cell>
        </row>
        <row r="76">
          <cell r="A76" t="str">
            <v>New Loans raised - External</v>
          </cell>
          <cell r="C76" t="str">
            <v/>
          </cell>
          <cell r="D76" t="str">
            <v>New Loans raised - External</v>
          </cell>
          <cell r="J76">
            <v>9739437</v>
          </cell>
          <cell r="L76">
            <v>4579000</v>
          </cell>
          <cell r="M76">
            <v>240000</v>
          </cell>
          <cell r="N76">
            <v>135000</v>
          </cell>
          <cell r="O76">
            <v>2000000</v>
          </cell>
          <cell r="P76">
            <v>0</v>
          </cell>
          <cell r="Q76">
            <v>0</v>
          </cell>
          <cell r="R76">
            <v>0</v>
          </cell>
          <cell r="S76">
            <v>0</v>
          </cell>
          <cell r="T76">
            <v>0</v>
          </cell>
          <cell r="U76">
            <v>0</v>
          </cell>
          <cell r="BC76">
            <v>0</v>
          </cell>
          <cell r="BD76">
            <v>0</v>
          </cell>
          <cell r="BE76">
            <v>0</v>
          </cell>
          <cell r="BF76">
            <v>0</v>
          </cell>
          <cell r="BG76">
            <v>0</v>
          </cell>
          <cell r="BH76">
            <v>0</v>
          </cell>
          <cell r="BI76">
            <v>0</v>
          </cell>
          <cell r="BJ76">
            <v>0</v>
          </cell>
          <cell r="BK76">
            <v>0</v>
          </cell>
          <cell r="BL76">
            <v>0</v>
          </cell>
          <cell r="BM76">
            <v>0</v>
          </cell>
        </row>
        <row r="77">
          <cell r="A77" t="str">
            <v>Proceeds from Sale of I,PP&amp;E</v>
          </cell>
          <cell r="C77" t="str">
            <v/>
          </cell>
          <cell r="D77" t="str">
            <v>Proceeds from Sale of I,PP&amp;E</v>
          </cell>
          <cell r="J77">
            <v>2526254</v>
          </cell>
          <cell r="L77">
            <v>3488676</v>
          </cell>
          <cell r="M77">
            <v>2713676</v>
          </cell>
          <cell r="N77">
            <v>3113676</v>
          </cell>
          <cell r="O77">
            <v>3863676</v>
          </cell>
          <cell r="P77">
            <v>2363676</v>
          </cell>
          <cell r="Q77">
            <v>1613676</v>
          </cell>
          <cell r="R77">
            <v>1613676</v>
          </cell>
          <cell r="S77">
            <v>1613676</v>
          </cell>
          <cell r="T77">
            <v>1613676</v>
          </cell>
          <cell r="U77">
            <v>1613676</v>
          </cell>
          <cell r="BC77">
            <v>0</v>
          </cell>
          <cell r="BD77">
            <v>0</v>
          </cell>
          <cell r="BE77">
            <v>0</v>
          </cell>
          <cell r="BF77">
            <v>0</v>
          </cell>
          <cell r="BG77">
            <v>0</v>
          </cell>
          <cell r="BH77">
            <v>0</v>
          </cell>
          <cell r="BI77">
            <v>0</v>
          </cell>
          <cell r="BJ77">
            <v>0</v>
          </cell>
          <cell r="BK77">
            <v>0</v>
          </cell>
          <cell r="BL77">
            <v>0</v>
          </cell>
          <cell r="BM77">
            <v>0</v>
          </cell>
        </row>
        <row r="78">
          <cell r="A78" t="str">
            <v>Proceeds from Sale of Investment Property</v>
          </cell>
          <cell r="C78" t="str">
            <v/>
          </cell>
          <cell r="D78" t="str">
            <v>Proceeds from Sale of Investment Property</v>
          </cell>
          <cell r="J78">
            <v>0</v>
          </cell>
          <cell r="L78">
            <v>0</v>
          </cell>
          <cell r="M78">
            <v>0</v>
          </cell>
          <cell r="N78">
            <v>0</v>
          </cell>
          <cell r="O78">
            <v>0</v>
          </cell>
          <cell r="P78">
            <v>0</v>
          </cell>
          <cell r="Q78">
            <v>0</v>
          </cell>
          <cell r="R78">
            <v>0</v>
          </cell>
          <cell r="S78">
            <v>0</v>
          </cell>
          <cell r="T78">
            <v>0</v>
          </cell>
          <cell r="U78">
            <v>0</v>
          </cell>
          <cell r="BC78">
            <v>0</v>
          </cell>
          <cell r="BD78">
            <v>0</v>
          </cell>
          <cell r="BE78">
            <v>0</v>
          </cell>
          <cell r="BF78">
            <v>0</v>
          </cell>
          <cell r="BG78">
            <v>0</v>
          </cell>
          <cell r="BH78">
            <v>0</v>
          </cell>
          <cell r="BI78">
            <v>0</v>
          </cell>
          <cell r="BJ78">
            <v>0</v>
          </cell>
          <cell r="BK78">
            <v>0</v>
          </cell>
          <cell r="BL78">
            <v>0</v>
          </cell>
          <cell r="BM78">
            <v>0</v>
          </cell>
        </row>
        <row r="79">
          <cell r="A79" t="str">
            <v>Proceeds from Sale of Real Estate</v>
          </cell>
          <cell r="C79" t="str">
            <v/>
          </cell>
          <cell r="D79" t="str">
            <v>Proceeds from Sale of Real Estate</v>
          </cell>
          <cell r="J79">
            <v>0</v>
          </cell>
          <cell r="L79">
            <v>0</v>
          </cell>
          <cell r="M79">
            <v>0</v>
          </cell>
          <cell r="N79">
            <v>0</v>
          </cell>
          <cell r="O79">
            <v>0</v>
          </cell>
          <cell r="P79">
            <v>0</v>
          </cell>
          <cell r="Q79">
            <v>0</v>
          </cell>
          <cell r="R79">
            <v>0</v>
          </cell>
          <cell r="S79">
            <v>0</v>
          </cell>
          <cell r="T79">
            <v>0</v>
          </cell>
          <cell r="U79">
            <v>0</v>
          </cell>
          <cell r="BC79">
            <v>0</v>
          </cell>
          <cell r="BD79">
            <v>0</v>
          </cell>
          <cell r="BE79">
            <v>0</v>
          </cell>
          <cell r="BF79">
            <v>0</v>
          </cell>
          <cell r="BG79">
            <v>0</v>
          </cell>
          <cell r="BH79">
            <v>0</v>
          </cell>
          <cell r="BI79">
            <v>0</v>
          </cell>
          <cell r="BJ79">
            <v>0</v>
          </cell>
          <cell r="BK79">
            <v>0</v>
          </cell>
          <cell r="BL79">
            <v>0</v>
          </cell>
          <cell r="BM79">
            <v>0</v>
          </cell>
        </row>
        <row r="80">
          <cell r="A80" t="str">
            <v>Proceeds from Sale of assets "held for sale"</v>
          </cell>
          <cell r="C80" t="str">
            <v/>
          </cell>
          <cell r="D80" t="str">
            <v>Proceeds from Sale of assets "held for sale"</v>
          </cell>
          <cell r="J80">
            <v>0</v>
          </cell>
          <cell r="L80">
            <v>0</v>
          </cell>
          <cell r="M80">
            <v>0</v>
          </cell>
          <cell r="N80">
            <v>0</v>
          </cell>
          <cell r="O80">
            <v>0</v>
          </cell>
          <cell r="P80">
            <v>0</v>
          </cell>
          <cell r="Q80">
            <v>0</v>
          </cell>
          <cell r="R80">
            <v>0</v>
          </cell>
          <cell r="S80">
            <v>0</v>
          </cell>
          <cell r="T80">
            <v>0</v>
          </cell>
          <cell r="U80">
            <v>0</v>
          </cell>
          <cell r="BC80">
            <v>0</v>
          </cell>
          <cell r="BD80">
            <v>0</v>
          </cell>
          <cell r="BE80">
            <v>0</v>
          </cell>
          <cell r="BF80">
            <v>0</v>
          </cell>
          <cell r="BG80">
            <v>0</v>
          </cell>
          <cell r="BH80">
            <v>0</v>
          </cell>
          <cell r="BI80">
            <v>0</v>
          </cell>
          <cell r="BJ80">
            <v>0</v>
          </cell>
          <cell r="BK80">
            <v>0</v>
          </cell>
          <cell r="BL80">
            <v>0</v>
          </cell>
          <cell r="BM80">
            <v>0</v>
          </cell>
        </row>
        <row r="81">
          <cell r="A81" t="str">
            <v>Proceeds from Sale of intangible assets</v>
          </cell>
          <cell r="C81" t="str">
            <v/>
          </cell>
          <cell r="D81" t="str">
            <v>Proceeds from Sale of intangible assets</v>
          </cell>
          <cell r="J81">
            <v>0</v>
          </cell>
          <cell r="L81">
            <v>0</v>
          </cell>
          <cell r="M81">
            <v>0</v>
          </cell>
          <cell r="N81">
            <v>0</v>
          </cell>
          <cell r="O81">
            <v>0</v>
          </cell>
          <cell r="P81">
            <v>0</v>
          </cell>
          <cell r="Q81">
            <v>0</v>
          </cell>
          <cell r="R81">
            <v>0</v>
          </cell>
          <cell r="S81">
            <v>0</v>
          </cell>
          <cell r="T81">
            <v>0</v>
          </cell>
          <cell r="U81">
            <v>0</v>
          </cell>
          <cell r="BC81">
            <v>0</v>
          </cell>
          <cell r="BD81">
            <v>0</v>
          </cell>
          <cell r="BE81">
            <v>0</v>
          </cell>
          <cell r="BF81">
            <v>0</v>
          </cell>
          <cell r="BG81">
            <v>0</v>
          </cell>
          <cell r="BH81">
            <v>0</v>
          </cell>
          <cell r="BI81">
            <v>0</v>
          </cell>
          <cell r="BJ81">
            <v>0</v>
          </cell>
          <cell r="BK81">
            <v>0</v>
          </cell>
          <cell r="BL81">
            <v>0</v>
          </cell>
          <cell r="BM81">
            <v>0</v>
          </cell>
        </row>
        <row r="82">
          <cell r="A82" t="str">
            <v>Proceeds from Sale of Investments</v>
          </cell>
          <cell r="C82" t="str">
            <v/>
          </cell>
          <cell r="D82" t="str">
            <v>Proceeds from Sale of Investments</v>
          </cell>
          <cell r="J82">
            <v>0</v>
          </cell>
          <cell r="L82">
            <v>0</v>
          </cell>
          <cell r="M82">
            <v>0</v>
          </cell>
          <cell r="N82">
            <v>0</v>
          </cell>
          <cell r="O82">
            <v>0</v>
          </cell>
          <cell r="P82">
            <v>0</v>
          </cell>
          <cell r="Q82">
            <v>0</v>
          </cell>
          <cell r="R82">
            <v>0</v>
          </cell>
          <cell r="S82">
            <v>0</v>
          </cell>
          <cell r="T82">
            <v>0</v>
          </cell>
          <cell r="U82">
            <v>0</v>
          </cell>
          <cell r="BC82">
            <v>0</v>
          </cell>
          <cell r="BD82">
            <v>0</v>
          </cell>
          <cell r="BE82">
            <v>0</v>
          </cell>
          <cell r="BF82">
            <v>0</v>
          </cell>
          <cell r="BG82">
            <v>0</v>
          </cell>
          <cell r="BH82">
            <v>0</v>
          </cell>
          <cell r="BI82">
            <v>0</v>
          </cell>
          <cell r="BJ82">
            <v>0</v>
          </cell>
          <cell r="BK82">
            <v>0</v>
          </cell>
          <cell r="BL82">
            <v>0</v>
          </cell>
          <cell r="BM82">
            <v>0</v>
          </cell>
        </row>
        <row r="83">
          <cell r="A83" t="str">
            <v>Deferred Debtor Receipt</v>
          </cell>
          <cell r="C83" t="str">
            <v/>
          </cell>
          <cell r="D83" t="str">
            <v>Deferred Debtor Receipt</v>
          </cell>
          <cell r="J83">
            <v>0</v>
          </cell>
          <cell r="L83">
            <v>0</v>
          </cell>
          <cell r="M83">
            <v>0</v>
          </cell>
          <cell r="N83">
            <v>0</v>
          </cell>
          <cell r="O83">
            <v>0</v>
          </cell>
          <cell r="P83">
            <v>0</v>
          </cell>
          <cell r="Q83">
            <v>0</v>
          </cell>
          <cell r="R83">
            <v>0</v>
          </cell>
          <cell r="S83">
            <v>0</v>
          </cell>
          <cell r="T83">
            <v>0</v>
          </cell>
          <cell r="U83">
            <v>0</v>
          </cell>
          <cell r="BC83">
            <v>0</v>
          </cell>
          <cell r="BD83">
            <v>0</v>
          </cell>
          <cell r="BE83">
            <v>0</v>
          </cell>
          <cell r="BF83">
            <v>0</v>
          </cell>
          <cell r="BG83">
            <v>0</v>
          </cell>
          <cell r="BH83">
            <v>0</v>
          </cell>
          <cell r="BI83">
            <v>0</v>
          </cell>
          <cell r="BJ83">
            <v>0</v>
          </cell>
          <cell r="BK83">
            <v>0</v>
          </cell>
          <cell r="BL83">
            <v>0</v>
          </cell>
          <cell r="BM83">
            <v>0</v>
          </cell>
        </row>
        <row r="84">
          <cell r="A84" t="str">
            <v>Bonds &amp; Deposits Receipt</v>
          </cell>
          <cell r="C84" t="str">
            <v/>
          </cell>
          <cell r="D84" t="str">
            <v>Bonds &amp; Deposits Receipt</v>
          </cell>
          <cell r="J84">
            <v>0</v>
          </cell>
          <cell r="L84">
            <v>0</v>
          </cell>
          <cell r="M84">
            <v>0</v>
          </cell>
          <cell r="N84">
            <v>0</v>
          </cell>
          <cell r="O84">
            <v>0</v>
          </cell>
          <cell r="P84">
            <v>0</v>
          </cell>
          <cell r="Q84">
            <v>0</v>
          </cell>
          <cell r="R84">
            <v>0</v>
          </cell>
          <cell r="S84">
            <v>0</v>
          </cell>
          <cell r="T84">
            <v>0</v>
          </cell>
          <cell r="U84">
            <v>0</v>
          </cell>
          <cell r="BC84">
            <v>0</v>
          </cell>
          <cell r="BD84">
            <v>0</v>
          </cell>
          <cell r="BE84">
            <v>0</v>
          </cell>
          <cell r="BF84">
            <v>0</v>
          </cell>
          <cell r="BG84">
            <v>0</v>
          </cell>
          <cell r="BH84">
            <v>0</v>
          </cell>
          <cell r="BI84">
            <v>0</v>
          </cell>
          <cell r="BJ84">
            <v>0</v>
          </cell>
          <cell r="BK84">
            <v>0</v>
          </cell>
          <cell r="BL84">
            <v>0</v>
          </cell>
          <cell r="BM84">
            <v>0</v>
          </cell>
        </row>
        <row r="85">
          <cell r="A85" t="str">
            <v>ELE Provision Receipt (from other Councils)</v>
          </cell>
          <cell r="C85" t="str">
            <v/>
          </cell>
          <cell r="D85" t="str">
            <v>ELE Provision Receipt (from other Councils)</v>
          </cell>
          <cell r="J85">
            <v>0</v>
          </cell>
          <cell r="L85">
            <v>0</v>
          </cell>
          <cell r="M85">
            <v>0</v>
          </cell>
          <cell r="N85">
            <v>0</v>
          </cell>
          <cell r="O85">
            <v>0</v>
          </cell>
          <cell r="P85">
            <v>0</v>
          </cell>
          <cell r="Q85">
            <v>0</v>
          </cell>
          <cell r="R85">
            <v>0</v>
          </cell>
          <cell r="S85">
            <v>0</v>
          </cell>
          <cell r="T85">
            <v>0</v>
          </cell>
          <cell r="U85">
            <v>0</v>
          </cell>
          <cell r="BC85">
            <v>0</v>
          </cell>
          <cell r="BD85">
            <v>0</v>
          </cell>
          <cell r="BE85">
            <v>0</v>
          </cell>
          <cell r="BF85">
            <v>0</v>
          </cell>
          <cell r="BG85">
            <v>0</v>
          </cell>
          <cell r="BH85">
            <v>0</v>
          </cell>
          <cell r="BI85">
            <v>0</v>
          </cell>
          <cell r="BJ85">
            <v>0</v>
          </cell>
          <cell r="BK85">
            <v>0</v>
          </cell>
          <cell r="BL85">
            <v>0</v>
          </cell>
          <cell r="BM85">
            <v>0</v>
          </cell>
        </row>
        <row r="86">
          <cell r="A86" t="str">
            <v>Other Borrowings - New raised</v>
          </cell>
          <cell r="C86" t="str">
            <v/>
          </cell>
          <cell r="D86" t="str">
            <v>Other Borrowings - New raised</v>
          </cell>
          <cell r="J86">
            <v>0</v>
          </cell>
          <cell r="L86">
            <v>0</v>
          </cell>
          <cell r="M86">
            <v>0</v>
          </cell>
          <cell r="N86">
            <v>71300</v>
          </cell>
          <cell r="O86">
            <v>45200</v>
          </cell>
          <cell r="P86">
            <v>57850</v>
          </cell>
          <cell r="Q86">
            <v>0</v>
          </cell>
          <cell r="R86">
            <v>71300</v>
          </cell>
          <cell r="S86">
            <v>45200</v>
          </cell>
          <cell r="T86">
            <v>57850</v>
          </cell>
          <cell r="U86">
            <v>0</v>
          </cell>
          <cell r="BC86">
            <v>0</v>
          </cell>
          <cell r="BD86">
            <v>0</v>
          </cell>
          <cell r="BE86">
            <v>0</v>
          </cell>
          <cell r="BF86">
            <v>0</v>
          </cell>
          <cell r="BG86">
            <v>0</v>
          </cell>
          <cell r="BH86">
            <v>0</v>
          </cell>
          <cell r="BI86">
            <v>0</v>
          </cell>
          <cell r="BJ86">
            <v>0</v>
          </cell>
          <cell r="BK86">
            <v>0</v>
          </cell>
          <cell r="BL86">
            <v>0</v>
          </cell>
          <cell r="BM86">
            <v>0</v>
          </cell>
        </row>
        <row r="87">
          <cell r="A87" t="str">
            <v>Other Provisions - Receipt</v>
          </cell>
          <cell r="C87" t="str">
            <v/>
          </cell>
          <cell r="D87" t="str">
            <v>Other Provisions - Receipt</v>
          </cell>
          <cell r="J87">
            <v>0</v>
          </cell>
          <cell r="L87">
            <v>0</v>
          </cell>
          <cell r="M87">
            <v>0</v>
          </cell>
          <cell r="N87">
            <v>0</v>
          </cell>
          <cell r="O87">
            <v>0</v>
          </cell>
          <cell r="P87">
            <v>0</v>
          </cell>
          <cell r="Q87">
            <v>0</v>
          </cell>
          <cell r="R87">
            <v>0</v>
          </cell>
          <cell r="S87">
            <v>0</v>
          </cell>
          <cell r="T87">
            <v>0</v>
          </cell>
          <cell r="U87">
            <v>0</v>
          </cell>
          <cell r="BC87">
            <v>0</v>
          </cell>
          <cell r="BD87">
            <v>0</v>
          </cell>
          <cell r="BE87">
            <v>0</v>
          </cell>
          <cell r="BF87">
            <v>0</v>
          </cell>
          <cell r="BG87">
            <v>0</v>
          </cell>
          <cell r="BH87">
            <v>0</v>
          </cell>
          <cell r="BI87">
            <v>0</v>
          </cell>
          <cell r="BJ87">
            <v>0</v>
          </cell>
          <cell r="BK87">
            <v>0</v>
          </cell>
          <cell r="BL87">
            <v>0</v>
          </cell>
          <cell r="BM87">
            <v>0</v>
          </cell>
        </row>
        <row r="88">
          <cell r="A88" t="str">
            <v>Distributions from JV's &amp; Associated Entities</v>
          </cell>
          <cell r="C88" t="str">
            <v/>
          </cell>
          <cell r="D88" t="str">
            <v>Distributions from JV's &amp; Associated Entities</v>
          </cell>
          <cell r="J88">
            <v>0</v>
          </cell>
          <cell r="L88">
            <v>0</v>
          </cell>
          <cell r="M88">
            <v>0</v>
          </cell>
          <cell r="N88">
            <v>0</v>
          </cell>
          <cell r="O88">
            <v>0</v>
          </cell>
          <cell r="P88">
            <v>0</v>
          </cell>
          <cell r="Q88">
            <v>0</v>
          </cell>
          <cell r="R88">
            <v>0</v>
          </cell>
          <cell r="S88">
            <v>0</v>
          </cell>
          <cell r="T88">
            <v>0</v>
          </cell>
          <cell r="U88">
            <v>0</v>
          </cell>
          <cell r="BC88">
            <v>0</v>
          </cell>
          <cell r="BD88">
            <v>0</v>
          </cell>
          <cell r="BE88">
            <v>0</v>
          </cell>
          <cell r="BF88">
            <v>0</v>
          </cell>
          <cell r="BG88">
            <v>0</v>
          </cell>
          <cell r="BH88">
            <v>0</v>
          </cell>
          <cell r="BI88">
            <v>0</v>
          </cell>
          <cell r="BJ88">
            <v>0</v>
          </cell>
          <cell r="BK88">
            <v>0</v>
          </cell>
          <cell r="BL88">
            <v>0</v>
          </cell>
          <cell r="BM88">
            <v>0</v>
          </cell>
        </row>
        <row r="89">
          <cell r="A89" t="str">
            <v>Depreciation (non-cash) contra Income</v>
          </cell>
          <cell r="C89" t="str">
            <v/>
          </cell>
          <cell r="D89" t="str">
            <v>Depreciation (non-cash) contra Income</v>
          </cell>
          <cell r="J89">
            <v>0</v>
          </cell>
          <cell r="L89">
            <v>0</v>
          </cell>
          <cell r="M89">
            <v>0</v>
          </cell>
          <cell r="N89">
            <v>0</v>
          </cell>
          <cell r="O89">
            <v>0</v>
          </cell>
          <cell r="P89">
            <v>0</v>
          </cell>
          <cell r="Q89">
            <v>0</v>
          </cell>
          <cell r="R89">
            <v>0</v>
          </cell>
          <cell r="S89">
            <v>0</v>
          </cell>
          <cell r="T89">
            <v>0</v>
          </cell>
          <cell r="U89">
            <v>0</v>
          </cell>
          <cell r="BC89">
            <v>0</v>
          </cell>
          <cell r="BD89">
            <v>0</v>
          </cell>
          <cell r="BE89">
            <v>0</v>
          </cell>
          <cell r="BF89">
            <v>0</v>
          </cell>
          <cell r="BG89">
            <v>0</v>
          </cell>
          <cell r="BH89">
            <v>0</v>
          </cell>
          <cell r="BI89">
            <v>0</v>
          </cell>
          <cell r="BJ89">
            <v>0</v>
          </cell>
          <cell r="BK89">
            <v>0</v>
          </cell>
          <cell r="BL89">
            <v>0</v>
          </cell>
          <cell r="BM89">
            <v>0</v>
          </cell>
        </row>
        <row r="90">
          <cell r="A90" t="str">
            <v>Non-cash ELE contra Income</v>
          </cell>
          <cell r="C90" t="str">
            <v/>
          </cell>
          <cell r="D90" t="str">
            <v>Non-cash ELE contra Income</v>
          </cell>
          <cell r="J90">
            <v>0</v>
          </cell>
          <cell r="L90">
            <v>0</v>
          </cell>
          <cell r="M90">
            <v>0</v>
          </cell>
          <cell r="N90">
            <v>0</v>
          </cell>
          <cell r="O90">
            <v>0</v>
          </cell>
          <cell r="P90">
            <v>0</v>
          </cell>
          <cell r="Q90">
            <v>0</v>
          </cell>
          <cell r="R90">
            <v>0</v>
          </cell>
          <cell r="S90">
            <v>0</v>
          </cell>
          <cell r="T90">
            <v>0</v>
          </cell>
          <cell r="U90">
            <v>0</v>
          </cell>
          <cell r="BC90">
            <v>0</v>
          </cell>
          <cell r="BD90">
            <v>0</v>
          </cell>
          <cell r="BE90">
            <v>0</v>
          </cell>
          <cell r="BF90">
            <v>0</v>
          </cell>
          <cell r="BG90">
            <v>0</v>
          </cell>
          <cell r="BH90">
            <v>0</v>
          </cell>
          <cell r="BI90">
            <v>0</v>
          </cell>
          <cell r="BJ90">
            <v>0</v>
          </cell>
          <cell r="BK90">
            <v>0</v>
          </cell>
          <cell r="BL90">
            <v>0</v>
          </cell>
          <cell r="BM90">
            <v>0</v>
          </cell>
        </row>
        <row r="91">
          <cell r="A91" t="str">
            <v>Other non-cash Expenses contra Income</v>
          </cell>
          <cell r="C91" t="str">
            <v/>
          </cell>
          <cell r="D91" t="str">
            <v>Other non-cash Expenses contra Income</v>
          </cell>
          <cell r="J91">
            <v>0</v>
          </cell>
          <cell r="L91">
            <v>0</v>
          </cell>
          <cell r="M91">
            <v>0</v>
          </cell>
          <cell r="N91">
            <v>0</v>
          </cell>
          <cell r="O91">
            <v>0</v>
          </cell>
          <cell r="P91">
            <v>0</v>
          </cell>
          <cell r="Q91">
            <v>0</v>
          </cell>
          <cell r="R91">
            <v>0</v>
          </cell>
          <cell r="S91">
            <v>0</v>
          </cell>
          <cell r="T91">
            <v>0</v>
          </cell>
          <cell r="U91">
            <v>0</v>
          </cell>
          <cell r="BC91">
            <v>0</v>
          </cell>
          <cell r="BD91">
            <v>0</v>
          </cell>
          <cell r="BE91">
            <v>0</v>
          </cell>
          <cell r="BF91">
            <v>0</v>
          </cell>
          <cell r="BG91">
            <v>0</v>
          </cell>
          <cell r="BH91">
            <v>0</v>
          </cell>
          <cell r="BI91">
            <v>0</v>
          </cell>
          <cell r="BJ91">
            <v>0</v>
          </cell>
          <cell r="BK91">
            <v>0</v>
          </cell>
          <cell r="BL91">
            <v>0</v>
          </cell>
          <cell r="BM91">
            <v>0</v>
          </cell>
        </row>
        <row r="92">
          <cell r="A92">
            <v>0</v>
          </cell>
          <cell r="C92">
            <v>0</v>
          </cell>
          <cell r="D92" t="str">
            <v>Total Capital Income</v>
          </cell>
          <cell r="J92">
            <v>20031981</v>
          </cell>
          <cell r="L92">
            <v>13218676</v>
          </cell>
          <cell r="M92">
            <v>3705676</v>
          </cell>
          <cell r="N92">
            <v>4071976</v>
          </cell>
          <cell r="O92">
            <v>6660876</v>
          </cell>
          <cell r="P92">
            <v>3173526</v>
          </cell>
          <cell r="Q92">
            <v>2365676</v>
          </cell>
          <cell r="R92">
            <v>2436976</v>
          </cell>
          <cell r="S92">
            <v>2410876</v>
          </cell>
          <cell r="T92">
            <v>2423526</v>
          </cell>
          <cell r="U92">
            <v>2365676</v>
          </cell>
          <cell r="BC92">
            <v>0</v>
          </cell>
          <cell r="BD92">
            <v>0</v>
          </cell>
          <cell r="BE92">
            <v>0</v>
          </cell>
          <cell r="BF92">
            <v>0</v>
          </cell>
          <cell r="BG92">
            <v>0</v>
          </cell>
          <cell r="BH92">
            <v>0</v>
          </cell>
          <cell r="BI92">
            <v>0</v>
          </cell>
          <cell r="BJ92">
            <v>0</v>
          </cell>
          <cell r="BK92">
            <v>0</v>
          </cell>
          <cell r="BL92">
            <v>0</v>
          </cell>
          <cell r="BM92">
            <v>0</v>
          </cell>
        </row>
        <row r="93">
          <cell r="A93">
            <v>0</v>
          </cell>
          <cell r="C93">
            <v>0</v>
          </cell>
          <cell r="J93">
            <v>0</v>
          </cell>
          <cell r="L93">
            <v>0</v>
          </cell>
          <cell r="M93">
            <v>0</v>
          </cell>
          <cell r="N93">
            <v>0</v>
          </cell>
          <cell r="O93">
            <v>0</v>
          </cell>
          <cell r="P93">
            <v>0</v>
          </cell>
          <cell r="Q93">
            <v>0</v>
          </cell>
          <cell r="R93">
            <v>0</v>
          </cell>
          <cell r="S93">
            <v>0</v>
          </cell>
          <cell r="T93">
            <v>0</v>
          </cell>
          <cell r="U93">
            <v>0</v>
          </cell>
          <cell r="BC93">
            <v>0</v>
          </cell>
          <cell r="BD93">
            <v>0</v>
          </cell>
          <cell r="BE93">
            <v>0</v>
          </cell>
          <cell r="BF93">
            <v>0</v>
          </cell>
          <cell r="BG93">
            <v>0</v>
          </cell>
          <cell r="BH93">
            <v>0</v>
          </cell>
          <cell r="BI93">
            <v>0</v>
          </cell>
          <cell r="BJ93">
            <v>0</v>
          </cell>
          <cell r="BK93">
            <v>0</v>
          </cell>
          <cell r="BL93">
            <v>0</v>
          </cell>
          <cell r="BM93">
            <v>0</v>
          </cell>
        </row>
        <row r="94">
          <cell r="A94">
            <v>0</v>
          </cell>
          <cell r="C94">
            <v>0</v>
          </cell>
          <cell r="D94" t="str">
            <v>Capital Expenditure</v>
          </cell>
          <cell r="J94">
            <v>0</v>
          </cell>
          <cell r="L94">
            <v>0</v>
          </cell>
          <cell r="M94">
            <v>0</v>
          </cell>
          <cell r="N94">
            <v>0</v>
          </cell>
          <cell r="O94">
            <v>0</v>
          </cell>
          <cell r="P94">
            <v>0</v>
          </cell>
          <cell r="Q94">
            <v>0</v>
          </cell>
          <cell r="R94">
            <v>0</v>
          </cell>
          <cell r="S94">
            <v>0</v>
          </cell>
          <cell r="T94">
            <v>0</v>
          </cell>
          <cell r="U94">
            <v>0</v>
          </cell>
          <cell r="BC94">
            <v>0</v>
          </cell>
          <cell r="BD94">
            <v>0</v>
          </cell>
          <cell r="BE94">
            <v>0</v>
          </cell>
          <cell r="BF94">
            <v>0</v>
          </cell>
          <cell r="BG94">
            <v>0</v>
          </cell>
          <cell r="BH94">
            <v>0</v>
          </cell>
          <cell r="BI94">
            <v>0</v>
          </cell>
          <cell r="BJ94">
            <v>0</v>
          </cell>
          <cell r="BK94">
            <v>0</v>
          </cell>
          <cell r="BL94">
            <v>0</v>
          </cell>
          <cell r="BM94">
            <v>0</v>
          </cell>
        </row>
        <row r="95">
          <cell r="A95" t="str">
            <v>Loan Principal Repayments (External)</v>
          </cell>
          <cell r="C95" t="str">
            <v/>
          </cell>
          <cell r="D95" t="str">
            <v>Loan Principal Repayments (External)</v>
          </cell>
          <cell r="J95">
            <v>4160827</v>
          </cell>
          <cell r="L95">
            <v>4706000</v>
          </cell>
          <cell r="M95">
            <v>5293799</v>
          </cell>
          <cell r="N95">
            <v>5149201</v>
          </cell>
          <cell r="O95">
            <v>5100821</v>
          </cell>
          <cell r="P95">
            <v>4629504</v>
          </cell>
          <cell r="Q95">
            <v>4016664</v>
          </cell>
          <cell r="R95">
            <v>3930091</v>
          </cell>
          <cell r="S95">
            <v>4132947</v>
          </cell>
          <cell r="T95">
            <v>4375578</v>
          </cell>
          <cell r="U95">
            <v>4008717</v>
          </cell>
          <cell r="BC95">
            <v>0</v>
          </cell>
          <cell r="BD95">
            <v>0</v>
          </cell>
          <cell r="BE95">
            <v>0</v>
          </cell>
          <cell r="BF95">
            <v>0</v>
          </cell>
          <cell r="BG95">
            <v>0</v>
          </cell>
          <cell r="BH95">
            <v>0</v>
          </cell>
          <cell r="BI95">
            <v>0</v>
          </cell>
          <cell r="BJ95">
            <v>0</v>
          </cell>
          <cell r="BK95">
            <v>0</v>
          </cell>
          <cell r="BL95">
            <v>0</v>
          </cell>
          <cell r="BM95">
            <v>0</v>
          </cell>
        </row>
        <row r="96">
          <cell r="A96" t="str">
            <v>Finance Lease Repayments</v>
          </cell>
          <cell r="C96" t="str">
            <v/>
          </cell>
          <cell r="D96" t="str">
            <v>Finance Lease Repayments</v>
          </cell>
          <cell r="J96">
            <v>0</v>
          </cell>
          <cell r="L96">
            <v>0</v>
          </cell>
          <cell r="M96">
            <v>43506</v>
          </cell>
          <cell r="N96">
            <v>43081</v>
          </cell>
          <cell r="O96">
            <v>42721</v>
          </cell>
          <cell r="P96">
            <v>45042</v>
          </cell>
          <cell r="Q96">
            <v>43506</v>
          </cell>
          <cell r="R96">
            <v>43081</v>
          </cell>
          <cell r="S96">
            <v>42721</v>
          </cell>
          <cell r="T96">
            <v>45042</v>
          </cell>
          <cell r="U96">
            <v>45042</v>
          </cell>
          <cell r="BC96">
            <v>0</v>
          </cell>
          <cell r="BD96">
            <v>0</v>
          </cell>
          <cell r="BE96">
            <v>0</v>
          </cell>
          <cell r="BF96">
            <v>0</v>
          </cell>
          <cell r="BG96">
            <v>0</v>
          </cell>
          <cell r="BH96">
            <v>0</v>
          </cell>
          <cell r="BI96">
            <v>0</v>
          </cell>
          <cell r="BJ96">
            <v>0</v>
          </cell>
          <cell r="BK96">
            <v>0</v>
          </cell>
          <cell r="BL96">
            <v>0</v>
          </cell>
          <cell r="BM96">
            <v>0</v>
          </cell>
        </row>
        <row r="97">
          <cell r="A97" t="str">
            <v>Purchase of I,PP&amp;E</v>
          </cell>
          <cell r="C97" t="str">
            <v/>
          </cell>
          <cell r="D97" t="str">
            <v>Purchase of I,PP&amp;E</v>
          </cell>
          <cell r="J97">
            <v>26291736</v>
          </cell>
          <cell r="L97">
            <v>25836747</v>
          </cell>
          <cell r="M97">
            <v>8132354.9799999986</v>
          </cell>
          <cell r="N97">
            <v>9104733.2200000007</v>
          </cell>
          <cell r="O97">
            <v>14409400.9</v>
          </cell>
          <cell r="P97">
            <v>15612249.07</v>
          </cell>
          <cell r="Q97">
            <v>15715589.350000001</v>
          </cell>
          <cell r="R97">
            <v>15689840.009999998</v>
          </cell>
          <cell r="S97">
            <v>15624698.040000001</v>
          </cell>
          <cell r="T97">
            <v>15630776.310000002</v>
          </cell>
          <cell r="U97">
            <v>15507832.68</v>
          </cell>
          <cell r="BC97">
            <v>0</v>
          </cell>
          <cell r="BD97">
            <v>0</v>
          </cell>
          <cell r="BE97">
            <v>0</v>
          </cell>
          <cell r="BF97">
            <v>0</v>
          </cell>
          <cell r="BG97">
            <v>0</v>
          </cell>
          <cell r="BH97">
            <v>0</v>
          </cell>
          <cell r="BI97">
            <v>0</v>
          </cell>
          <cell r="BJ97">
            <v>0</v>
          </cell>
          <cell r="BK97">
            <v>0</v>
          </cell>
          <cell r="BL97">
            <v>0</v>
          </cell>
          <cell r="BM97">
            <v>0</v>
          </cell>
        </row>
        <row r="98">
          <cell r="A98" t="str">
            <v>Purchase of Investment Property</v>
          </cell>
          <cell r="C98" t="str">
            <v/>
          </cell>
          <cell r="D98" t="str">
            <v>Purchase of Investment Property</v>
          </cell>
          <cell r="J98">
            <v>0</v>
          </cell>
          <cell r="L98">
            <v>0</v>
          </cell>
          <cell r="M98">
            <v>0</v>
          </cell>
          <cell r="N98">
            <v>0</v>
          </cell>
          <cell r="O98">
            <v>0</v>
          </cell>
          <cell r="P98">
            <v>0</v>
          </cell>
          <cell r="Q98">
            <v>0</v>
          </cell>
          <cell r="R98">
            <v>0</v>
          </cell>
          <cell r="S98">
            <v>0</v>
          </cell>
          <cell r="T98">
            <v>0</v>
          </cell>
          <cell r="U98">
            <v>0</v>
          </cell>
          <cell r="BC98">
            <v>0</v>
          </cell>
          <cell r="BD98">
            <v>0</v>
          </cell>
          <cell r="BE98">
            <v>0</v>
          </cell>
          <cell r="BF98">
            <v>0</v>
          </cell>
          <cell r="BG98">
            <v>0</v>
          </cell>
          <cell r="BH98">
            <v>0</v>
          </cell>
          <cell r="BI98">
            <v>0</v>
          </cell>
          <cell r="BJ98">
            <v>0</v>
          </cell>
          <cell r="BK98">
            <v>0</v>
          </cell>
          <cell r="BL98">
            <v>0</v>
          </cell>
          <cell r="BM98">
            <v>0</v>
          </cell>
        </row>
        <row r="99">
          <cell r="A99" t="str">
            <v>Purchase of Real Estate</v>
          </cell>
          <cell r="C99" t="str">
            <v/>
          </cell>
          <cell r="D99" t="str">
            <v>Purchase of Real Estate</v>
          </cell>
          <cell r="J99">
            <v>0</v>
          </cell>
          <cell r="L99">
            <v>0</v>
          </cell>
          <cell r="M99">
            <v>0</v>
          </cell>
          <cell r="N99">
            <v>0</v>
          </cell>
          <cell r="O99">
            <v>0</v>
          </cell>
          <cell r="P99">
            <v>0</v>
          </cell>
          <cell r="Q99">
            <v>0</v>
          </cell>
          <cell r="R99">
            <v>0</v>
          </cell>
          <cell r="S99">
            <v>0</v>
          </cell>
          <cell r="T99">
            <v>0</v>
          </cell>
          <cell r="U99">
            <v>0</v>
          </cell>
          <cell r="BC99">
            <v>0</v>
          </cell>
          <cell r="BD99">
            <v>0</v>
          </cell>
          <cell r="BE99">
            <v>0</v>
          </cell>
          <cell r="BF99">
            <v>0</v>
          </cell>
          <cell r="BG99">
            <v>0</v>
          </cell>
          <cell r="BH99">
            <v>0</v>
          </cell>
          <cell r="BI99">
            <v>0</v>
          </cell>
          <cell r="BJ99">
            <v>0</v>
          </cell>
          <cell r="BK99">
            <v>0</v>
          </cell>
          <cell r="BL99">
            <v>0</v>
          </cell>
          <cell r="BM99">
            <v>0</v>
          </cell>
        </row>
        <row r="100">
          <cell r="A100" t="str">
            <v>Purchase of intangible assets</v>
          </cell>
          <cell r="C100" t="str">
            <v/>
          </cell>
          <cell r="D100" t="str">
            <v>Purchase of intangible assets</v>
          </cell>
          <cell r="J100">
            <v>0</v>
          </cell>
          <cell r="L100">
            <v>0</v>
          </cell>
          <cell r="M100">
            <v>0</v>
          </cell>
          <cell r="N100">
            <v>0</v>
          </cell>
          <cell r="O100">
            <v>0</v>
          </cell>
          <cell r="P100">
            <v>0</v>
          </cell>
          <cell r="Q100">
            <v>0</v>
          </cell>
          <cell r="R100">
            <v>0</v>
          </cell>
          <cell r="S100">
            <v>0</v>
          </cell>
          <cell r="T100">
            <v>0</v>
          </cell>
          <cell r="U100">
            <v>0</v>
          </cell>
          <cell r="BC100">
            <v>0</v>
          </cell>
          <cell r="BD100">
            <v>0</v>
          </cell>
          <cell r="BE100">
            <v>0</v>
          </cell>
          <cell r="BF100">
            <v>0</v>
          </cell>
          <cell r="BG100">
            <v>0</v>
          </cell>
          <cell r="BH100">
            <v>0</v>
          </cell>
          <cell r="BI100">
            <v>0</v>
          </cell>
          <cell r="BJ100">
            <v>0</v>
          </cell>
          <cell r="BK100">
            <v>0</v>
          </cell>
          <cell r="BL100">
            <v>0</v>
          </cell>
          <cell r="BM100">
            <v>0</v>
          </cell>
        </row>
        <row r="101">
          <cell r="A101" t="str">
            <v>Deferred Debtors &amp; Advances Made</v>
          </cell>
          <cell r="C101" t="str">
            <v/>
          </cell>
          <cell r="D101" t="str">
            <v>Deferred Debtors &amp; Advances Made</v>
          </cell>
          <cell r="J101">
            <v>0</v>
          </cell>
          <cell r="L101">
            <v>0</v>
          </cell>
          <cell r="M101">
            <v>0</v>
          </cell>
          <cell r="N101">
            <v>0</v>
          </cell>
          <cell r="O101">
            <v>0</v>
          </cell>
          <cell r="P101">
            <v>0</v>
          </cell>
          <cell r="Q101">
            <v>0</v>
          </cell>
          <cell r="R101">
            <v>0</v>
          </cell>
          <cell r="S101">
            <v>0</v>
          </cell>
          <cell r="T101">
            <v>0</v>
          </cell>
          <cell r="U101">
            <v>0</v>
          </cell>
          <cell r="BC101">
            <v>0</v>
          </cell>
          <cell r="BD101">
            <v>0</v>
          </cell>
          <cell r="BE101">
            <v>0</v>
          </cell>
          <cell r="BF101">
            <v>0</v>
          </cell>
          <cell r="BG101">
            <v>0</v>
          </cell>
          <cell r="BH101">
            <v>0</v>
          </cell>
          <cell r="BI101">
            <v>0</v>
          </cell>
          <cell r="BJ101">
            <v>0</v>
          </cell>
          <cell r="BK101">
            <v>0</v>
          </cell>
          <cell r="BL101">
            <v>0</v>
          </cell>
          <cell r="BM101">
            <v>0</v>
          </cell>
        </row>
        <row r="102">
          <cell r="A102" t="str">
            <v>Bonds &amp; Deposits paid out</v>
          </cell>
          <cell r="C102" t="str">
            <v/>
          </cell>
          <cell r="D102" t="str">
            <v>Bonds &amp; Deposits paid out</v>
          </cell>
          <cell r="J102">
            <v>0</v>
          </cell>
          <cell r="L102">
            <v>0</v>
          </cell>
          <cell r="M102">
            <v>0</v>
          </cell>
          <cell r="N102">
            <v>0</v>
          </cell>
          <cell r="O102">
            <v>0</v>
          </cell>
          <cell r="P102">
            <v>0</v>
          </cell>
          <cell r="Q102">
            <v>0</v>
          </cell>
          <cell r="R102">
            <v>0</v>
          </cell>
          <cell r="S102">
            <v>0</v>
          </cell>
          <cell r="T102">
            <v>0</v>
          </cell>
          <cell r="U102">
            <v>0</v>
          </cell>
          <cell r="BC102">
            <v>0</v>
          </cell>
          <cell r="BD102">
            <v>0</v>
          </cell>
          <cell r="BE102">
            <v>0</v>
          </cell>
          <cell r="BF102">
            <v>0</v>
          </cell>
          <cell r="BG102">
            <v>0</v>
          </cell>
          <cell r="BH102">
            <v>0</v>
          </cell>
          <cell r="BI102">
            <v>0</v>
          </cell>
          <cell r="BJ102">
            <v>0</v>
          </cell>
          <cell r="BK102">
            <v>0</v>
          </cell>
          <cell r="BL102">
            <v>0</v>
          </cell>
          <cell r="BM102">
            <v>0</v>
          </cell>
        </row>
        <row r="103">
          <cell r="A103" t="str">
            <v>ELE Provisions utilised (paid out)</v>
          </cell>
          <cell r="C103" t="str">
            <v/>
          </cell>
          <cell r="D103" t="str">
            <v>ELE Provisions utilised (paid out)</v>
          </cell>
          <cell r="J103">
            <v>0</v>
          </cell>
          <cell r="L103">
            <v>0</v>
          </cell>
          <cell r="M103">
            <v>0</v>
          </cell>
          <cell r="N103">
            <v>0</v>
          </cell>
          <cell r="O103">
            <v>0</v>
          </cell>
          <cell r="P103">
            <v>0</v>
          </cell>
          <cell r="Q103">
            <v>0</v>
          </cell>
          <cell r="R103">
            <v>0</v>
          </cell>
          <cell r="S103">
            <v>0</v>
          </cell>
          <cell r="T103">
            <v>0</v>
          </cell>
          <cell r="U103">
            <v>0</v>
          </cell>
          <cell r="BC103">
            <v>0</v>
          </cell>
          <cell r="BD103">
            <v>0</v>
          </cell>
          <cell r="BE103">
            <v>0</v>
          </cell>
          <cell r="BF103">
            <v>0</v>
          </cell>
          <cell r="BG103">
            <v>0</v>
          </cell>
          <cell r="BH103">
            <v>0</v>
          </cell>
          <cell r="BI103">
            <v>0</v>
          </cell>
          <cell r="BJ103">
            <v>0</v>
          </cell>
          <cell r="BK103">
            <v>0</v>
          </cell>
          <cell r="BL103">
            <v>0</v>
          </cell>
          <cell r="BM103">
            <v>0</v>
          </cell>
        </row>
        <row r="104">
          <cell r="A104" t="str">
            <v>Reinstatement Provisions utilised (paid out)</v>
          </cell>
          <cell r="C104" t="str">
            <v/>
          </cell>
          <cell r="D104" t="str">
            <v>Reinstatement Provisions utilised (paid out)</v>
          </cell>
          <cell r="J104">
            <v>0</v>
          </cell>
          <cell r="L104">
            <v>0</v>
          </cell>
          <cell r="M104">
            <v>0</v>
          </cell>
          <cell r="N104">
            <v>0</v>
          </cell>
          <cell r="O104">
            <v>0</v>
          </cell>
          <cell r="P104">
            <v>0</v>
          </cell>
          <cell r="Q104">
            <v>0</v>
          </cell>
          <cell r="R104">
            <v>0</v>
          </cell>
          <cell r="S104">
            <v>0</v>
          </cell>
          <cell r="T104">
            <v>0</v>
          </cell>
          <cell r="U104">
            <v>0</v>
          </cell>
          <cell r="BC104">
            <v>0</v>
          </cell>
          <cell r="BD104">
            <v>0</v>
          </cell>
          <cell r="BE104">
            <v>0</v>
          </cell>
          <cell r="BF104">
            <v>0</v>
          </cell>
          <cell r="BG104">
            <v>0</v>
          </cell>
          <cell r="BH104">
            <v>0</v>
          </cell>
          <cell r="BI104">
            <v>0</v>
          </cell>
          <cell r="BJ104">
            <v>0</v>
          </cell>
          <cell r="BK104">
            <v>0</v>
          </cell>
          <cell r="BL104">
            <v>0</v>
          </cell>
          <cell r="BM104">
            <v>0</v>
          </cell>
        </row>
        <row r="105">
          <cell r="A105" t="str">
            <v>Other Borrowings - Repayment</v>
          </cell>
          <cell r="C105" t="str">
            <v/>
          </cell>
          <cell r="D105" t="str">
            <v>Other Borrowings - Repayment</v>
          </cell>
          <cell r="J105">
            <v>0</v>
          </cell>
          <cell r="L105">
            <v>0</v>
          </cell>
          <cell r="M105">
            <v>0</v>
          </cell>
          <cell r="N105">
            <v>0</v>
          </cell>
          <cell r="O105">
            <v>0</v>
          </cell>
          <cell r="P105">
            <v>0</v>
          </cell>
          <cell r="Q105">
            <v>0</v>
          </cell>
          <cell r="R105">
            <v>0</v>
          </cell>
          <cell r="S105">
            <v>0</v>
          </cell>
          <cell r="T105">
            <v>0</v>
          </cell>
          <cell r="U105">
            <v>0</v>
          </cell>
          <cell r="BC105">
            <v>0</v>
          </cell>
          <cell r="BD105">
            <v>0</v>
          </cell>
          <cell r="BE105">
            <v>0</v>
          </cell>
          <cell r="BF105">
            <v>0</v>
          </cell>
          <cell r="BG105">
            <v>0</v>
          </cell>
          <cell r="BH105">
            <v>0</v>
          </cell>
          <cell r="BI105">
            <v>0</v>
          </cell>
          <cell r="BJ105">
            <v>0</v>
          </cell>
          <cell r="BK105">
            <v>0</v>
          </cell>
          <cell r="BL105">
            <v>0</v>
          </cell>
          <cell r="BM105">
            <v>0</v>
          </cell>
        </row>
        <row r="106">
          <cell r="A106" t="str">
            <v>Other Provisions - Utilised (Paid out)</v>
          </cell>
          <cell r="C106" t="str">
            <v/>
          </cell>
          <cell r="D106" t="str">
            <v>Other Provisions - Utilised (Paid out)</v>
          </cell>
          <cell r="J106">
            <v>0</v>
          </cell>
          <cell r="L106">
            <v>0</v>
          </cell>
          <cell r="M106">
            <v>0</v>
          </cell>
          <cell r="N106">
            <v>0</v>
          </cell>
          <cell r="O106">
            <v>0</v>
          </cell>
          <cell r="P106">
            <v>0</v>
          </cell>
          <cell r="Q106">
            <v>0</v>
          </cell>
          <cell r="R106">
            <v>0</v>
          </cell>
          <cell r="S106">
            <v>0</v>
          </cell>
          <cell r="T106">
            <v>0</v>
          </cell>
          <cell r="U106">
            <v>0</v>
          </cell>
          <cell r="BC106">
            <v>0</v>
          </cell>
          <cell r="BD106">
            <v>0</v>
          </cell>
          <cell r="BE106">
            <v>0</v>
          </cell>
          <cell r="BF106">
            <v>0</v>
          </cell>
          <cell r="BG106">
            <v>0</v>
          </cell>
          <cell r="BH106">
            <v>0</v>
          </cell>
          <cell r="BI106">
            <v>0</v>
          </cell>
          <cell r="BJ106">
            <v>0</v>
          </cell>
          <cell r="BK106">
            <v>0</v>
          </cell>
          <cell r="BL106">
            <v>0</v>
          </cell>
          <cell r="BM106">
            <v>0</v>
          </cell>
        </row>
        <row r="107">
          <cell r="A107" t="str">
            <v>Purchase of Interests in JV's &amp; Associated Entities</v>
          </cell>
          <cell r="C107" t="str">
            <v/>
          </cell>
          <cell r="D107" t="str">
            <v>Purchase of Interests in JV's &amp; Associated Entities</v>
          </cell>
          <cell r="J107">
            <v>0</v>
          </cell>
          <cell r="L107">
            <v>0</v>
          </cell>
          <cell r="M107">
            <v>0</v>
          </cell>
          <cell r="N107">
            <v>0</v>
          </cell>
          <cell r="O107">
            <v>0</v>
          </cell>
          <cell r="P107">
            <v>0</v>
          </cell>
          <cell r="Q107">
            <v>0</v>
          </cell>
          <cell r="R107">
            <v>0</v>
          </cell>
          <cell r="S107">
            <v>0</v>
          </cell>
          <cell r="T107">
            <v>0</v>
          </cell>
          <cell r="U107">
            <v>0</v>
          </cell>
          <cell r="BC107">
            <v>0</v>
          </cell>
          <cell r="BD107">
            <v>0</v>
          </cell>
          <cell r="BE107">
            <v>0</v>
          </cell>
          <cell r="BF107">
            <v>0</v>
          </cell>
          <cell r="BG107">
            <v>0</v>
          </cell>
          <cell r="BH107">
            <v>0</v>
          </cell>
          <cell r="BI107">
            <v>0</v>
          </cell>
          <cell r="BJ107">
            <v>0</v>
          </cell>
          <cell r="BK107">
            <v>0</v>
          </cell>
          <cell r="BL107">
            <v>0</v>
          </cell>
          <cell r="BM107">
            <v>0</v>
          </cell>
        </row>
        <row r="108">
          <cell r="A108" t="str">
            <v>Contributions Paid to JV's &amp; Associated Entities</v>
          </cell>
          <cell r="C108" t="str">
            <v/>
          </cell>
          <cell r="D108" t="str">
            <v>Contributions Paid to JV's &amp; Associated Entities</v>
          </cell>
          <cell r="J108">
            <v>0</v>
          </cell>
          <cell r="L108">
            <v>0</v>
          </cell>
          <cell r="M108">
            <v>0</v>
          </cell>
          <cell r="N108">
            <v>0</v>
          </cell>
          <cell r="O108">
            <v>0</v>
          </cell>
          <cell r="P108">
            <v>0</v>
          </cell>
          <cell r="Q108">
            <v>0</v>
          </cell>
          <cell r="R108">
            <v>0</v>
          </cell>
          <cell r="S108">
            <v>0</v>
          </cell>
          <cell r="T108">
            <v>0</v>
          </cell>
          <cell r="U108">
            <v>0</v>
          </cell>
          <cell r="BC108">
            <v>0</v>
          </cell>
          <cell r="BD108">
            <v>0</v>
          </cell>
          <cell r="BE108">
            <v>0</v>
          </cell>
          <cell r="BF108">
            <v>0</v>
          </cell>
          <cell r="BG108">
            <v>0</v>
          </cell>
          <cell r="BH108">
            <v>0</v>
          </cell>
          <cell r="BI108">
            <v>0</v>
          </cell>
          <cell r="BJ108">
            <v>0</v>
          </cell>
          <cell r="BK108">
            <v>0</v>
          </cell>
          <cell r="BL108">
            <v>0</v>
          </cell>
          <cell r="BM108">
            <v>0</v>
          </cell>
        </row>
        <row r="109">
          <cell r="A109" t="str">
            <v>Distributions to Minority Interests</v>
          </cell>
          <cell r="C109" t="str">
            <v/>
          </cell>
          <cell r="D109" t="str">
            <v>Distributions to Minority Interests</v>
          </cell>
          <cell r="J109">
            <v>0</v>
          </cell>
          <cell r="L109">
            <v>0</v>
          </cell>
          <cell r="M109">
            <v>0</v>
          </cell>
          <cell r="N109">
            <v>0</v>
          </cell>
          <cell r="O109">
            <v>0</v>
          </cell>
          <cell r="P109">
            <v>0</v>
          </cell>
          <cell r="Q109">
            <v>0</v>
          </cell>
          <cell r="R109">
            <v>0</v>
          </cell>
          <cell r="S109">
            <v>0</v>
          </cell>
          <cell r="T109">
            <v>0</v>
          </cell>
          <cell r="U109">
            <v>0</v>
          </cell>
          <cell r="BC109">
            <v>0</v>
          </cell>
          <cell r="BD109">
            <v>0</v>
          </cell>
          <cell r="BE109">
            <v>0</v>
          </cell>
          <cell r="BF109">
            <v>0</v>
          </cell>
          <cell r="BG109">
            <v>0</v>
          </cell>
          <cell r="BH109">
            <v>0</v>
          </cell>
          <cell r="BI109">
            <v>0</v>
          </cell>
          <cell r="BJ109">
            <v>0</v>
          </cell>
          <cell r="BK109">
            <v>0</v>
          </cell>
          <cell r="BL109">
            <v>0</v>
          </cell>
          <cell r="BM109">
            <v>0</v>
          </cell>
        </row>
        <row r="110">
          <cell r="A110" t="str">
            <v>Non-cash Income contra Expense</v>
          </cell>
          <cell r="C110" t="str">
            <v/>
          </cell>
          <cell r="D110" t="str">
            <v>Non-cash Income contra Expense</v>
          </cell>
          <cell r="J110">
            <v>0</v>
          </cell>
          <cell r="L110">
            <v>0</v>
          </cell>
          <cell r="M110">
            <v>0</v>
          </cell>
          <cell r="N110">
            <v>0</v>
          </cell>
          <cell r="O110">
            <v>0</v>
          </cell>
          <cell r="P110">
            <v>0</v>
          </cell>
          <cell r="Q110">
            <v>0</v>
          </cell>
          <cell r="R110">
            <v>0</v>
          </cell>
          <cell r="S110">
            <v>0</v>
          </cell>
          <cell r="T110">
            <v>0</v>
          </cell>
          <cell r="U110">
            <v>0</v>
          </cell>
          <cell r="BC110">
            <v>0</v>
          </cell>
          <cell r="BD110">
            <v>0</v>
          </cell>
          <cell r="BE110">
            <v>0</v>
          </cell>
          <cell r="BF110">
            <v>0</v>
          </cell>
          <cell r="BG110">
            <v>0</v>
          </cell>
          <cell r="BH110">
            <v>0</v>
          </cell>
          <cell r="BI110">
            <v>0</v>
          </cell>
          <cell r="BJ110">
            <v>0</v>
          </cell>
          <cell r="BK110">
            <v>0</v>
          </cell>
          <cell r="BL110">
            <v>0</v>
          </cell>
          <cell r="BM110">
            <v>0</v>
          </cell>
        </row>
        <row r="111">
          <cell r="A111">
            <v>0</v>
          </cell>
          <cell r="C111">
            <v>0</v>
          </cell>
          <cell r="D111" t="str">
            <v>Total Capital Expenditure</v>
          </cell>
          <cell r="J111">
            <v>30452563</v>
          </cell>
          <cell r="L111">
            <v>30542747</v>
          </cell>
          <cell r="M111">
            <v>13469659.979999999</v>
          </cell>
          <cell r="N111">
            <v>14297015.220000001</v>
          </cell>
          <cell r="O111">
            <v>19552942.899999999</v>
          </cell>
          <cell r="P111">
            <v>20286795.07</v>
          </cell>
          <cell r="Q111">
            <v>19775759.350000001</v>
          </cell>
          <cell r="R111">
            <v>19663012.009999998</v>
          </cell>
          <cell r="S111">
            <v>19800366.039999999</v>
          </cell>
          <cell r="T111">
            <v>20051396.310000002</v>
          </cell>
          <cell r="U111">
            <v>19561591.68</v>
          </cell>
          <cell r="BC111">
            <v>0</v>
          </cell>
          <cell r="BD111">
            <v>0</v>
          </cell>
          <cell r="BE111">
            <v>0</v>
          </cell>
          <cell r="BF111">
            <v>0</v>
          </cell>
          <cell r="BG111">
            <v>0</v>
          </cell>
          <cell r="BH111">
            <v>0</v>
          </cell>
          <cell r="BI111">
            <v>0</v>
          </cell>
          <cell r="BJ111">
            <v>0</v>
          </cell>
          <cell r="BK111">
            <v>0</v>
          </cell>
          <cell r="BL111">
            <v>0</v>
          </cell>
          <cell r="BM111">
            <v>0</v>
          </cell>
        </row>
        <row r="112">
          <cell r="A112">
            <v>0</v>
          </cell>
          <cell r="C112">
            <v>0</v>
          </cell>
          <cell r="J112">
            <v>0</v>
          </cell>
          <cell r="L112">
            <v>0</v>
          </cell>
          <cell r="M112">
            <v>0</v>
          </cell>
          <cell r="N112">
            <v>0</v>
          </cell>
          <cell r="O112">
            <v>0</v>
          </cell>
          <cell r="P112">
            <v>0</v>
          </cell>
          <cell r="Q112">
            <v>0</v>
          </cell>
          <cell r="R112">
            <v>0</v>
          </cell>
          <cell r="S112">
            <v>0</v>
          </cell>
          <cell r="T112">
            <v>0</v>
          </cell>
          <cell r="U112">
            <v>0</v>
          </cell>
          <cell r="BC112">
            <v>0</v>
          </cell>
          <cell r="BD112">
            <v>0</v>
          </cell>
          <cell r="BE112">
            <v>0</v>
          </cell>
          <cell r="BF112">
            <v>0</v>
          </cell>
          <cell r="BG112">
            <v>0</v>
          </cell>
          <cell r="BH112">
            <v>0</v>
          </cell>
          <cell r="BI112">
            <v>0</v>
          </cell>
          <cell r="BJ112">
            <v>0</v>
          </cell>
          <cell r="BK112">
            <v>0</v>
          </cell>
          <cell r="BL112">
            <v>0</v>
          </cell>
          <cell r="BM112">
            <v>0</v>
          </cell>
        </row>
        <row r="113">
          <cell r="A113">
            <v>0</v>
          </cell>
          <cell r="C113">
            <v>0</v>
          </cell>
          <cell r="D113" t="str">
            <v>Capital Surplus/(Deficit)</v>
          </cell>
          <cell r="J113">
            <v>-10420582</v>
          </cell>
          <cell r="L113">
            <v>-17324071</v>
          </cell>
          <cell r="M113">
            <v>-9763983.9799999986</v>
          </cell>
          <cell r="N113">
            <v>-10225039.220000001</v>
          </cell>
          <cell r="O113">
            <v>-12892066.899999999</v>
          </cell>
          <cell r="P113">
            <v>-17113269.07</v>
          </cell>
          <cell r="Q113">
            <v>-17410083.350000001</v>
          </cell>
          <cell r="R113">
            <v>-17226036.009999998</v>
          </cell>
          <cell r="S113">
            <v>-17389490.039999999</v>
          </cell>
          <cell r="T113">
            <v>-17627870.310000002</v>
          </cell>
          <cell r="U113">
            <v>-17195915.68</v>
          </cell>
          <cell r="BC113">
            <v>0</v>
          </cell>
          <cell r="BD113">
            <v>0</v>
          </cell>
          <cell r="BE113">
            <v>0</v>
          </cell>
          <cell r="BF113">
            <v>0</v>
          </cell>
          <cell r="BG113">
            <v>0</v>
          </cell>
          <cell r="BH113">
            <v>0</v>
          </cell>
          <cell r="BI113">
            <v>0</v>
          </cell>
          <cell r="BJ113">
            <v>0</v>
          </cell>
          <cell r="BK113">
            <v>0</v>
          </cell>
          <cell r="BL113">
            <v>0</v>
          </cell>
          <cell r="BM113">
            <v>0</v>
          </cell>
        </row>
        <row r="114">
          <cell r="A114">
            <v>0</v>
          </cell>
          <cell r="C114">
            <v>0</v>
          </cell>
          <cell r="J114">
            <v>0</v>
          </cell>
          <cell r="L114">
            <v>0</v>
          </cell>
          <cell r="M114">
            <v>0</v>
          </cell>
          <cell r="N114">
            <v>0</v>
          </cell>
          <cell r="O114">
            <v>0</v>
          </cell>
          <cell r="P114">
            <v>0</v>
          </cell>
          <cell r="Q114">
            <v>0</v>
          </cell>
          <cell r="R114">
            <v>0</v>
          </cell>
          <cell r="S114">
            <v>0</v>
          </cell>
          <cell r="T114">
            <v>0</v>
          </cell>
          <cell r="U114">
            <v>0</v>
          </cell>
          <cell r="BC114">
            <v>0</v>
          </cell>
          <cell r="BD114">
            <v>0</v>
          </cell>
          <cell r="BE114">
            <v>0</v>
          </cell>
          <cell r="BF114">
            <v>0</v>
          </cell>
          <cell r="BG114">
            <v>0</v>
          </cell>
          <cell r="BH114">
            <v>0</v>
          </cell>
          <cell r="BI114">
            <v>0</v>
          </cell>
          <cell r="BJ114">
            <v>0</v>
          </cell>
          <cell r="BK114">
            <v>0</v>
          </cell>
          <cell r="BL114">
            <v>0</v>
          </cell>
          <cell r="BM114">
            <v>0</v>
          </cell>
        </row>
        <row r="115">
          <cell r="A115">
            <v>0</v>
          </cell>
          <cell r="C115">
            <v>0</v>
          </cell>
          <cell r="J115">
            <v>0</v>
          </cell>
          <cell r="L115">
            <v>0</v>
          </cell>
          <cell r="M115">
            <v>0</v>
          </cell>
          <cell r="N115">
            <v>0</v>
          </cell>
          <cell r="O115">
            <v>0</v>
          </cell>
          <cell r="P115">
            <v>0</v>
          </cell>
          <cell r="Q115">
            <v>0</v>
          </cell>
          <cell r="R115">
            <v>0</v>
          </cell>
          <cell r="S115">
            <v>0</v>
          </cell>
          <cell r="T115">
            <v>0</v>
          </cell>
          <cell r="U115">
            <v>0</v>
          </cell>
          <cell r="BC115">
            <v>0</v>
          </cell>
          <cell r="BD115">
            <v>0</v>
          </cell>
          <cell r="BE115">
            <v>0</v>
          </cell>
          <cell r="BF115">
            <v>0</v>
          </cell>
          <cell r="BG115">
            <v>0</v>
          </cell>
          <cell r="BH115">
            <v>0</v>
          </cell>
          <cell r="BI115">
            <v>0</v>
          </cell>
          <cell r="BJ115">
            <v>0</v>
          </cell>
          <cell r="BK115">
            <v>0</v>
          </cell>
          <cell r="BL115">
            <v>0</v>
          </cell>
          <cell r="BM115">
            <v>0</v>
          </cell>
        </row>
        <row r="116">
          <cell r="A116">
            <v>0</v>
          </cell>
          <cell r="C116">
            <v>0</v>
          </cell>
          <cell r="D116" t="str">
            <v>Transfer from Reserves (Income)</v>
          </cell>
          <cell r="J116">
            <v>0</v>
          </cell>
          <cell r="L116">
            <v>0</v>
          </cell>
          <cell r="M116">
            <v>0</v>
          </cell>
          <cell r="N116">
            <v>0</v>
          </cell>
          <cell r="O116">
            <v>0</v>
          </cell>
          <cell r="P116">
            <v>0</v>
          </cell>
          <cell r="Q116">
            <v>0</v>
          </cell>
          <cell r="R116">
            <v>0</v>
          </cell>
          <cell r="S116">
            <v>0</v>
          </cell>
          <cell r="T116">
            <v>0</v>
          </cell>
          <cell r="U116">
            <v>0</v>
          </cell>
          <cell r="BC116">
            <v>0</v>
          </cell>
          <cell r="BD116">
            <v>0</v>
          </cell>
          <cell r="BE116">
            <v>0</v>
          </cell>
          <cell r="BF116">
            <v>0</v>
          </cell>
          <cell r="BG116">
            <v>0</v>
          </cell>
          <cell r="BH116">
            <v>0</v>
          </cell>
          <cell r="BI116">
            <v>0</v>
          </cell>
          <cell r="BJ116">
            <v>0</v>
          </cell>
          <cell r="BK116">
            <v>0</v>
          </cell>
          <cell r="BL116">
            <v>0</v>
          </cell>
          <cell r="BM116">
            <v>0</v>
          </cell>
        </row>
        <row r="117">
          <cell r="A117" t="str">
            <v>Transfer from Reserves</v>
          </cell>
          <cell r="C117" t="str">
            <v/>
          </cell>
          <cell r="D117" t="str">
            <v>Transfer from Reserves</v>
          </cell>
          <cell r="J117">
            <v>29080480</v>
          </cell>
          <cell r="L117">
            <v>22585885</v>
          </cell>
          <cell r="M117">
            <v>10384988</v>
          </cell>
          <cell r="N117">
            <v>11432141</v>
          </cell>
          <cell r="O117">
            <v>16505753</v>
          </cell>
          <cell r="P117">
            <v>17471190.800000001</v>
          </cell>
          <cell r="Q117">
            <v>17397596.140000001</v>
          </cell>
          <cell r="R117">
            <v>17762236</v>
          </cell>
          <cell r="S117">
            <v>17331118</v>
          </cell>
          <cell r="T117">
            <v>18037675</v>
          </cell>
          <cell r="U117">
            <v>17954651</v>
          </cell>
          <cell r="BC117">
            <v>0</v>
          </cell>
          <cell r="BD117">
            <v>0</v>
          </cell>
          <cell r="BE117">
            <v>0</v>
          </cell>
          <cell r="BF117">
            <v>0</v>
          </cell>
          <cell r="BG117">
            <v>0</v>
          </cell>
          <cell r="BH117">
            <v>0</v>
          </cell>
          <cell r="BI117">
            <v>0</v>
          </cell>
          <cell r="BJ117">
            <v>0</v>
          </cell>
          <cell r="BK117">
            <v>0</v>
          </cell>
          <cell r="BL117">
            <v>0</v>
          </cell>
          <cell r="BM117">
            <v>0</v>
          </cell>
        </row>
        <row r="118">
          <cell r="A118">
            <v>0</v>
          </cell>
          <cell r="C118">
            <v>0</v>
          </cell>
          <cell r="D118" t="str">
            <v>Total Transfer from Reserves (Income)</v>
          </cell>
          <cell r="J118">
            <v>29080480</v>
          </cell>
          <cell r="L118">
            <v>22585885</v>
          </cell>
          <cell r="M118">
            <v>10384988</v>
          </cell>
          <cell r="N118">
            <v>11432141</v>
          </cell>
          <cell r="O118">
            <v>16505753</v>
          </cell>
          <cell r="P118">
            <v>17471190.800000001</v>
          </cell>
          <cell r="Q118">
            <v>17397596.140000001</v>
          </cell>
          <cell r="R118">
            <v>17762236</v>
          </cell>
          <cell r="S118">
            <v>17331118</v>
          </cell>
          <cell r="T118">
            <v>18037675</v>
          </cell>
          <cell r="U118">
            <v>17954651</v>
          </cell>
          <cell r="BC118">
            <v>0</v>
          </cell>
          <cell r="BD118">
            <v>0</v>
          </cell>
          <cell r="BE118">
            <v>0</v>
          </cell>
          <cell r="BF118">
            <v>0</v>
          </cell>
          <cell r="BG118">
            <v>0</v>
          </cell>
          <cell r="BH118">
            <v>0</v>
          </cell>
          <cell r="BI118">
            <v>0</v>
          </cell>
          <cell r="BJ118">
            <v>0</v>
          </cell>
          <cell r="BK118">
            <v>0</v>
          </cell>
          <cell r="BL118">
            <v>0</v>
          </cell>
          <cell r="BM118">
            <v>0</v>
          </cell>
        </row>
        <row r="119">
          <cell r="A119">
            <v>0</v>
          </cell>
          <cell r="C119">
            <v>0</v>
          </cell>
          <cell r="D119">
            <v>0</v>
          </cell>
          <cell r="J119">
            <v>0</v>
          </cell>
          <cell r="L119">
            <v>0</v>
          </cell>
          <cell r="M119">
            <v>0</v>
          </cell>
          <cell r="N119">
            <v>0</v>
          </cell>
          <cell r="O119">
            <v>0</v>
          </cell>
          <cell r="P119">
            <v>0</v>
          </cell>
          <cell r="Q119">
            <v>0</v>
          </cell>
          <cell r="R119">
            <v>0</v>
          </cell>
          <cell r="S119">
            <v>0</v>
          </cell>
          <cell r="T119">
            <v>0</v>
          </cell>
          <cell r="U119">
            <v>0</v>
          </cell>
          <cell r="BC119">
            <v>0</v>
          </cell>
          <cell r="BD119">
            <v>0</v>
          </cell>
          <cell r="BE119">
            <v>0</v>
          </cell>
          <cell r="BF119">
            <v>0</v>
          </cell>
          <cell r="BG119">
            <v>0</v>
          </cell>
          <cell r="BH119">
            <v>0</v>
          </cell>
          <cell r="BI119">
            <v>0</v>
          </cell>
          <cell r="BJ119">
            <v>0</v>
          </cell>
          <cell r="BK119">
            <v>0</v>
          </cell>
          <cell r="BL119">
            <v>0</v>
          </cell>
          <cell r="BM119">
            <v>0</v>
          </cell>
        </row>
        <row r="120">
          <cell r="A120">
            <v>0</v>
          </cell>
          <cell r="C120">
            <v>0</v>
          </cell>
          <cell r="D120" t="str">
            <v>Transfer to Reserves (Expenditure)</v>
          </cell>
          <cell r="J120">
            <v>0</v>
          </cell>
          <cell r="L120">
            <v>0</v>
          </cell>
          <cell r="M120">
            <v>0</v>
          </cell>
          <cell r="N120">
            <v>0</v>
          </cell>
          <cell r="O120">
            <v>0</v>
          </cell>
          <cell r="P120">
            <v>0</v>
          </cell>
          <cell r="Q120">
            <v>0</v>
          </cell>
          <cell r="R120">
            <v>0</v>
          </cell>
          <cell r="S120">
            <v>0</v>
          </cell>
          <cell r="T120">
            <v>0</v>
          </cell>
          <cell r="U120">
            <v>0</v>
          </cell>
          <cell r="BC120">
            <v>0</v>
          </cell>
          <cell r="BD120">
            <v>0</v>
          </cell>
          <cell r="BE120">
            <v>0</v>
          </cell>
          <cell r="BF120">
            <v>0</v>
          </cell>
          <cell r="BG120">
            <v>0</v>
          </cell>
          <cell r="BH120">
            <v>0</v>
          </cell>
          <cell r="BI120">
            <v>0</v>
          </cell>
          <cell r="BJ120">
            <v>0</v>
          </cell>
          <cell r="BK120">
            <v>0</v>
          </cell>
          <cell r="BL120">
            <v>0</v>
          </cell>
          <cell r="BM120">
            <v>0</v>
          </cell>
        </row>
        <row r="121">
          <cell r="A121" t="str">
            <v>Transfer to Reserves</v>
          </cell>
          <cell r="C121" t="str">
            <v/>
          </cell>
          <cell r="D121" t="str">
            <v>Transfer to Reserves</v>
          </cell>
          <cell r="J121">
            <v>20411522</v>
          </cell>
          <cell r="L121">
            <v>16157669</v>
          </cell>
          <cell r="M121">
            <v>11343182</v>
          </cell>
          <cell r="N121">
            <v>13784360.41</v>
          </cell>
          <cell r="O121">
            <v>18669403.140000001</v>
          </cell>
          <cell r="P121">
            <v>18495087.34</v>
          </cell>
          <cell r="Q121">
            <v>17882621.550000001</v>
          </cell>
          <cell r="R121">
            <v>18012286.73</v>
          </cell>
          <cell r="S121">
            <v>17031342.300000001</v>
          </cell>
          <cell r="T121">
            <v>17020829.210000001</v>
          </cell>
          <cell r="U121">
            <v>16174782.960000001</v>
          </cell>
          <cell r="BC121">
            <v>0</v>
          </cell>
          <cell r="BD121">
            <v>0</v>
          </cell>
          <cell r="BE121">
            <v>0</v>
          </cell>
          <cell r="BF121">
            <v>0</v>
          </cell>
          <cell r="BG121">
            <v>0</v>
          </cell>
          <cell r="BH121">
            <v>0</v>
          </cell>
          <cell r="BI121">
            <v>0</v>
          </cell>
          <cell r="BJ121">
            <v>0</v>
          </cell>
          <cell r="BK121">
            <v>0</v>
          </cell>
          <cell r="BL121">
            <v>0</v>
          </cell>
          <cell r="BM121">
            <v>0</v>
          </cell>
        </row>
        <row r="122">
          <cell r="A122">
            <v>0</v>
          </cell>
          <cell r="C122">
            <v>0</v>
          </cell>
          <cell r="D122" t="str">
            <v>Total Transfer to Reserves (Expenditure)</v>
          </cell>
          <cell r="J122">
            <v>20411522</v>
          </cell>
          <cell r="L122">
            <v>16157669</v>
          </cell>
          <cell r="M122">
            <v>11343182</v>
          </cell>
          <cell r="N122">
            <v>13784360.41</v>
          </cell>
          <cell r="O122">
            <v>18669403.140000001</v>
          </cell>
          <cell r="P122">
            <v>18495087.34</v>
          </cell>
          <cell r="Q122">
            <v>17882621.550000001</v>
          </cell>
          <cell r="R122">
            <v>18012286.73</v>
          </cell>
          <cell r="S122">
            <v>17031342.300000001</v>
          </cell>
          <cell r="T122">
            <v>17020829.210000001</v>
          </cell>
          <cell r="U122">
            <v>16174782.960000001</v>
          </cell>
          <cell r="BC122">
            <v>0</v>
          </cell>
          <cell r="BD122">
            <v>0</v>
          </cell>
          <cell r="BE122">
            <v>0</v>
          </cell>
          <cell r="BF122">
            <v>0</v>
          </cell>
          <cell r="BG122">
            <v>0</v>
          </cell>
          <cell r="BH122">
            <v>0</v>
          </cell>
          <cell r="BI122">
            <v>0</v>
          </cell>
          <cell r="BJ122">
            <v>0</v>
          </cell>
          <cell r="BK122">
            <v>0</v>
          </cell>
          <cell r="BL122">
            <v>0</v>
          </cell>
          <cell r="BM122">
            <v>0</v>
          </cell>
        </row>
        <row r="123">
          <cell r="A123">
            <v>0</v>
          </cell>
          <cell r="C123">
            <v>0</v>
          </cell>
          <cell r="D123">
            <v>0</v>
          </cell>
          <cell r="J123">
            <v>0</v>
          </cell>
          <cell r="L123">
            <v>0</v>
          </cell>
          <cell r="M123">
            <v>0</v>
          </cell>
          <cell r="N123">
            <v>0</v>
          </cell>
          <cell r="O123">
            <v>0</v>
          </cell>
          <cell r="P123">
            <v>0</v>
          </cell>
          <cell r="Q123">
            <v>0</v>
          </cell>
          <cell r="R123">
            <v>0</v>
          </cell>
          <cell r="S123">
            <v>0</v>
          </cell>
          <cell r="T123">
            <v>0</v>
          </cell>
          <cell r="U123">
            <v>0</v>
          </cell>
          <cell r="BC123">
            <v>0</v>
          </cell>
          <cell r="BD123">
            <v>0</v>
          </cell>
          <cell r="BE123">
            <v>0</v>
          </cell>
          <cell r="BF123">
            <v>0</v>
          </cell>
          <cell r="BG123">
            <v>0</v>
          </cell>
          <cell r="BH123">
            <v>0</v>
          </cell>
          <cell r="BI123">
            <v>0</v>
          </cell>
          <cell r="BJ123">
            <v>0</v>
          </cell>
          <cell r="BK123">
            <v>0</v>
          </cell>
          <cell r="BL123">
            <v>0</v>
          </cell>
          <cell r="BM123">
            <v>0</v>
          </cell>
        </row>
        <row r="124">
          <cell r="A124">
            <v>0</v>
          </cell>
          <cell r="C124">
            <v>0</v>
          </cell>
          <cell r="D124" t="str">
            <v>Net Reserve Surplus/(Deficit)</v>
          </cell>
          <cell r="J124">
            <v>8668958</v>
          </cell>
          <cell r="L124">
            <v>6428216</v>
          </cell>
          <cell r="M124">
            <v>-958194</v>
          </cell>
          <cell r="N124">
            <v>-2352219.41</v>
          </cell>
          <cell r="O124">
            <v>-2163650.1400000006</v>
          </cell>
          <cell r="P124">
            <v>-1023896.5399999991</v>
          </cell>
          <cell r="Q124">
            <v>-485025.41000000015</v>
          </cell>
          <cell r="R124">
            <v>-250050.73000000045</v>
          </cell>
          <cell r="S124">
            <v>299775.69999999925</v>
          </cell>
          <cell r="T124">
            <v>1016845.7899999991</v>
          </cell>
          <cell r="U124">
            <v>1779868.0399999991</v>
          </cell>
          <cell r="BC124">
            <v>0</v>
          </cell>
          <cell r="BD124">
            <v>0</v>
          </cell>
          <cell r="BE124">
            <v>0</v>
          </cell>
          <cell r="BF124">
            <v>0</v>
          </cell>
          <cell r="BG124">
            <v>0</v>
          </cell>
          <cell r="BH124">
            <v>0</v>
          </cell>
          <cell r="BI124">
            <v>0</v>
          </cell>
          <cell r="BJ124">
            <v>0</v>
          </cell>
          <cell r="BK124">
            <v>0</v>
          </cell>
          <cell r="BL124">
            <v>0</v>
          </cell>
          <cell r="BM124">
            <v>0</v>
          </cell>
        </row>
        <row r="125">
          <cell r="A125">
            <v>0</v>
          </cell>
          <cell r="C125">
            <v>0</v>
          </cell>
          <cell r="D125">
            <v>0</v>
          </cell>
          <cell r="J125">
            <v>0</v>
          </cell>
          <cell r="L125">
            <v>0</v>
          </cell>
          <cell r="M125">
            <v>0</v>
          </cell>
          <cell r="N125">
            <v>0</v>
          </cell>
          <cell r="O125">
            <v>0</v>
          </cell>
          <cell r="P125">
            <v>0</v>
          </cell>
          <cell r="Q125">
            <v>0</v>
          </cell>
          <cell r="R125">
            <v>0</v>
          </cell>
          <cell r="S125">
            <v>0</v>
          </cell>
          <cell r="T125">
            <v>0</v>
          </cell>
          <cell r="U125">
            <v>0</v>
          </cell>
          <cell r="BC125">
            <v>0</v>
          </cell>
          <cell r="BD125">
            <v>0</v>
          </cell>
          <cell r="BE125">
            <v>0</v>
          </cell>
          <cell r="BF125">
            <v>0</v>
          </cell>
          <cell r="BG125">
            <v>0</v>
          </cell>
          <cell r="BH125">
            <v>0</v>
          </cell>
          <cell r="BI125">
            <v>0</v>
          </cell>
          <cell r="BJ125">
            <v>0</v>
          </cell>
          <cell r="BK125">
            <v>0</v>
          </cell>
          <cell r="BL125">
            <v>0</v>
          </cell>
          <cell r="BM125">
            <v>0</v>
          </cell>
        </row>
        <row r="126">
          <cell r="A126">
            <v>0</v>
          </cell>
          <cell r="C126">
            <v>0</v>
          </cell>
          <cell r="D126">
            <v>0</v>
          </cell>
          <cell r="J126">
            <v>0</v>
          </cell>
          <cell r="L126">
            <v>0</v>
          </cell>
          <cell r="M126">
            <v>0</v>
          </cell>
          <cell r="N126">
            <v>0</v>
          </cell>
          <cell r="O126">
            <v>0</v>
          </cell>
          <cell r="P126">
            <v>0</v>
          </cell>
          <cell r="Q126">
            <v>0</v>
          </cell>
          <cell r="R126">
            <v>0</v>
          </cell>
          <cell r="S126">
            <v>0</v>
          </cell>
          <cell r="T126">
            <v>0</v>
          </cell>
          <cell r="U126">
            <v>0</v>
          </cell>
          <cell r="BC126">
            <v>0</v>
          </cell>
          <cell r="BD126">
            <v>0</v>
          </cell>
          <cell r="BE126">
            <v>0</v>
          </cell>
          <cell r="BF126">
            <v>0</v>
          </cell>
          <cell r="BG126">
            <v>0</v>
          </cell>
          <cell r="BH126">
            <v>0</v>
          </cell>
          <cell r="BI126">
            <v>0</v>
          </cell>
          <cell r="BJ126">
            <v>0</v>
          </cell>
          <cell r="BK126">
            <v>0</v>
          </cell>
          <cell r="BL126">
            <v>0</v>
          </cell>
          <cell r="BM126">
            <v>0</v>
          </cell>
        </row>
        <row r="127">
          <cell r="A127">
            <v>0</v>
          </cell>
          <cell r="C127">
            <v>0</v>
          </cell>
          <cell r="D127" t="str">
            <v xml:space="preserve">Internal Income </v>
          </cell>
          <cell r="J127">
            <v>0</v>
          </cell>
          <cell r="L127">
            <v>0</v>
          </cell>
          <cell r="M127">
            <v>0</v>
          </cell>
          <cell r="N127">
            <v>0</v>
          </cell>
          <cell r="O127">
            <v>0</v>
          </cell>
          <cell r="P127">
            <v>0</v>
          </cell>
          <cell r="Q127">
            <v>0</v>
          </cell>
          <cell r="R127">
            <v>0</v>
          </cell>
          <cell r="S127">
            <v>0</v>
          </cell>
          <cell r="T127">
            <v>0</v>
          </cell>
          <cell r="U127">
            <v>0</v>
          </cell>
          <cell r="BC127">
            <v>0</v>
          </cell>
          <cell r="BD127">
            <v>0</v>
          </cell>
          <cell r="BE127">
            <v>0</v>
          </cell>
          <cell r="BF127">
            <v>0</v>
          </cell>
          <cell r="BG127">
            <v>0</v>
          </cell>
          <cell r="BH127">
            <v>0</v>
          </cell>
          <cell r="BI127">
            <v>0</v>
          </cell>
          <cell r="BJ127">
            <v>0</v>
          </cell>
          <cell r="BK127">
            <v>0</v>
          </cell>
          <cell r="BL127">
            <v>0</v>
          </cell>
          <cell r="BM127">
            <v>0</v>
          </cell>
        </row>
        <row r="128">
          <cell r="A128" t="str">
            <v>Internal Loans - Interest Income (rec'd from other Funds)</v>
          </cell>
          <cell r="C128" t="str">
            <v/>
          </cell>
          <cell r="D128" t="str">
            <v>Internal Loans - Interest Income (rec'd from other Funds)</v>
          </cell>
          <cell r="J128">
            <v>0</v>
          </cell>
          <cell r="L128">
            <v>0</v>
          </cell>
          <cell r="M128">
            <v>0</v>
          </cell>
          <cell r="N128">
            <v>0</v>
          </cell>
          <cell r="O128">
            <v>0</v>
          </cell>
          <cell r="P128">
            <v>0</v>
          </cell>
          <cell r="Q128">
            <v>0</v>
          </cell>
          <cell r="R128">
            <v>0</v>
          </cell>
          <cell r="S128">
            <v>0</v>
          </cell>
          <cell r="T128">
            <v>0</v>
          </cell>
          <cell r="U128">
            <v>0</v>
          </cell>
          <cell r="BC128">
            <v>0</v>
          </cell>
          <cell r="BD128">
            <v>0</v>
          </cell>
          <cell r="BE128">
            <v>0</v>
          </cell>
          <cell r="BF128">
            <v>0</v>
          </cell>
          <cell r="BG128">
            <v>0</v>
          </cell>
          <cell r="BH128">
            <v>0</v>
          </cell>
          <cell r="BI128">
            <v>0</v>
          </cell>
          <cell r="BJ128">
            <v>0</v>
          </cell>
          <cell r="BK128">
            <v>0</v>
          </cell>
          <cell r="BL128">
            <v>0</v>
          </cell>
          <cell r="BM128">
            <v>0</v>
          </cell>
        </row>
        <row r="129">
          <cell r="A129" t="str">
            <v>Internal Loans - Principal Receipt (rec'd from other Funds)</v>
          </cell>
          <cell r="C129" t="str">
            <v/>
          </cell>
          <cell r="D129" t="str">
            <v>Internal Loans - Principal Receipt (rec'd from other Funds)</v>
          </cell>
          <cell r="J129">
            <v>0</v>
          </cell>
          <cell r="L129">
            <v>0</v>
          </cell>
          <cell r="M129">
            <v>0</v>
          </cell>
          <cell r="N129">
            <v>0</v>
          </cell>
          <cell r="O129">
            <v>0</v>
          </cell>
          <cell r="P129">
            <v>0</v>
          </cell>
          <cell r="Q129">
            <v>0</v>
          </cell>
          <cell r="R129">
            <v>0</v>
          </cell>
          <cell r="S129">
            <v>0</v>
          </cell>
          <cell r="T129">
            <v>0</v>
          </cell>
          <cell r="U129">
            <v>0</v>
          </cell>
          <cell r="BC129">
            <v>0</v>
          </cell>
          <cell r="BD129">
            <v>0</v>
          </cell>
          <cell r="BE129">
            <v>0</v>
          </cell>
          <cell r="BF129">
            <v>0</v>
          </cell>
          <cell r="BG129">
            <v>0</v>
          </cell>
          <cell r="BH129">
            <v>0</v>
          </cell>
          <cell r="BI129">
            <v>0</v>
          </cell>
          <cell r="BJ129">
            <v>0</v>
          </cell>
          <cell r="BK129">
            <v>0</v>
          </cell>
          <cell r="BL129">
            <v>0</v>
          </cell>
          <cell r="BM129">
            <v>0</v>
          </cell>
        </row>
        <row r="130">
          <cell r="A130" t="str">
            <v>Internal Loans - New Loan raised (rec'd from other Funds)</v>
          </cell>
          <cell r="C130" t="str">
            <v/>
          </cell>
          <cell r="D130" t="str">
            <v>Internal Loans - New Loan raised (rec'd from other Funds)</v>
          </cell>
          <cell r="J130">
            <v>0</v>
          </cell>
          <cell r="L130">
            <v>0</v>
          </cell>
          <cell r="M130">
            <v>0</v>
          </cell>
          <cell r="N130">
            <v>0</v>
          </cell>
          <cell r="O130">
            <v>0</v>
          </cell>
          <cell r="P130">
            <v>0</v>
          </cell>
          <cell r="Q130">
            <v>0</v>
          </cell>
          <cell r="R130">
            <v>0</v>
          </cell>
          <cell r="S130">
            <v>0</v>
          </cell>
          <cell r="T130">
            <v>0</v>
          </cell>
          <cell r="U130">
            <v>0</v>
          </cell>
          <cell r="BC130">
            <v>0</v>
          </cell>
          <cell r="BD130">
            <v>0</v>
          </cell>
          <cell r="BE130">
            <v>0</v>
          </cell>
          <cell r="BF130">
            <v>0</v>
          </cell>
          <cell r="BG130">
            <v>0</v>
          </cell>
          <cell r="BH130">
            <v>0</v>
          </cell>
          <cell r="BI130">
            <v>0</v>
          </cell>
          <cell r="BJ130">
            <v>0</v>
          </cell>
          <cell r="BK130">
            <v>0</v>
          </cell>
          <cell r="BL130">
            <v>0</v>
          </cell>
          <cell r="BM130">
            <v>0</v>
          </cell>
        </row>
        <row r="131">
          <cell r="A131" t="str">
            <v>Employee On-cost Income (rec'd from other Funds)</v>
          </cell>
          <cell r="C131" t="str">
            <v/>
          </cell>
          <cell r="D131" t="str">
            <v>Employee On-cost Income (rec'd from other Funds)</v>
          </cell>
          <cell r="J131">
            <v>0</v>
          </cell>
          <cell r="L131">
            <v>0</v>
          </cell>
          <cell r="M131">
            <v>0</v>
          </cell>
          <cell r="N131">
            <v>0</v>
          </cell>
          <cell r="O131">
            <v>0</v>
          </cell>
          <cell r="P131">
            <v>0</v>
          </cell>
          <cell r="Q131">
            <v>0</v>
          </cell>
          <cell r="R131">
            <v>0</v>
          </cell>
          <cell r="S131">
            <v>0</v>
          </cell>
          <cell r="T131">
            <v>0</v>
          </cell>
          <cell r="U131">
            <v>0</v>
          </cell>
          <cell r="BC131">
            <v>0</v>
          </cell>
          <cell r="BD131">
            <v>0</v>
          </cell>
          <cell r="BE131">
            <v>0</v>
          </cell>
          <cell r="BF131">
            <v>0</v>
          </cell>
          <cell r="BG131">
            <v>0</v>
          </cell>
          <cell r="BH131">
            <v>0</v>
          </cell>
          <cell r="BI131">
            <v>0</v>
          </cell>
          <cell r="BJ131">
            <v>0</v>
          </cell>
          <cell r="BK131">
            <v>0</v>
          </cell>
          <cell r="BL131">
            <v>0</v>
          </cell>
          <cell r="BM131">
            <v>0</v>
          </cell>
        </row>
        <row r="132">
          <cell r="A132" t="str">
            <v>Other Internal Income - Operating</v>
          </cell>
          <cell r="C132" t="str">
            <v/>
          </cell>
          <cell r="D132" t="str">
            <v>Other Internal Income - Operating</v>
          </cell>
          <cell r="J132">
            <v>15773177</v>
          </cell>
          <cell r="L132">
            <v>15828945</v>
          </cell>
          <cell r="M132">
            <v>16261455.900000002</v>
          </cell>
          <cell r="N132">
            <v>16634741.200000001</v>
          </cell>
          <cell r="O132">
            <v>16990271.619999994</v>
          </cell>
          <cell r="P132">
            <v>17321282.419999994</v>
          </cell>
          <cell r="Q132">
            <v>17658913.470000003</v>
          </cell>
          <cell r="R132">
            <v>17882705.130000003</v>
          </cell>
          <cell r="S132">
            <v>18178848.510000002</v>
          </cell>
          <cell r="T132">
            <v>18506135.259999994</v>
          </cell>
          <cell r="U132">
            <v>18871597.939999998</v>
          </cell>
          <cell r="BC132">
            <v>0</v>
          </cell>
          <cell r="BD132">
            <v>0</v>
          </cell>
          <cell r="BE132">
            <v>0</v>
          </cell>
          <cell r="BF132">
            <v>0</v>
          </cell>
          <cell r="BG132">
            <v>0</v>
          </cell>
          <cell r="BH132">
            <v>0</v>
          </cell>
          <cell r="BI132">
            <v>0</v>
          </cell>
          <cell r="BJ132">
            <v>0</v>
          </cell>
          <cell r="BK132">
            <v>0</v>
          </cell>
          <cell r="BL132">
            <v>0</v>
          </cell>
          <cell r="BM132">
            <v>0</v>
          </cell>
        </row>
        <row r="133">
          <cell r="A133">
            <v>0</v>
          </cell>
          <cell r="C133">
            <v>0</v>
          </cell>
          <cell r="D133" t="str">
            <v>Total Internal Income</v>
          </cell>
          <cell r="J133">
            <v>15773177</v>
          </cell>
          <cell r="L133">
            <v>15828945</v>
          </cell>
          <cell r="M133">
            <v>16261455.900000002</v>
          </cell>
          <cell r="N133">
            <v>16634741.200000001</v>
          </cell>
          <cell r="O133">
            <v>16990271.619999994</v>
          </cell>
          <cell r="P133">
            <v>17321282.419999994</v>
          </cell>
          <cell r="Q133">
            <v>17658913.470000003</v>
          </cell>
          <cell r="R133">
            <v>17882705.130000003</v>
          </cell>
          <cell r="S133">
            <v>18178848.510000002</v>
          </cell>
          <cell r="T133">
            <v>18506135.259999994</v>
          </cell>
          <cell r="U133">
            <v>18871597.939999998</v>
          </cell>
          <cell r="BC133">
            <v>0</v>
          </cell>
          <cell r="BD133">
            <v>0</v>
          </cell>
          <cell r="BE133">
            <v>0</v>
          </cell>
          <cell r="BF133">
            <v>0</v>
          </cell>
          <cell r="BG133">
            <v>0</v>
          </cell>
          <cell r="BH133">
            <v>0</v>
          </cell>
          <cell r="BI133">
            <v>0</v>
          </cell>
          <cell r="BJ133">
            <v>0</v>
          </cell>
          <cell r="BK133">
            <v>0</v>
          </cell>
          <cell r="BL133">
            <v>0</v>
          </cell>
          <cell r="BM133">
            <v>0</v>
          </cell>
        </row>
        <row r="134">
          <cell r="A134">
            <v>0</v>
          </cell>
          <cell r="C134">
            <v>0</v>
          </cell>
          <cell r="D134">
            <v>0</v>
          </cell>
          <cell r="J134">
            <v>0</v>
          </cell>
          <cell r="L134">
            <v>0</v>
          </cell>
          <cell r="M134">
            <v>0</v>
          </cell>
          <cell r="N134">
            <v>0</v>
          </cell>
          <cell r="O134">
            <v>0</v>
          </cell>
          <cell r="P134">
            <v>0</v>
          </cell>
          <cell r="Q134">
            <v>0</v>
          </cell>
          <cell r="R134">
            <v>0</v>
          </cell>
          <cell r="S134">
            <v>0</v>
          </cell>
          <cell r="T134">
            <v>0</v>
          </cell>
          <cell r="U134">
            <v>0</v>
          </cell>
          <cell r="BC134">
            <v>0</v>
          </cell>
          <cell r="BD134">
            <v>0</v>
          </cell>
          <cell r="BE134">
            <v>0</v>
          </cell>
          <cell r="BF134">
            <v>0</v>
          </cell>
          <cell r="BG134">
            <v>0</v>
          </cell>
          <cell r="BH134">
            <v>0</v>
          </cell>
          <cell r="BI134">
            <v>0</v>
          </cell>
          <cell r="BJ134">
            <v>0</v>
          </cell>
          <cell r="BK134">
            <v>0</v>
          </cell>
          <cell r="BL134">
            <v>0</v>
          </cell>
          <cell r="BM134">
            <v>0</v>
          </cell>
        </row>
        <row r="135">
          <cell r="A135">
            <v>0</v>
          </cell>
          <cell r="C135">
            <v>0</v>
          </cell>
          <cell r="D135" t="str">
            <v xml:space="preserve">Internal Expenditure </v>
          </cell>
          <cell r="J135">
            <v>0</v>
          </cell>
          <cell r="L135">
            <v>0</v>
          </cell>
          <cell r="M135">
            <v>0</v>
          </cell>
          <cell r="N135">
            <v>0</v>
          </cell>
          <cell r="O135">
            <v>0</v>
          </cell>
          <cell r="P135">
            <v>0</v>
          </cell>
          <cell r="Q135">
            <v>0</v>
          </cell>
          <cell r="R135">
            <v>0</v>
          </cell>
          <cell r="S135">
            <v>0</v>
          </cell>
          <cell r="T135">
            <v>0</v>
          </cell>
          <cell r="U135">
            <v>0</v>
          </cell>
          <cell r="BC135">
            <v>0</v>
          </cell>
          <cell r="BD135">
            <v>0</v>
          </cell>
          <cell r="BE135">
            <v>0</v>
          </cell>
          <cell r="BF135">
            <v>0</v>
          </cell>
          <cell r="BG135">
            <v>0</v>
          </cell>
          <cell r="BH135">
            <v>0</v>
          </cell>
          <cell r="BI135">
            <v>0</v>
          </cell>
          <cell r="BJ135">
            <v>0</v>
          </cell>
          <cell r="BK135">
            <v>0</v>
          </cell>
          <cell r="BL135">
            <v>0</v>
          </cell>
          <cell r="BM135">
            <v>0</v>
          </cell>
        </row>
        <row r="136">
          <cell r="A136" t="str">
            <v>Internal Loans - Interest Expense (paid to other Funds)</v>
          </cell>
          <cell r="C136" t="str">
            <v/>
          </cell>
          <cell r="D136" t="str">
            <v>Internal Loans - Interest Expense (paid to other Funds)</v>
          </cell>
          <cell r="J136">
            <v>0</v>
          </cell>
          <cell r="L136">
            <v>0</v>
          </cell>
          <cell r="M136">
            <v>0</v>
          </cell>
          <cell r="N136">
            <v>0</v>
          </cell>
          <cell r="O136">
            <v>0</v>
          </cell>
          <cell r="P136">
            <v>0</v>
          </cell>
          <cell r="Q136">
            <v>0</v>
          </cell>
          <cell r="R136">
            <v>0</v>
          </cell>
          <cell r="S136">
            <v>0</v>
          </cell>
          <cell r="T136">
            <v>0</v>
          </cell>
          <cell r="U136">
            <v>0</v>
          </cell>
          <cell r="BC136">
            <v>0</v>
          </cell>
          <cell r="BD136">
            <v>0</v>
          </cell>
          <cell r="BE136">
            <v>0</v>
          </cell>
          <cell r="BF136">
            <v>0</v>
          </cell>
          <cell r="BG136">
            <v>0</v>
          </cell>
          <cell r="BH136">
            <v>0</v>
          </cell>
          <cell r="BI136">
            <v>0</v>
          </cell>
          <cell r="BJ136">
            <v>0</v>
          </cell>
          <cell r="BK136">
            <v>0</v>
          </cell>
          <cell r="BL136">
            <v>0</v>
          </cell>
          <cell r="BM136">
            <v>0</v>
          </cell>
        </row>
        <row r="137">
          <cell r="A137" t="str">
            <v>Internal Loans - Principal Repayment (paid to other Funds)</v>
          </cell>
          <cell r="C137" t="str">
            <v/>
          </cell>
          <cell r="D137" t="str">
            <v>Internal Loans - Principal Repayment (paid to other Funds)</v>
          </cell>
          <cell r="J137">
            <v>0</v>
          </cell>
          <cell r="L137">
            <v>0</v>
          </cell>
          <cell r="M137">
            <v>0</v>
          </cell>
          <cell r="N137">
            <v>0</v>
          </cell>
          <cell r="O137">
            <v>0</v>
          </cell>
          <cell r="P137">
            <v>0</v>
          </cell>
          <cell r="Q137">
            <v>0</v>
          </cell>
          <cell r="R137">
            <v>0</v>
          </cell>
          <cell r="S137">
            <v>0</v>
          </cell>
          <cell r="T137">
            <v>0</v>
          </cell>
          <cell r="U137">
            <v>0</v>
          </cell>
          <cell r="BC137">
            <v>0</v>
          </cell>
          <cell r="BD137">
            <v>0</v>
          </cell>
          <cell r="BE137">
            <v>0</v>
          </cell>
          <cell r="BF137">
            <v>0</v>
          </cell>
          <cell r="BG137">
            <v>0</v>
          </cell>
          <cell r="BH137">
            <v>0</v>
          </cell>
          <cell r="BI137">
            <v>0</v>
          </cell>
          <cell r="BJ137">
            <v>0</v>
          </cell>
          <cell r="BK137">
            <v>0</v>
          </cell>
          <cell r="BL137">
            <v>0</v>
          </cell>
          <cell r="BM137">
            <v>0</v>
          </cell>
        </row>
        <row r="138">
          <cell r="A138" t="str">
            <v>Internal Loans - New Loan provided (paid to other Funds)</v>
          </cell>
          <cell r="C138" t="str">
            <v/>
          </cell>
          <cell r="D138" t="str">
            <v>Internal Loans - New Loan provided (paid to other Funds)</v>
          </cell>
          <cell r="J138">
            <v>0</v>
          </cell>
          <cell r="L138">
            <v>0</v>
          </cell>
          <cell r="M138">
            <v>0</v>
          </cell>
          <cell r="N138">
            <v>0</v>
          </cell>
          <cell r="O138">
            <v>0</v>
          </cell>
          <cell r="P138">
            <v>0</v>
          </cell>
          <cell r="Q138">
            <v>0</v>
          </cell>
          <cell r="R138">
            <v>0</v>
          </cell>
          <cell r="S138">
            <v>0</v>
          </cell>
          <cell r="T138">
            <v>0</v>
          </cell>
          <cell r="U138">
            <v>0</v>
          </cell>
          <cell r="BC138">
            <v>0</v>
          </cell>
          <cell r="BD138">
            <v>0</v>
          </cell>
          <cell r="BE138">
            <v>0</v>
          </cell>
          <cell r="BF138">
            <v>0</v>
          </cell>
          <cell r="BG138">
            <v>0</v>
          </cell>
          <cell r="BH138">
            <v>0</v>
          </cell>
          <cell r="BI138">
            <v>0</v>
          </cell>
          <cell r="BJ138">
            <v>0</v>
          </cell>
          <cell r="BK138">
            <v>0</v>
          </cell>
          <cell r="BL138">
            <v>0</v>
          </cell>
          <cell r="BM138">
            <v>0</v>
          </cell>
        </row>
        <row r="139">
          <cell r="A139" t="str">
            <v>Rates &amp; Annual Charges paid on Council owned properties</v>
          </cell>
          <cell r="C139" t="str">
            <v/>
          </cell>
          <cell r="D139" t="str">
            <v>Rates &amp; Annual Charges paid on Council owned properties</v>
          </cell>
          <cell r="J139">
            <v>0</v>
          </cell>
          <cell r="L139">
            <v>0</v>
          </cell>
          <cell r="M139">
            <v>0</v>
          </cell>
          <cell r="N139">
            <v>0</v>
          </cell>
          <cell r="O139">
            <v>0</v>
          </cell>
          <cell r="P139">
            <v>0</v>
          </cell>
          <cell r="Q139">
            <v>0</v>
          </cell>
          <cell r="R139">
            <v>0</v>
          </cell>
          <cell r="S139">
            <v>0</v>
          </cell>
          <cell r="T139">
            <v>0</v>
          </cell>
          <cell r="U139">
            <v>0</v>
          </cell>
          <cell r="BC139">
            <v>0</v>
          </cell>
          <cell r="BD139">
            <v>0</v>
          </cell>
          <cell r="BE139">
            <v>0</v>
          </cell>
          <cell r="BF139">
            <v>0</v>
          </cell>
          <cell r="BG139">
            <v>0</v>
          </cell>
          <cell r="BH139">
            <v>0</v>
          </cell>
          <cell r="BI139">
            <v>0</v>
          </cell>
          <cell r="BJ139">
            <v>0</v>
          </cell>
          <cell r="BK139">
            <v>0</v>
          </cell>
          <cell r="BL139">
            <v>0</v>
          </cell>
          <cell r="BM139">
            <v>0</v>
          </cell>
        </row>
        <row r="140">
          <cell r="A140" t="str">
            <v>Employee On-cost Expense (paid to other Funds)</v>
          </cell>
          <cell r="C140" t="str">
            <v/>
          </cell>
          <cell r="D140" t="str">
            <v>Employee On-cost Expense (paid to other Funds)</v>
          </cell>
          <cell r="J140">
            <v>0</v>
          </cell>
          <cell r="L140">
            <v>0</v>
          </cell>
          <cell r="M140">
            <v>0</v>
          </cell>
          <cell r="N140">
            <v>0</v>
          </cell>
          <cell r="O140">
            <v>0</v>
          </cell>
          <cell r="P140">
            <v>0</v>
          </cell>
          <cell r="Q140">
            <v>0</v>
          </cell>
          <cell r="R140">
            <v>0</v>
          </cell>
          <cell r="S140">
            <v>0</v>
          </cell>
          <cell r="T140">
            <v>0</v>
          </cell>
          <cell r="U140">
            <v>0</v>
          </cell>
          <cell r="BC140">
            <v>0</v>
          </cell>
          <cell r="BD140">
            <v>0</v>
          </cell>
          <cell r="BE140">
            <v>0</v>
          </cell>
          <cell r="BF140">
            <v>0</v>
          </cell>
          <cell r="BG140">
            <v>0</v>
          </cell>
          <cell r="BH140">
            <v>0</v>
          </cell>
          <cell r="BI140">
            <v>0</v>
          </cell>
          <cell r="BJ140">
            <v>0</v>
          </cell>
          <cell r="BK140">
            <v>0</v>
          </cell>
          <cell r="BL140">
            <v>0</v>
          </cell>
          <cell r="BM140">
            <v>0</v>
          </cell>
        </row>
        <row r="141">
          <cell r="A141" t="str">
            <v>Other Internal Expenditure - Operating</v>
          </cell>
          <cell r="C141" t="str">
            <v/>
          </cell>
          <cell r="D141" t="str">
            <v>Other Internal Expenditure - Operating</v>
          </cell>
          <cell r="J141">
            <v>15773177</v>
          </cell>
          <cell r="L141">
            <v>15828945</v>
          </cell>
          <cell r="M141">
            <v>16261455.580000006</v>
          </cell>
          <cell r="N141">
            <v>16634741.439999998</v>
          </cell>
          <cell r="O141">
            <v>16990271.750000011</v>
          </cell>
          <cell r="P141">
            <v>17321282.040000003</v>
          </cell>
          <cell r="Q141">
            <v>17658913.550000008</v>
          </cell>
          <cell r="R141">
            <v>17882704.670000002</v>
          </cell>
          <cell r="S141">
            <v>18178848.620000008</v>
          </cell>
          <cell r="T141">
            <v>18506134.889999997</v>
          </cell>
          <cell r="U141">
            <v>18871597.949999999</v>
          </cell>
          <cell r="BC141">
            <v>0</v>
          </cell>
          <cell r="BD141">
            <v>0</v>
          </cell>
          <cell r="BE141">
            <v>0</v>
          </cell>
          <cell r="BF141">
            <v>0</v>
          </cell>
          <cell r="BG141">
            <v>0</v>
          </cell>
          <cell r="BH141">
            <v>0</v>
          </cell>
          <cell r="BI141">
            <v>0</v>
          </cell>
          <cell r="BJ141">
            <v>0</v>
          </cell>
          <cell r="BK141">
            <v>0</v>
          </cell>
          <cell r="BL141">
            <v>0</v>
          </cell>
          <cell r="BM141">
            <v>0</v>
          </cell>
        </row>
        <row r="142">
          <cell r="A142" t="str">
            <v>Internal Expenditure - Capitalised</v>
          </cell>
          <cell r="C142" t="str">
            <v/>
          </cell>
          <cell r="D142" t="str">
            <v>Internal Expenditure - Capitalised</v>
          </cell>
          <cell r="J142">
            <v>0</v>
          </cell>
          <cell r="L142">
            <v>0</v>
          </cell>
          <cell r="M142">
            <v>0</v>
          </cell>
          <cell r="N142">
            <v>0</v>
          </cell>
          <cell r="O142">
            <v>0</v>
          </cell>
          <cell r="P142">
            <v>0</v>
          </cell>
          <cell r="Q142">
            <v>0</v>
          </cell>
          <cell r="R142">
            <v>0</v>
          </cell>
          <cell r="S142">
            <v>0</v>
          </cell>
          <cell r="T142">
            <v>0</v>
          </cell>
          <cell r="U142">
            <v>0</v>
          </cell>
          <cell r="BC142">
            <v>0</v>
          </cell>
          <cell r="BD142">
            <v>0</v>
          </cell>
          <cell r="BE142">
            <v>0</v>
          </cell>
          <cell r="BF142">
            <v>0</v>
          </cell>
          <cell r="BG142">
            <v>0</v>
          </cell>
          <cell r="BH142">
            <v>0</v>
          </cell>
          <cell r="BI142">
            <v>0</v>
          </cell>
          <cell r="BJ142">
            <v>0</v>
          </cell>
          <cell r="BK142">
            <v>0</v>
          </cell>
          <cell r="BL142">
            <v>0</v>
          </cell>
          <cell r="BM142">
            <v>0</v>
          </cell>
        </row>
        <row r="143">
          <cell r="A143">
            <v>0</v>
          </cell>
          <cell r="C143">
            <v>0</v>
          </cell>
          <cell r="D143" t="str">
            <v>Total Internal Expenditure</v>
          </cell>
          <cell r="J143">
            <v>15773177</v>
          </cell>
          <cell r="L143">
            <v>15828945</v>
          </cell>
          <cell r="M143">
            <v>16261455.580000006</v>
          </cell>
          <cell r="N143">
            <v>16634741.439999998</v>
          </cell>
          <cell r="O143">
            <v>16990271.750000011</v>
          </cell>
          <cell r="P143">
            <v>17321282.040000003</v>
          </cell>
          <cell r="Q143">
            <v>17658913.550000008</v>
          </cell>
          <cell r="R143">
            <v>17882704.670000002</v>
          </cell>
          <cell r="S143">
            <v>18178848.620000008</v>
          </cell>
          <cell r="T143">
            <v>18506134.889999997</v>
          </cell>
          <cell r="U143">
            <v>18871597.949999999</v>
          </cell>
          <cell r="BC143">
            <v>0</v>
          </cell>
          <cell r="BD143">
            <v>0</v>
          </cell>
          <cell r="BE143">
            <v>0</v>
          </cell>
          <cell r="BF143">
            <v>0</v>
          </cell>
          <cell r="BG143">
            <v>0</v>
          </cell>
          <cell r="BH143">
            <v>0</v>
          </cell>
          <cell r="BI143">
            <v>0</v>
          </cell>
          <cell r="BJ143">
            <v>0</v>
          </cell>
          <cell r="BK143">
            <v>0</v>
          </cell>
          <cell r="BL143">
            <v>0</v>
          </cell>
          <cell r="BM143">
            <v>0</v>
          </cell>
        </row>
        <row r="144">
          <cell r="A144">
            <v>0</v>
          </cell>
          <cell r="C144">
            <v>0</v>
          </cell>
          <cell r="D144">
            <v>0</v>
          </cell>
          <cell r="J144">
            <v>0</v>
          </cell>
          <cell r="L144">
            <v>0</v>
          </cell>
          <cell r="M144">
            <v>0</v>
          </cell>
          <cell r="N144">
            <v>0</v>
          </cell>
          <cell r="O144">
            <v>0</v>
          </cell>
          <cell r="P144">
            <v>0</v>
          </cell>
          <cell r="Q144">
            <v>0</v>
          </cell>
          <cell r="R144">
            <v>0</v>
          </cell>
          <cell r="S144">
            <v>0</v>
          </cell>
          <cell r="T144">
            <v>0</v>
          </cell>
          <cell r="U144">
            <v>0</v>
          </cell>
          <cell r="BC144">
            <v>0</v>
          </cell>
          <cell r="BD144">
            <v>0</v>
          </cell>
          <cell r="BE144">
            <v>0</v>
          </cell>
          <cell r="BF144">
            <v>0</v>
          </cell>
          <cell r="BG144">
            <v>0</v>
          </cell>
          <cell r="BH144">
            <v>0</v>
          </cell>
          <cell r="BI144">
            <v>0</v>
          </cell>
          <cell r="BJ144">
            <v>0</v>
          </cell>
          <cell r="BK144">
            <v>0</v>
          </cell>
          <cell r="BL144">
            <v>0</v>
          </cell>
          <cell r="BM144">
            <v>0</v>
          </cell>
        </row>
        <row r="145">
          <cell r="A145">
            <v>0</v>
          </cell>
          <cell r="C145">
            <v>0</v>
          </cell>
          <cell r="D145" t="str">
            <v>Internal Surplus/(Deficit)</v>
          </cell>
          <cell r="J145">
            <v>0</v>
          </cell>
          <cell r="L145">
            <v>0</v>
          </cell>
          <cell r="M145">
            <v>0.31999999657273293</v>
          </cell>
          <cell r="N145">
            <v>-0.23999999649822712</v>
          </cell>
          <cell r="O145">
            <v>-0.13000001758337021</v>
          </cell>
          <cell r="P145">
            <v>0.37999999150633812</v>
          </cell>
          <cell r="Q145">
            <v>-8.0000005662441254E-2</v>
          </cell>
          <cell r="R145">
            <v>0.46000000089406967</v>
          </cell>
          <cell r="S145">
            <v>-0.11000000685453415</v>
          </cell>
          <cell r="T145">
            <v>0.36999999731779099</v>
          </cell>
          <cell r="U145">
            <v>-1.0000001639127731E-2</v>
          </cell>
          <cell r="BC145">
            <v>0</v>
          </cell>
          <cell r="BD145">
            <v>0</v>
          </cell>
          <cell r="BE145">
            <v>0</v>
          </cell>
          <cell r="BF145">
            <v>0</v>
          </cell>
          <cell r="BG145">
            <v>0</v>
          </cell>
          <cell r="BH145">
            <v>0</v>
          </cell>
          <cell r="BI145">
            <v>0</v>
          </cell>
          <cell r="BJ145">
            <v>0</v>
          </cell>
          <cell r="BK145">
            <v>0</v>
          </cell>
          <cell r="BL145">
            <v>0</v>
          </cell>
          <cell r="BM145">
            <v>0</v>
          </cell>
        </row>
        <row r="146">
          <cell r="A146">
            <v>0</v>
          </cell>
          <cell r="C146">
            <v>0</v>
          </cell>
          <cell r="D146">
            <v>0</v>
          </cell>
          <cell r="J146">
            <v>0</v>
          </cell>
          <cell r="L146">
            <v>0</v>
          </cell>
          <cell r="M146">
            <v>0</v>
          </cell>
          <cell r="N146">
            <v>0</v>
          </cell>
          <cell r="O146">
            <v>0</v>
          </cell>
          <cell r="P146">
            <v>0</v>
          </cell>
          <cell r="Q146">
            <v>0</v>
          </cell>
          <cell r="R146">
            <v>0</v>
          </cell>
          <cell r="S146">
            <v>0</v>
          </cell>
          <cell r="T146">
            <v>0</v>
          </cell>
          <cell r="U146">
            <v>0</v>
          </cell>
          <cell r="BC146">
            <v>0</v>
          </cell>
          <cell r="BD146">
            <v>0</v>
          </cell>
          <cell r="BE146">
            <v>0</v>
          </cell>
          <cell r="BF146">
            <v>0</v>
          </cell>
          <cell r="BG146">
            <v>0</v>
          </cell>
          <cell r="BH146">
            <v>0</v>
          </cell>
          <cell r="BI146">
            <v>0</v>
          </cell>
          <cell r="BJ146">
            <v>0</v>
          </cell>
          <cell r="BK146">
            <v>0</v>
          </cell>
          <cell r="BL146">
            <v>0</v>
          </cell>
          <cell r="BM146">
            <v>0</v>
          </cell>
        </row>
        <row r="147">
          <cell r="A147">
            <v>0</v>
          </cell>
          <cell r="C147">
            <v>0</v>
          </cell>
          <cell r="D147">
            <v>0</v>
          </cell>
          <cell r="J147">
            <v>0</v>
          </cell>
          <cell r="L147">
            <v>0</v>
          </cell>
          <cell r="M147">
            <v>0</v>
          </cell>
          <cell r="N147">
            <v>0</v>
          </cell>
          <cell r="O147">
            <v>0</v>
          </cell>
          <cell r="P147">
            <v>0</v>
          </cell>
          <cell r="Q147">
            <v>0</v>
          </cell>
          <cell r="R147">
            <v>0</v>
          </cell>
          <cell r="S147">
            <v>0</v>
          </cell>
          <cell r="T147">
            <v>0</v>
          </cell>
          <cell r="U147">
            <v>0</v>
          </cell>
          <cell r="BC147">
            <v>0</v>
          </cell>
          <cell r="BD147">
            <v>0</v>
          </cell>
          <cell r="BE147">
            <v>0</v>
          </cell>
          <cell r="BF147">
            <v>0</v>
          </cell>
          <cell r="BG147">
            <v>0</v>
          </cell>
          <cell r="BH147">
            <v>0</v>
          </cell>
          <cell r="BI147">
            <v>0</v>
          </cell>
          <cell r="BJ147">
            <v>0</v>
          </cell>
          <cell r="BK147">
            <v>0</v>
          </cell>
          <cell r="BL147">
            <v>0</v>
          </cell>
          <cell r="BM147">
            <v>0</v>
          </cell>
        </row>
        <row r="148">
          <cell r="A148">
            <v>0</v>
          </cell>
          <cell r="C148">
            <v>0</v>
          </cell>
          <cell r="D148" t="str">
            <v>Net Surplus/(Deficit)</v>
          </cell>
          <cell r="J148">
            <v>-16462999.799999997</v>
          </cell>
          <cell r="L148">
            <v>-16614999.979999989</v>
          </cell>
          <cell r="M148">
            <v>-16735000.379999986</v>
          </cell>
          <cell r="N148">
            <v>-16514000.170000084</v>
          </cell>
          <cell r="O148">
            <v>-16310999.700000003</v>
          </cell>
          <cell r="P148">
            <v>-16212000.459999982</v>
          </cell>
          <cell r="Q148">
            <v>-16167000.27</v>
          </cell>
          <cell r="R148">
            <v>-16144999.740000021</v>
          </cell>
          <cell r="S148">
            <v>-16123000.169999931</v>
          </cell>
          <cell r="T148">
            <v>-16105000.36999993</v>
          </cell>
          <cell r="U148">
            <v>-16088000.240000095</v>
          </cell>
          <cell r="BC148">
            <v>-16463000</v>
          </cell>
          <cell r="BD148">
            <v>-16615000</v>
          </cell>
          <cell r="BE148">
            <v>-16735000</v>
          </cell>
          <cell r="BF148">
            <v>-16514000</v>
          </cell>
          <cell r="BG148">
            <v>-16311000</v>
          </cell>
          <cell r="BH148">
            <v>-16212000</v>
          </cell>
          <cell r="BI148">
            <v>-16167000</v>
          </cell>
          <cell r="BJ148">
            <v>-16145000</v>
          </cell>
          <cell r="BK148">
            <v>-16123000</v>
          </cell>
          <cell r="BL148">
            <v>-16105000</v>
          </cell>
          <cell r="BM148">
            <v>-16088000</v>
          </cell>
        </row>
        <row r="149">
          <cell r="J149">
            <v>0</v>
          </cell>
          <cell r="L149">
            <v>0</v>
          </cell>
          <cell r="M149">
            <v>0</v>
          </cell>
          <cell r="N149">
            <v>0</v>
          </cell>
          <cell r="O149">
            <v>0</v>
          </cell>
          <cell r="P149">
            <v>0</v>
          </cell>
          <cell r="Q149">
            <v>0</v>
          </cell>
          <cell r="R149">
            <v>0</v>
          </cell>
          <cell r="S149">
            <v>0</v>
          </cell>
          <cell r="T149">
            <v>0</v>
          </cell>
          <cell r="U149">
            <v>0</v>
          </cell>
        </row>
        <row r="150">
          <cell r="D150" t="str">
            <v xml:space="preserve"> </v>
          </cell>
          <cell r="J150" t="str">
            <v xml:space="preserve"> </v>
          </cell>
          <cell r="L150" t="str">
            <v xml:space="preserve"> </v>
          </cell>
          <cell r="M150" t="str">
            <v xml:space="preserve"> </v>
          </cell>
          <cell r="N150" t="str">
            <v xml:space="preserve"> </v>
          </cell>
          <cell r="O150" t="str">
            <v xml:space="preserve"> </v>
          </cell>
          <cell r="P150" t="str">
            <v xml:space="preserve"> </v>
          </cell>
          <cell r="Q150" t="str">
            <v xml:space="preserve"> </v>
          </cell>
          <cell r="R150" t="str">
            <v xml:space="preserve"> </v>
          </cell>
          <cell r="S150" t="str">
            <v xml:space="preserve"> </v>
          </cell>
          <cell r="T150" t="str">
            <v xml:space="preserve"> </v>
          </cell>
          <cell r="U150" t="str">
            <v xml:space="preserve"> </v>
          </cell>
          <cell r="BC150" t="str">
            <v xml:space="preserve"> </v>
          </cell>
          <cell r="BD150" t="str">
            <v xml:space="preserve"> </v>
          </cell>
          <cell r="BE150" t="str">
            <v xml:space="preserve"> </v>
          </cell>
          <cell r="BF150" t="str">
            <v xml:space="preserve"> </v>
          </cell>
          <cell r="BG150" t="str">
            <v xml:space="preserve"> </v>
          </cell>
          <cell r="BH150" t="str">
            <v xml:space="preserve"> </v>
          </cell>
          <cell r="BI150" t="str">
            <v xml:space="preserve"> </v>
          </cell>
          <cell r="BJ150" t="str">
            <v xml:space="preserve"> </v>
          </cell>
          <cell r="BK150" t="str">
            <v xml:space="preserve"> </v>
          </cell>
          <cell r="BL150" t="str">
            <v xml:space="preserve"> </v>
          </cell>
          <cell r="BM150" t="str">
            <v xml:space="preserve"> </v>
          </cell>
        </row>
        <row r="151">
          <cell r="A151" t="str">
            <v>hide</v>
          </cell>
          <cell r="J151">
            <v>0</v>
          </cell>
          <cell r="L151">
            <v>0</v>
          </cell>
          <cell r="M151">
            <v>0</v>
          </cell>
          <cell r="N151">
            <v>0</v>
          </cell>
          <cell r="O151">
            <v>0</v>
          </cell>
          <cell r="P151">
            <v>0</v>
          </cell>
          <cell r="Q151">
            <v>0</v>
          </cell>
          <cell r="R151">
            <v>0</v>
          </cell>
          <cell r="S151">
            <v>0</v>
          </cell>
          <cell r="T151">
            <v>0</v>
          </cell>
          <cell r="U151">
            <v>0</v>
          </cell>
        </row>
        <row r="152">
          <cell r="A152" t="str">
            <v>hide</v>
          </cell>
          <cell r="D152" t="str">
            <v>Depreciation</v>
          </cell>
          <cell r="J152">
            <v>-16463000</v>
          </cell>
          <cell r="L152">
            <v>-16615000</v>
          </cell>
          <cell r="M152">
            <v>-16735000</v>
          </cell>
          <cell r="N152">
            <v>-16514000</v>
          </cell>
          <cell r="O152">
            <v>-16311000</v>
          </cell>
          <cell r="P152">
            <v>-16212000</v>
          </cell>
          <cell r="Q152">
            <v>-16167000</v>
          </cell>
          <cell r="R152">
            <v>-16145000</v>
          </cell>
          <cell r="S152">
            <v>-16123000</v>
          </cell>
          <cell r="T152">
            <v>-16105000</v>
          </cell>
          <cell r="U152">
            <v>-16088000</v>
          </cell>
        </row>
        <row r="153">
          <cell r="A153" t="str">
            <v>hide</v>
          </cell>
          <cell r="D153" t="str">
            <v>ELE</v>
          </cell>
          <cell r="J153">
            <v>0</v>
          </cell>
          <cell r="L153">
            <v>0</v>
          </cell>
          <cell r="M153">
            <v>0</v>
          </cell>
          <cell r="N153">
            <v>0</v>
          </cell>
          <cell r="O153">
            <v>0</v>
          </cell>
          <cell r="P153">
            <v>0</v>
          </cell>
          <cell r="Q153">
            <v>0</v>
          </cell>
          <cell r="R153">
            <v>0</v>
          </cell>
          <cell r="S153">
            <v>0</v>
          </cell>
          <cell r="T153">
            <v>0</v>
          </cell>
          <cell r="U153">
            <v>0</v>
          </cell>
        </row>
        <row r="154">
          <cell r="A154" t="str">
            <v>hide</v>
          </cell>
          <cell r="J154">
            <v>0</v>
          </cell>
          <cell r="L154">
            <v>0</v>
          </cell>
          <cell r="M154">
            <v>0</v>
          </cell>
          <cell r="N154">
            <v>0</v>
          </cell>
          <cell r="O154">
            <v>0</v>
          </cell>
          <cell r="P154">
            <v>0</v>
          </cell>
          <cell r="Q154">
            <v>0</v>
          </cell>
          <cell r="R154">
            <v>0</v>
          </cell>
          <cell r="S154">
            <v>0</v>
          </cell>
          <cell r="T154">
            <v>0</v>
          </cell>
          <cell r="U154">
            <v>0</v>
          </cell>
        </row>
        <row r="155">
          <cell r="A155" t="str">
            <v>hide</v>
          </cell>
          <cell r="D155" t="str">
            <v>Restated Net Result</v>
          </cell>
          <cell r="J155">
            <v>0.20000000298023224</v>
          </cell>
          <cell r="L155">
            <v>2.000001072883606E-2</v>
          </cell>
          <cell r="M155">
            <v>-0.37999998591840267</v>
          </cell>
          <cell r="N155">
            <v>-0.17000008374452591</v>
          </cell>
          <cell r="O155">
            <v>0.29999999701976776</v>
          </cell>
          <cell r="P155">
            <v>-0.45999998226761818</v>
          </cell>
          <cell r="Q155">
            <v>-0.26999999955296516</v>
          </cell>
          <cell r="R155">
            <v>0.25999997928738594</v>
          </cell>
          <cell r="S155">
            <v>-0.16999993100762367</v>
          </cell>
          <cell r="T155">
            <v>-0.36999993026256561</v>
          </cell>
          <cell r="U155">
            <v>-0.24000009521842003</v>
          </cell>
        </row>
        <row r="156">
          <cell r="A156" t="str">
            <v>hide</v>
          </cell>
          <cell r="J156">
            <v>0</v>
          </cell>
          <cell r="L156">
            <v>0</v>
          </cell>
          <cell r="M156">
            <v>0</v>
          </cell>
          <cell r="N156">
            <v>0</v>
          </cell>
          <cell r="O156">
            <v>0</v>
          </cell>
          <cell r="P156">
            <v>0</v>
          </cell>
          <cell r="Q156">
            <v>0</v>
          </cell>
          <cell r="R156">
            <v>0</v>
          </cell>
          <cell r="S156">
            <v>0</v>
          </cell>
          <cell r="T156">
            <v>0</v>
          </cell>
          <cell r="U156">
            <v>0</v>
          </cell>
        </row>
        <row r="157">
          <cell r="A157" t="str">
            <v>hide</v>
          </cell>
          <cell r="J157">
            <v>-8668958</v>
          </cell>
          <cell r="L157">
            <v>-6428216</v>
          </cell>
          <cell r="M157">
            <v>958194</v>
          </cell>
          <cell r="N157">
            <v>2352219.41</v>
          </cell>
          <cell r="O157">
            <v>2163650.1400000006</v>
          </cell>
          <cell r="P157">
            <v>1023896.5399999991</v>
          </cell>
          <cell r="Q157">
            <v>485025.41000000015</v>
          </cell>
          <cell r="R157">
            <v>250050.73000000045</v>
          </cell>
          <cell r="S157">
            <v>-299775.69999999925</v>
          </cell>
          <cell r="T157">
            <v>-1016845.7899999991</v>
          </cell>
          <cell r="U157">
            <v>-1779868.0399999991</v>
          </cell>
        </row>
        <row r="158">
          <cell r="A158" t="str">
            <v>hide</v>
          </cell>
          <cell r="J158">
            <v>0</v>
          </cell>
          <cell r="L158">
            <v>0</v>
          </cell>
          <cell r="M158">
            <v>0</v>
          </cell>
          <cell r="N158">
            <v>0</v>
          </cell>
          <cell r="O158">
            <v>0</v>
          </cell>
          <cell r="P158">
            <v>0</v>
          </cell>
          <cell r="Q158">
            <v>0</v>
          </cell>
          <cell r="R158">
            <v>0</v>
          </cell>
          <cell r="S158">
            <v>0</v>
          </cell>
          <cell r="T158">
            <v>0</v>
          </cell>
          <cell r="U158">
            <v>0</v>
          </cell>
        </row>
        <row r="159">
          <cell r="A159" t="str">
            <v>hide</v>
          </cell>
          <cell r="J159">
            <v>-8668957.799999997</v>
          </cell>
          <cell r="L159">
            <v>-6428215.9799999893</v>
          </cell>
          <cell r="M159">
            <v>958193.62000001408</v>
          </cell>
          <cell r="N159">
            <v>2352219.2399999164</v>
          </cell>
          <cell r="O159">
            <v>2163650.4399999976</v>
          </cell>
          <cell r="P159">
            <v>1023896.0800000168</v>
          </cell>
          <cell r="Q159">
            <v>485025.1400000006</v>
          </cell>
          <cell r="R159">
            <v>250050.98999997973</v>
          </cell>
          <cell r="S159">
            <v>-299775.86999993026</v>
          </cell>
          <cell r="T159">
            <v>-1016846.1599999294</v>
          </cell>
          <cell r="U159">
            <v>-1779868.2800000943</v>
          </cell>
        </row>
        <row r="160">
          <cell r="A160" t="str">
            <v>hide</v>
          </cell>
          <cell r="C160">
            <v>0</v>
          </cell>
          <cell r="J160">
            <v>0</v>
          </cell>
          <cell r="L160">
            <v>0</v>
          </cell>
          <cell r="M160">
            <v>0</v>
          </cell>
          <cell r="N160">
            <v>0</v>
          </cell>
          <cell r="O160">
            <v>0</v>
          </cell>
          <cell r="P160">
            <v>0</v>
          </cell>
          <cell r="Q160">
            <v>0</v>
          </cell>
          <cell r="R160">
            <v>0</v>
          </cell>
          <cell r="S160">
            <v>0</v>
          </cell>
          <cell r="T160">
            <v>0</v>
          </cell>
          <cell r="U160">
            <v>0</v>
          </cell>
        </row>
        <row r="161">
          <cell r="A161" t="str">
            <v>hide</v>
          </cell>
          <cell r="J161">
            <v>0</v>
          </cell>
          <cell r="L161">
            <v>0</v>
          </cell>
          <cell r="M161">
            <v>0</v>
          </cell>
          <cell r="N161">
            <v>0</v>
          </cell>
          <cell r="O161">
            <v>0</v>
          </cell>
          <cell r="P161">
            <v>0</v>
          </cell>
          <cell r="Q161">
            <v>0</v>
          </cell>
          <cell r="R161">
            <v>0</v>
          </cell>
          <cell r="S161">
            <v>0</v>
          </cell>
          <cell r="T161">
            <v>0</v>
          </cell>
          <cell r="U161">
            <v>0</v>
          </cell>
        </row>
        <row r="162">
          <cell r="A162" t="str">
            <v>hide</v>
          </cell>
          <cell r="D162" t="str">
            <v>non-cash Balance Sheet</v>
          </cell>
          <cell r="J162">
            <v>0</v>
          </cell>
          <cell r="L162">
            <v>0</v>
          </cell>
          <cell r="M162">
            <v>0</v>
          </cell>
          <cell r="N162">
            <v>0</v>
          </cell>
          <cell r="O162">
            <v>0</v>
          </cell>
          <cell r="P162">
            <v>0</v>
          </cell>
          <cell r="Q162">
            <v>0</v>
          </cell>
          <cell r="R162">
            <v>0</v>
          </cell>
          <cell r="S162">
            <v>0</v>
          </cell>
          <cell r="T162">
            <v>0</v>
          </cell>
          <cell r="U162">
            <v>0</v>
          </cell>
        </row>
        <row r="163">
          <cell r="A163" t="str">
            <v>hide</v>
          </cell>
          <cell r="C163" t="str">
            <v>Assets</v>
          </cell>
          <cell r="D163" t="str">
            <v>Investments</v>
          </cell>
          <cell r="J163">
            <v>0</v>
          </cell>
          <cell r="L163">
            <v>0</v>
          </cell>
          <cell r="M163">
            <v>0</v>
          </cell>
          <cell r="N163">
            <v>0</v>
          </cell>
          <cell r="O163">
            <v>0</v>
          </cell>
          <cell r="P163">
            <v>0</v>
          </cell>
          <cell r="Q163">
            <v>0</v>
          </cell>
          <cell r="R163">
            <v>0</v>
          </cell>
          <cell r="S163">
            <v>0</v>
          </cell>
          <cell r="T163">
            <v>0</v>
          </cell>
          <cell r="U163">
            <v>0</v>
          </cell>
        </row>
        <row r="164">
          <cell r="A164" t="str">
            <v>hide</v>
          </cell>
          <cell r="C164" t="str">
            <v>Assets</v>
          </cell>
          <cell r="D164" t="str">
            <v>Receivables</v>
          </cell>
          <cell r="J164">
            <v>0</v>
          </cell>
          <cell r="L164">
            <v>0</v>
          </cell>
          <cell r="M164">
            <v>0</v>
          </cell>
          <cell r="N164">
            <v>0</v>
          </cell>
          <cell r="O164">
            <v>0</v>
          </cell>
          <cell r="P164">
            <v>0</v>
          </cell>
          <cell r="Q164">
            <v>0</v>
          </cell>
          <cell r="R164">
            <v>0</v>
          </cell>
          <cell r="S164">
            <v>0</v>
          </cell>
          <cell r="T164">
            <v>0</v>
          </cell>
          <cell r="U164">
            <v>0</v>
          </cell>
        </row>
        <row r="165">
          <cell r="A165" t="str">
            <v>hide</v>
          </cell>
          <cell r="C165" t="str">
            <v>Assets</v>
          </cell>
          <cell r="D165" t="str">
            <v>Inventories</v>
          </cell>
          <cell r="J165">
            <v>0</v>
          </cell>
          <cell r="L165">
            <v>0</v>
          </cell>
          <cell r="M165">
            <v>0</v>
          </cell>
          <cell r="N165">
            <v>0</v>
          </cell>
          <cell r="O165">
            <v>0</v>
          </cell>
          <cell r="P165">
            <v>0</v>
          </cell>
          <cell r="Q165">
            <v>0</v>
          </cell>
          <cell r="R165">
            <v>0</v>
          </cell>
          <cell r="S165">
            <v>0</v>
          </cell>
          <cell r="T165">
            <v>0</v>
          </cell>
          <cell r="U165">
            <v>0</v>
          </cell>
        </row>
        <row r="166">
          <cell r="A166" t="str">
            <v>hide</v>
          </cell>
          <cell r="C166" t="str">
            <v>Assets</v>
          </cell>
          <cell r="D166" t="str">
            <v>Other Assets</v>
          </cell>
          <cell r="J166">
            <v>0</v>
          </cell>
          <cell r="L166">
            <v>0</v>
          </cell>
          <cell r="M166">
            <v>0</v>
          </cell>
          <cell r="N166">
            <v>0</v>
          </cell>
          <cell r="O166">
            <v>0</v>
          </cell>
          <cell r="P166">
            <v>0</v>
          </cell>
          <cell r="Q166">
            <v>0</v>
          </cell>
          <cell r="R166">
            <v>0</v>
          </cell>
          <cell r="S166">
            <v>0</v>
          </cell>
          <cell r="T166">
            <v>0</v>
          </cell>
          <cell r="U166">
            <v>0</v>
          </cell>
        </row>
        <row r="167">
          <cell r="A167" t="str">
            <v>hide</v>
          </cell>
          <cell r="C167" t="str">
            <v>Assets</v>
          </cell>
          <cell r="D167" t="str">
            <v>Non-current assets classified as "held for sale"</v>
          </cell>
          <cell r="J167">
            <v>0</v>
          </cell>
          <cell r="L167">
            <v>0</v>
          </cell>
          <cell r="M167">
            <v>0</v>
          </cell>
          <cell r="N167">
            <v>0</v>
          </cell>
          <cell r="O167">
            <v>0</v>
          </cell>
          <cell r="P167">
            <v>0</v>
          </cell>
          <cell r="Q167">
            <v>0</v>
          </cell>
          <cell r="R167">
            <v>0</v>
          </cell>
          <cell r="S167">
            <v>0</v>
          </cell>
          <cell r="T167">
            <v>0</v>
          </cell>
          <cell r="U167">
            <v>0</v>
          </cell>
        </row>
        <row r="168">
          <cell r="A168" t="str">
            <v>hide</v>
          </cell>
          <cell r="C168" t="str">
            <v>Assets</v>
          </cell>
          <cell r="D168" t="str">
            <v>Infrastructure, Property, Plant &amp; Equipment</v>
          </cell>
          <cell r="J168">
            <v>-16463000</v>
          </cell>
          <cell r="L168">
            <v>-16615000</v>
          </cell>
          <cell r="M168">
            <v>-16735000</v>
          </cell>
          <cell r="N168">
            <v>-16514000</v>
          </cell>
          <cell r="O168">
            <v>-16311000</v>
          </cell>
          <cell r="P168">
            <v>-16212000</v>
          </cell>
          <cell r="Q168">
            <v>-16167000</v>
          </cell>
          <cell r="R168">
            <v>-16145000</v>
          </cell>
          <cell r="S168">
            <v>-16123000</v>
          </cell>
          <cell r="T168">
            <v>-16105000</v>
          </cell>
          <cell r="U168">
            <v>-16088000</v>
          </cell>
        </row>
        <row r="169">
          <cell r="A169" t="str">
            <v>hide</v>
          </cell>
          <cell r="C169" t="str">
            <v>Assets</v>
          </cell>
          <cell r="D169" t="str">
            <v>Infrastructure, Property, Plant &amp; Equipment</v>
          </cell>
          <cell r="J169">
            <v>318393</v>
          </cell>
          <cell r="L169">
            <v>236000</v>
          </cell>
          <cell r="M169">
            <v>243080</v>
          </cell>
          <cell r="N169">
            <v>250372.4</v>
          </cell>
          <cell r="O169">
            <v>257883.57</v>
          </cell>
          <cell r="P169">
            <v>265620.08</v>
          </cell>
          <cell r="Q169">
            <v>273588.68</v>
          </cell>
          <cell r="R169">
            <v>281796.34000000003</v>
          </cell>
          <cell r="S169">
            <v>290250.23</v>
          </cell>
          <cell r="T169">
            <v>298957.74</v>
          </cell>
          <cell r="U169">
            <v>307926.46999999997</v>
          </cell>
        </row>
        <row r="170">
          <cell r="A170" t="str">
            <v>hide</v>
          </cell>
          <cell r="C170" t="str">
            <v>Assets</v>
          </cell>
          <cell r="D170" t="str">
            <v>Investments Accounted for using the equity method</v>
          </cell>
          <cell r="J170">
            <v>0</v>
          </cell>
          <cell r="L170">
            <v>0</v>
          </cell>
          <cell r="M170">
            <v>0</v>
          </cell>
          <cell r="N170">
            <v>0</v>
          </cell>
          <cell r="O170">
            <v>0</v>
          </cell>
          <cell r="P170">
            <v>0</v>
          </cell>
          <cell r="Q170">
            <v>0</v>
          </cell>
          <cell r="R170">
            <v>0</v>
          </cell>
          <cell r="S170">
            <v>0</v>
          </cell>
          <cell r="T170">
            <v>0</v>
          </cell>
          <cell r="U170">
            <v>0</v>
          </cell>
        </row>
        <row r="171">
          <cell r="A171" t="str">
            <v>hide</v>
          </cell>
          <cell r="C171" t="str">
            <v>Assets</v>
          </cell>
          <cell r="D171" t="str">
            <v>Investment Property</v>
          </cell>
          <cell r="J171">
            <v>0</v>
          </cell>
          <cell r="L171">
            <v>0</v>
          </cell>
          <cell r="M171">
            <v>0</v>
          </cell>
          <cell r="N171">
            <v>0</v>
          </cell>
          <cell r="O171">
            <v>0</v>
          </cell>
          <cell r="P171">
            <v>0</v>
          </cell>
          <cell r="Q171">
            <v>0</v>
          </cell>
          <cell r="R171">
            <v>0</v>
          </cell>
          <cell r="S171">
            <v>0</v>
          </cell>
          <cell r="T171">
            <v>0</v>
          </cell>
          <cell r="U171">
            <v>0</v>
          </cell>
        </row>
        <row r="172">
          <cell r="A172" t="str">
            <v>hide</v>
          </cell>
          <cell r="C172" t="str">
            <v>Assets</v>
          </cell>
          <cell r="D172" t="str">
            <v>Investment Property</v>
          </cell>
          <cell r="J172">
            <v>0</v>
          </cell>
          <cell r="L172">
            <v>0</v>
          </cell>
          <cell r="M172">
            <v>0</v>
          </cell>
          <cell r="N172">
            <v>0</v>
          </cell>
          <cell r="O172">
            <v>0</v>
          </cell>
          <cell r="P172">
            <v>0</v>
          </cell>
          <cell r="Q172">
            <v>0</v>
          </cell>
          <cell r="R172">
            <v>0</v>
          </cell>
          <cell r="S172">
            <v>0</v>
          </cell>
          <cell r="T172">
            <v>0</v>
          </cell>
          <cell r="U172">
            <v>0</v>
          </cell>
        </row>
        <row r="173">
          <cell r="A173" t="str">
            <v>hide</v>
          </cell>
          <cell r="C173" t="str">
            <v>Assets</v>
          </cell>
          <cell r="D173" t="str">
            <v>Intangible Assets</v>
          </cell>
          <cell r="J173">
            <v>0</v>
          </cell>
          <cell r="L173">
            <v>0</v>
          </cell>
          <cell r="M173">
            <v>0</v>
          </cell>
          <cell r="N173">
            <v>0</v>
          </cell>
          <cell r="O173">
            <v>0</v>
          </cell>
          <cell r="P173">
            <v>0</v>
          </cell>
          <cell r="Q173">
            <v>0</v>
          </cell>
          <cell r="R173">
            <v>0</v>
          </cell>
          <cell r="S173">
            <v>0</v>
          </cell>
          <cell r="T173">
            <v>0</v>
          </cell>
          <cell r="U173">
            <v>0</v>
          </cell>
        </row>
        <row r="174">
          <cell r="A174" t="str">
            <v>hide</v>
          </cell>
          <cell r="C174" t="str">
            <v>Assets</v>
          </cell>
          <cell r="D174" t="str">
            <v>Intangible Assets</v>
          </cell>
          <cell r="J174">
            <v>0</v>
          </cell>
          <cell r="L174">
            <v>0</v>
          </cell>
          <cell r="M174">
            <v>0</v>
          </cell>
          <cell r="N174">
            <v>0</v>
          </cell>
          <cell r="O174">
            <v>0</v>
          </cell>
          <cell r="P174">
            <v>0</v>
          </cell>
          <cell r="Q174">
            <v>0</v>
          </cell>
          <cell r="R174">
            <v>0</v>
          </cell>
          <cell r="S174">
            <v>0</v>
          </cell>
          <cell r="T174">
            <v>0</v>
          </cell>
          <cell r="U174">
            <v>0</v>
          </cell>
        </row>
        <row r="175">
          <cell r="A175" t="str">
            <v>hide</v>
          </cell>
          <cell r="C175" t="str">
            <v>Liabilities</v>
          </cell>
          <cell r="D175" t="str">
            <v>Payables</v>
          </cell>
          <cell r="J175">
            <v>0</v>
          </cell>
          <cell r="L175">
            <v>0</v>
          </cell>
          <cell r="M175">
            <v>0</v>
          </cell>
          <cell r="N175">
            <v>0</v>
          </cell>
          <cell r="O175">
            <v>0</v>
          </cell>
          <cell r="P175">
            <v>0</v>
          </cell>
          <cell r="Q175">
            <v>0</v>
          </cell>
          <cell r="R175">
            <v>0</v>
          </cell>
          <cell r="S175">
            <v>0</v>
          </cell>
          <cell r="T175">
            <v>0</v>
          </cell>
          <cell r="U175">
            <v>0</v>
          </cell>
        </row>
        <row r="176">
          <cell r="A176" t="str">
            <v>hide</v>
          </cell>
          <cell r="C176" t="str">
            <v>Liabilities</v>
          </cell>
          <cell r="D176" t="str">
            <v>Borrowings - Loans</v>
          </cell>
          <cell r="J176">
            <v>0</v>
          </cell>
          <cell r="L176">
            <v>0</v>
          </cell>
          <cell r="M176">
            <v>0</v>
          </cell>
          <cell r="N176">
            <v>0</v>
          </cell>
          <cell r="O176">
            <v>0</v>
          </cell>
          <cell r="P176">
            <v>0</v>
          </cell>
          <cell r="Q176">
            <v>0</v>
          </cell>
          <cell r="R176">
            <v>0</v>
          </cell>
          <cell r="S176">
            <v>0</v>
          </cell>
          <cell r="T176">
            <v>0</v>
          </cell>
          <cell r="U176">
            <v>0</v>
          </cell>
        </row>
        <row r="177">
          <cell r="A177" t="str">
            <v>hide</v>
          </cell>
          <cell r="C177" t="str">
            <v>Liabilities</v>
          </cell>
          <cell r="D177" t="str">
            <v>Borrowings - Finance Leases</v>
          </cell>
          <cell r="J177">
            <v>0</v>
          </cell>
          <cell r="L177">
            <v>0</v>
          </cell>
          <cell r="M177">
            <v>0</v>
          </cell>
          <cell r="N177">
            <v>0</v>
          </cell>
          <cell r="O177">
            <v>0</v>
          </cell>
          <cell r="P177">
            <v>0</v>
          </cell>
          <cell r="Q177">
            <v>0</v>
          </cell>
          <cell r="R177">
            <v>0</v>
          </cell>
          <cell r="S177">
            <v>0</v>
          </cell>
          <cell r="T177">
            <v>0</v>
          </cell>
          <cell r="U177">
            <v>0</v>
          </cell>
        </row>
        <row r="178">
          <cell r="A178" t="str">
            <v>hide</v>
          </cell>
          <cell r="C178" t="str">
            <v>Liabilities</v>
          </cell>
          <cell r="D178" t="str">
            <v>Borrowings - Other</v>
          </cell>
          <cell r="J178">
            <v>0</v>
          </cell>
          <cell r="L178">
            <v>0</v>
          </cell>
          <cell r="M178">
            <v>0</v>
          </cell>
          <cell r="N178">
            <v>0</v>
          </cell>
          <cell r="O178">
            <v>0</v>
          </cell>
          <cell r="P178">
            <v>0</v>
          </cell>
          <cell r="Q178">
            <v>0</v>
          </cell>
          <cell r="R178">
            <v>0</v>
          </cell>
          <cell r="S178">
            <v>0</v>
          </cell>
          <cell r="T178">
            <v>0</v>
          </cell>
          <cell r="U178">
            <v>0</v>
          </cell>
        </row>
        <row r="179">
          <cell r="A179" t="str">
            <v>hide</v>
          </cell>
          <cell r="C179" t="str">
            <v>Liabilities</v>
          </cell>
          <cell r="D179" t="str">
            <v>Provisions - ELE</v>
          </cell>
          <cell r="J179">
            <v>0</v>
          </cell>
          <cell r="L179">
            <v>0</v>
          </cell>
          <cell r="M179">
            <v>0</v>
          </cell>
          <cell r="N179">
            <v>0</v>
          </cell>
          <cell r="O179">
            <v>0</v>
          </cell>
          <cell r="P179">
            <v>0</v>
          </cell>
          <cell r="Q179">
            <v>0</v>
          </cell>
          <cell r="R179">
            <v>0</v>
          </cell>
          <cell r="S179">
            <v>0</v>
          </cell>
          <cell r="T179">
            <v>0</v>
          </cell>
          <cell r="U179">
            <v>0</v>
          </cell>
        </row>
        <row r="180">
          <cell r="A180" t="str">
            <v>hide</v>
          </cell>
          <cell r="C180" t="str">
            <v>Liabilities</v>
          </cell>
          <cell r="D180" t="str">
            <v>Provisions - Reinstatements</v>
          </cell>
          <cell r="J180">
            <v>0</v>
          </cell>
          <cell r="L180">
            <v>0</v>
          </cell>
          <cell r="M180">
            <v>0</v>
          </cell>
          <cell r="N180">
            <v>0</v>
          </cell>
          <cell r="O180">
            <v>0</v>
          </cell>
          <cell r="P180">
            <v>0</v>
          </cell>
          <cell r="Q180">
            <v>0</v>
          </cell>
          <cell r="R180">
            <v>0</v>
          </cell>
          <cell r="S180">
            <v>0</v>
          </cell>
          <cell r="T180">
            <v>0</v>
          </cell>
          <cell r="U180">
            <v>0</v>
          </cell>
        </row>
        <row r="181">
          <cell r="A181" t="str">
            <v>hide</v>
          </cell>
          <cell r="C181" t="str">
            <v>Liabilities</v>
          </cell>
          <cell r="D181" t="str">
            <v>Provisions - Other</v>
          </cell>
          <cell r="J181">
            <v>0</v>
          </cell>
          <cell r="L181">
            <v>0</v>
          </cell>
          <cell r="M181">
            <v>0</v>
          </cell>
          <cell r="N181">
            <v>0</v>
          </cell>
          <cell r="O181">
            <v>0</v>
          </cell>
          <cell r="P181">
            <v>0</v>
          </cell>
          <cell r="Q181">
            <v>0</v>
          </cell>
          <cell r="R181">
            <v>0</v>
          </cell>
          <cell r="S181">
            <v>0</v>
          </cell>
          <cell r="T181">
            <v>0</v>
          </cell>
          <cell r="U181">
            <v>0</v>
          </cell>
        </row>
        <row r="182">
          <cell r="A182" t="str">
            <v>hide</v>
          </cell>
          <cell r="C182" t="str">
            <v>Liabilities</v>
          </cell>
          <cell r="D182" t="str">
            <v>Liabilities associated with assets classified as "held for sale"</v>
          </cell>
          <cell r="J182">
            <v>0</v>
          </cell>
          <cell r="L182">
            <v>0</v>
          </cell>
          <cell r="M182">
            <v>0</v>
          </cell>
          <cell r="N182">
            <v>0</v>
          </cell>
          <cell r="O182">
            <v>0</v>
          </cell>
          <cell r="P182">
            <v>0</v>
          </cell>
          <cell r="Q182">
            <v>0</v>
          </cell>
          <cell r="R182">
            <v>0</v>
          </cell>
          <cell r="S182">
            <v>0</v>
          </cell>
          <cell r="T182">
            <v>0</v>
          </cell>
          <cell r="U182">
            <v>0</v>
          </cell>
        </row>
        <row r="183">
          <cell r="A183" t="str">
            <v>hide</v>
          </cell>
          <cell r="C183" t="str">
            <v/>
          </cell>
          <cell r="D183" t="str">
            <v/>
          </cell>
          <cell r="J183">
            <v>0</v>
          </cell>
          <cell r="L183">
            <v>0</v>
          </cell>
          <cell r="M183">
            <v>0</v>
          </cell>
          <cell r="N183">
            <v>0</v>
          </cell>
          <cell r="O183">
            <v>0</v>
          </cell>
          <cell r="P183">
            <v>0</v>
          </cell>
          <cell r="Q183">
            <v>0</v>
          </cell>
          <cell r="R183">
            <v>0</v>
          </cell>
          <cell r="S183">
            <v>0</v>
          </cell>
          <cell r="T183">
            <v>0</v>
          </cell>
          <cell r="U183">
            <v>0</v>
          </cell>
        </row>
        <row r="184">
          <cell r="A184" t="str">
            <v>hide</v>
          </cell>
          <cell r="C184" t="str">
            <v/>
          </cell>
          <cell r="D184" t="str">
            <v/>
          </cell>
          <cell r="J184">
            <v>0</v>
          </cell>
          <cell r="L184">
            <v>0</v>
          </cell>
          <cell r="M184">
            <v>0</v>
          </cell>
          <cell r="N184">
            <v>0</v>
          </cell>
          <cell r="O184">
            <v>0</v>
          </cell>
          <cell r="P184">
            <v>0</v>
          </cell>
          <cell r="Q184">
            <v>0</v>
          </cell>
          <cell r="R184">
            <v>0</v>
          </cell>
          <cell r="S184">
            <v>0</v>
          </cell>
          <cell r="T184">
            <v>0</v>
          </cell>
          <cell r="U184">
            <v>0</v>
          </cell>
        </row>
        <row r="185">
          <cell r="A185" t="str">
            <v>hide</v>
          </cell>
          <cell r="D185" t="str">
            <v>Variance to non-cash net result</v>
          </cell>
          <cell r="J185">
            <v>-318393</v>
          </cell>
          <cell r="L185">
            <v>-236000</v>
          </cell>
          <cell r="M185">
            <v>-243080</v>
          </cell>
          <cell r="N185">
            <v>-250372.40000000037</v>
          </cell>
          <cell r="O185">
            <v>-257883.5700000003</v>
          </cell>
          <cell r="P185">
            <v>-265620.08000000007</v>
          </cell>
          <cell r="Q185">
            <v>-273588.6799999997</v>
          </cell>
          <cell r="R185">
            <v>-281796.33999999985</v>
          </cell>
          <cell r="S185">
            <v>-290250.23000000045</v>
          </cell>
          <cell r="T185">
            <v>-298957.74000000022</v>
          </cell>
          <cell r="U185">
            <v>-307926.47000000067</v>
          </cell>
        </row>
        <row r="186">
          <cell r="A186" t="str">
            <v>hide</v>
          </cell>
          <cell r="D186">
            <v>0</v>
          </cell>
          <cell r="J186">
            <v>0</v>
          </cell>
          <cell r="L186">
            <v>0</v>
          </cell>
          <cell r="M186">
            <v>0</v>
          </cell>
          <cell r="N186">
            <v>0</v>
          </cell>
          <cell r="O186">
            <v>0</v>
          </cell>
          <cell r="P186">
            <v>0</v>
          </cell>
          <cell r="Q186">
            <v>0</v>
          </cell>
          <cell r="R186">
            <v>0</v>
          </cell>
          <cell r="S186">
            <v>0</v>
          </cell>
          <cell r="T186">
            <v>0</v>
          </cell>
          <cell r="U186">
            <v>0</v>
          </cell>
        </row>
        <row r="187">
          <cell r="A187" t="str">
            <v>hide</v>
          </cell>
          <cell r="C187" t="str">
            <v>Operating</v>
          </cell>
          <cell r="D187" t="str">
            <v>Net Reserves</v>
          </cell>
          <cell r="J187">
            <v>0</v>
          </cell>
          <cell r="L187">
            <v>0</v>
          </cell>
          <cell r="M187">
            <v>0</v>
          </cell>
          <cell r="N187">
            <v>0</v>
          </cell>
          <cell r="O187">
            <v>0</v>
          </cell>
          <cell r="P187">
            <v>0</v>
          </cell>
          <cell r="Q187">
            <v>0</v>
          </cell>
          <cell r="R187">
            <v>0</v>
          </cell>
          <cell r="S187">
            <v>0</v>
          </cell>
          <cell r="T187">
            <v>0</v>
          </cell>
          <cell r="U187">
            <v>0</v>
          </cell>
        </row>
        <row r="188">
          <cell r="A188" t="str">
            <v>hide</v>
          </cell>
          <cell r="C188" t="str">
            <v>Internal</v>
          </cell>
          <cell r="D188" t="str">
            <v>Plant &amp; Vehicle Replacement</v>
          </cell>
          <cell r="J188">
            <v>0</v>
          </cell>
          <cell r="L188">
            <v>0</v>
          </cell>
          <cell r="M188">
            <v>0</v>
          </cell>
          <cell r="N188">
            <v>0</v>
          </cell>
          <cell r="O188">
            <v>0</v>
          </cell>
          <cell r="P188">
            <v>0</v>
          </cell>
          <cell r="Q188">
            <v>0</v>
          </cell>
          <cell r="R188">
            <v>0</v>
          </cell>
          <cell r="S188">
            <v>0</v>
          </cell>
          <cell r="T188">
            <v>0</v>
          </cell>
          <cell r="U188">
            <v>0</v>
          </cell>
        </row>
        <row r="189">
          <cell r="A189" t="str">
            <v>hide</v>
          </cell>
          <cell r="D189" t="str">
            <v>Investment Losses</v>
          </cell>
          <cell r="J189">
            <v>0</v>
          </cell>
          <cell r="L189">
            <v>0</v>
          </cell>
          <cell r="M189">
            <v>0</v>
          </cell>
          <cell r="N189">
            <v>0</v>
          </cell>
          <cell r="O189">
            <v>0</v>
          </cell>
          <cell r="P189">
            <v>0</v>
          </cell>
          <cell r="Q189">
            <v>0</v>
          </cell>
          <cell r="R189">
            <v>0</v>
          </cell>
          <cell r="S189">
            <v>0</v>
          </cell>
          <cell r="T189">
            <v>0</v>
          </cell>
          <cell r="U189">
            <v>0</v>
          </cell>
        </row>
        <row r="190">
          <cell r="A190" t="str">
            <v>hide</v>
          </cell>
          <cell r="D190" t="str">
            <v>Employees Leave Entitlement</v>
          </cell>
          <cell r="J190">
            <v>0</v>
          </cell>
          <cell r="L190">
            <v>0</v>
          </cell>
          <cell r="M190">
            <v>0</v>
          </cell>
          <cell r="N190">
            <v>0</v>
          </cell>
          <cell r="O190">
            <v>0</v>
          </cell>
          <cell r="P190">
            <v>0</v>
          </cell>
          <cell r="Q190">
            <v>0</v>
          </cell>
          <cell r="R190">
            <v>0</v>
          </cell>
          <cell r="S190">
            <v>0</v>
          </cell>
          <cell r="T190">
            <v>0</v>
          </cell>
          <cell r="U190">
            <v>0</v>
          </cell>
        </row>
        <row r="191">
          <cell r="A191" t="str">
            <v>hide</v>
          </cell>
          <cell r="D191" t="str">
            <v>Carry Over Works</v>
          </cell>
          <cell r="J191">
            <v>0</v>
          </cell>
          <cell r="L191">
            <v>0</v>
          </cell>
          <cell r="M191">
            <v>0</v>
          </cell>
          <cell r="N191">
            <v>0</v>
          </cell>
          <cell r="O191">
            <v>0</v>
          </cell>
          <cell r="P191">
            <v>0</v>
          </cell>
          <cell r="Q191">
            <v>0</v>
          </cell>
          <cell r="R191">
            <v>0</v>
          </cell>
          <cell r="S191">
            <v>0</v>
          </cell>
          <cell r="T191">
            <v>0</v>
          </cell>
          <cell r="U191">
            <v>0</v>
          </cell>
        </row>
        <row r="192">
          <cell r="A192" t="str">
            <v>hide</v>
          </cell>
          <cell r="D192" t="str">
            <v>Sealing of Unsealed Roads</v>
          </cell>
          <cell r="J192">
            <v>0</v>
          </cell>
          <cell r="L192">
            <v>0</v>
          </cell>
          <cell r="M192">
            <v>0</v>
          </cell>
          <cell r="N192">
            <v>0</v>
          </cell>
          <cell r="O192">
            <v>0</v>
          </cell>
          <cell r="P192">
            <v>0</v>
          </cell>
          <cell r="Q192">
            <v>0</v>
          </cell>
          <cell r="R192">
            <v>0</v>
          </cell>
          <cell r="S192">
            <v>0</v>
          </cell>
          <cell r="T192">
            <v>0</v>
          </cell>
          <cell r="U192">
            <v>0</v>
          </cell>
        </row>
        <row r="193">
          <cell r="A193" t="str">
            <v>hide</v>
          </cell>
          <cell r="D193" t="str">
            <v>Advanced Funds</v>
          </cell>
          <cell r="J193">
            <v>0</v>
          </cell>
          <cell r="L193">
            <v>0</v>
          </cell>
          <cell r="M193">
            <v>0</v>
          </cell>
          <cell r="N193">
            <v>0</v>
          </cell>
          <cell r="O193">
            <v>0</v>
          </cell>
          <cell r="P193">
            <v>0</v>
          </cell>
          <cell r="Q193">
            <v>0</v>
          </cell>
          <cell r="R193">
            <v>0</v>
          </cell>
          <cell r="S193">
            <v>0</v>
          </cell>
          <cell r="T193">
            <v>0</v>
          </cell>
          <cell r="U193">
            <v>0</v>
          </cell>
        </row>
        <row r="194">
          <cell r="A194" t="str">
            <v>hide</v>
          </cell>
          <cell r="D194" t="str">
            <v>Asset Renewal &amp; Maintenance</v>
          </cell>
          <cell r="J194">
            <v>0</v>
          </cell>
          <cell r="L194">
            <v>0</v>
          </cell>
          <cell r="M194">
            <v>0</v>
          </cell>
          <cell r="N194">
            <v>0</v>
          </cell>
          <cell r="O194">
            <v>0</v>
          </cell>
          <cell r="P194">
            <v>0</v>
          </cell>
          <cell r="Q194">
            <v>0</v>
          </cell>
          <cell r="R194">
            <v>0</v>
          </cell>
          <cell r="S194">
            <v>0</v>
          </cell>
          <cell r="T194">
            <v>0</v>
          </cell>
          <cell r="U194">
            <v>0</v>
          </cell>
        </row>
        <row r="195">
          <cell r="A195" t="str">
            <v>hide</v>
          </cell>
          <cell r="D195" t="str">
            <v>Capital Works (SRV)</v>
          </cell>
          <cell r="J195">
            <v>0</v>
          </cell>
          <cell r="L195">
            <v>0</v>
          </cell>
          <cell r="M195">
            <v>0</v>
          </cell>
          <cell r="N195">
            <v>0</v>
          </cell>
          <cell r="O195">
            <v>0</v>
          </cell>
          <cell r="P195">
            <v>0</v>
          </cell>
          <cell r="Q195">
            <v>0</v>
          </cell>
          <cell r="R195">
            <v>0</v>
          </cell>
          <cell r="S195">
            <v>0</v>
          </cell>
          <cell r="T195">
            <v>0</v>
          </cell>
          <cell r="U195">
            <v>0</v>
          </cell>
        </row>
        <row r="196">
          <cell r="A196" t="str">
            <v>hide</v>
          </cell>
          <cell r="D196" t="str">
            <v>Cemetery Improvements</v>
          </cell>
          <cell r="J196">
            <v>0</v>
          </cell>
          <cell r="L196">
            <v>0</v>
          </cell>
          <cell r="M196">
            <v>0</v>
          </cell>
          <cell r="N196">
            <v>0</v>
          </cell>
          <cell r="O196">
            <v>0</v>
          </cell>
          <cell r="P196">
            <v>0</v>
          </cell>
          <cell r="Q196">
            <v>0</v>
          </cell>
          <cell r="R196">
            <v>0</v>
          </cell>
          <cell r="S196">
            <v>0</v>
          </cell>
          <cell r="T196">
            <v>0</v>
          </cell>
          <cell r="U196">
            <v>0</v>
          </cell>
        </row>
        <row r="197">
          <cell r="A197" t="str">
            <v>hide</v>
          </cell>
          <cell r="D197" t="str">
            <v>Debt Servicing Future Years</v>
          </cell>
          <cell r="J197">
            <v>0</v>
          </cell>
          <cell r="L197">
            <v>0</v>
          </cell>
          <cell r="M197">
            <v>0</v>
          </cell>
          <cell r="N197">
            <v>0</v>
          </cell>
          <cell r="O197">
            <v>0</v>
          </cell>
          <cell r="P197">
            <v>0</v>
          </cell>
          <cell r="Q197">
            <v>0</v>
          </cell>
          <cell r="R197">
            <v>0</v>
          </cell>
          <cell r="S197">
            <v>0</v>
          </cell>
          <cell r="T197">
            <v>0</v>
          </cell>
          <cell r="U197">
            <v>0</v>
          </cell>
        </row>
        <row r="198">
          <cell r="A198" t="str">
            <v>hide</v>
          </cell>
          <cell r="D198" t="str">
            <v>Elections</v>
          </cell>
          <cell r="J198">
            <v>0</v>
          </cell>
          <cell r="L198">
            <v>0</v>
          </cell>
          <cell r="M198">
            <v>0</v>
          </cell>
          <cell r="N198">
            <v>0</v>
          </cell>
          <cell r="O198">
            <v>0</v>
          </cell>
          <cell r="P198">
            <v>0</v>
          </cell>
          <cell r="Q198">
            <v>0</v>
          </cell>
          <cell r="R198">
            <v>0</v>
          </cell>
          <cell r="S198">
            <v>0</v>
          </cell>
          <cell r="T198">
            <v>0</v>
          </cell>
          <cell r="U198">
            <v>0</v>
          </cell>
        </row>
        <row r="199">
          <cell r="A199" t="str">
            <v>hide</v>
          </cell>
          <cell r="D199" t="str">
            <v>Environmental Levy</v>
          </cell>
          <cell r="J199">
            <v>0</v>
          </cell>
          <cell r="L199">
            <v>0</v>
          </cell>
          <cell r="M199">
            <v>0</v>
          </cell>
          <cell r="N199">
            <v>0</v>
          </cell>
          <cell r="O199">
            <v>0</v>
          </cell>
          <cell r="P199">
            <v>0</v>
          </cell>
          <cell r="Q199">
            <v>0</v>
          </cell>
          <cell r="R199">
            <v>0</v>
          </cell>
          <cell r="S199">
            <v>0</v>
          </cell>
          <cell r="T199">
            <v>0</v>
          </cell>
          <cell r="U199">
            <v>0</v>
          </cell>
        </row>
        <row r="200">
          <cell r="A200" t="str">
            <v>hide</v>
          </cell>
          <cell r="D200" t="str">
            <v>FAG shortfall 2012/13</v>
          </cell>
          <cell r="J200">
            <v>0</v>
          </cell>
          <cell r="L200">
            <v>0</v>
          </cell>
          <cell r="M200">
            <v>0</v>
          </cell>
          <cell r="N200">
            <v>0</v>
          </cell>
          <cell r="O200">
            <v>0</v>
          </cell>
          <cell r="P200">
            <v>0</v>
          </cell>
          <cell r="Q200">
            <v>0</v>
          </cell>
          <cell r="R200">
            <v>0</v>
          </cell>
          <cell r="S200">
            <v>0</v>
          </cell>
          <cell r="T200">
            <v>0</v>
          </cell>
          <cell r="U200">
            <v>0</v>
          </cell>
        </row>
        <row r="201">
          <cell r="A201" t="str">
            <v>hide</v>
          </cell>
          <cell r="D201" t="str">
            <v>Family Day Care</v>
          </cell>
          <cell r="J201">
            <v>0</v>
          </cell>
          <cell r="L201">
            <v>0</v>
          </cell>
          <cell r="M201">
            <v>0</v>
          </cell>
          <cell r="N201">
            <v>0</v>
          </cell>
          <cell r="O201">
            <v>0</v>
          </cell>
          <cell r="P201">
            <v>0</v>
          </cell>
          <cell r="Q201">
            <v>0</v>
          </cell>
          <cell r="R201">
            <v>0</v>
          </cell>
          <cell r="S201">
            <v>0</v>
          </cell>
          <cell r="T201">
            <v>0</v>
          </cell>
          <cell r="U201">
            <v>0</v>
          </cell>
        </row>
        <row r="202">
          <cell r="A202" t="str">
            <v>hide</v>
          </cell>
          <cell r="D202" t="str">
            <v>Floodplain Risk Mngt Study &amp; Plan</v>
          </cell>
          <cell r="J202">
            <v>0</v>
          </cell>
          <cell r="L202">
            <v>0</v>
          </cell>
          <cell r="M202">
            <v>0</v>
          </cell>
          <cell r="N202">
            <v>0</v>
          </cell>
          <cell r="O202">
            <v>0</v>
          </cell>
          <cell r="P202">
            <v>0</v>
          </cell>
          <cell r="Q202">
            <v>0</v>
          </cell>
          <cell r="R202">
            <v>0</v>
          </cell>
          <cell r="S202">
            <v>0</v>
          </cell>
          <cell r="T202">
            <v>0</v>
          </cell>
          <cell r="U202">
            <v>0</v>
          </cell>
        </row>
        <row r="203">
          <cell r="A203" t="str">
            <v>hide</v>
          </cell>
          <cell r="D203" t="str">
            <v>Katoomba Civic Centre / Cultural Centre</v>
          </cell>
          <cell r="J203">
            <v>0</v>
          </cell>
          <cell r="L203">
            <v>0</v>
          </cell>
          <cell r="M203">
            <v>0</v>
          </cell>
          <cell r="N203">
            <v>0</v>
          </cell>
          <cell r="O203">
            <v>0</v>
          </cell>
          <cell r="P203">
            <v>0</v>
          </cell>
          <cell r="Q203">
            <v>0</v>
          </cell>
          <cell r="R203">
            <v>0</v>
          </cell>
          <cell r="S203">
            <v>0</v>
          </cell>
          <cell r="T203">
            <v>0</v>
          </cell>
          <cell r="U203">
            <v>0</v>
          </cell>
        </row>
        <row r="204">
          <cell r="A204" t="str">
            <v>hide</v>
          </cell>
          <cell r="D204" t="str">
            <v>Land sale (funding Leura Toilets)</v>
          </cell>
          <cell r="J204">
            <v>0</v>
          </cell>
          <cell r="L204">
            <v>0</v>
          </cell>
          <cell r="M204">
            <v>0</v>
          </cell>
          <cell r="N204">
            <v>0</v>
          </cell>
          <cell r="O204">
            <v>0</v>
          </cell>
          <cell r="P204">
            <v>0</v>
          </cell>
          <cell r="Q204">
            <v>0</v>
          </cell>
          <cell r="R204">
            <v>0</v>
          </cell>
          <cell r="S204">
            <v>0</v>
          </cell>
          <cell r="T204">
            <v>0</v>
          </cell>
          <cell r="U204">
            <v>0</v>
          </cell>
        </row>
        <row r="205">
          <cell r="A205" t="str">
            <v>hide</v>
          </cell>
          <cell r="D205" t="str">
            <v>Major Capital Works</v>
          </cell>
          <cell r="J205">
            <v>0</v>
          </cell>
          <cell r="L205">
            <v>0</v>
          </cell>
          <cell r="M205">
            <v>0</v>
          </cell>
          <cell r="N205">
            <v>0</v>
          </cell>
          <cell r="O205">
            <v>0</v>
          </cell>
          <cell r="P205">
            <v>0</v>
          </cell>
          <cell r="Q205">
            <v>0</v>
          </cell>
          <cell r="R205">
            <v>0</v>
          </cell>
          <cell r="S205">
            <v>0</v>
          </cell>
          <cell r="T205">
            <v>0</v>
          </cell>
          <cell r="U205">
            <v>0</v>
          </cell>
        </row>
        <row r="206">
          <cell r="A206" t="str">
            <v>hide</v>
          </cell>
          <cell r="D206" t="str">
            <v>Operational Improvements</v>
          </cell>
          <cell r="J206">
            <v>0</v>
          </cell>
          <cell r="L206">
            <v>0</v>
          </cell>
          <cell r="M206">
            <v>0</v>
          </cell>
          <cell r="N206">
            <v>0</v>
          </cell>
          <cell r="O206">
            <v>0</v>
          </cell>
          <cell r="P206">
            <v>0</v>
          </cell>
          <cell r="Q206">
            <v>0</v>
          </cell>
          <cell r="R206">
            <v>0</v>
          </cell>
          <cell r="S206">
            <v>0</v>
          </cell>
          <cell r="T206">
            <v>0</v>
          </cell>
          <cell r="U206">
            <v>0</v>
          </cell>
        </row>
        <row r="207">
          <cell r="A207" t="str">
            <v>hide</v>
          </cell>
          <cell r="D207" t="str">
            <v>PABX Equipment</v>
          </cell>
          <cell r="J207">
            <v>53591</v>
          </cell>
          <cell r="L207">
            <v>103591</v>
          </cell>
          <cell r="M207">
            <v>103591</v>
          </cell>
          <cell r="N207">
            <v>103591</v>
          </cell>
          <cell r="O207">
            <v>103591</v>
          </cell>
          <cell r="P207">
            <v>103591</v>
          </cell>
          <cell r="Q207">
            <v>103591</v>
          </cell>
          <cell r="R207">
            <v>103591</v>
          </cell>
          <cell r="S207">
            <v>103591</v>
          </cell>
          <cell r="T207">
            <v>103591</v>
          </cell>
          <cell r="U207">
            <v>103591</v>
          </cell>
        </row>
        <row r="208">
          <cell r="A208" t="str">
            <v>hide</v>
          </cell>
          <cell r="D208" t="str">
            <v>Pay &amp; Display - Echo Point</v>
          </cell>
          <cell r="J208">
            <v>0</v>
          </cell>
          <cell r="L208">
            <v>0</v>
          </cell>
          <cell r="M208">
            <v>0</v>
          </cell>
          <cell r="N208">
            <v>0</v>
          </cell>
          <cell r="O208">
            <v>0</v>
          </cell>
          <cell r="P208">
            <v>0</v>
          </cell>
          <cell r="Q208">
            <v>0</v>
          </cell>
          <cell r="R208">
            <v>0</v>
          </cell>
          <cell r="S208">
            <v>0</v>
          </cell>
          <cell r="T208">
            <v>0</v>
          </cell>
          <cell r="U208">
            <v>0</v>
          </cell>
        </row>
        <row r="209">
          <cell r="A209" t="str">
            <v>hide</v>
          </cell>
          <cell r="D209" t="str">
            <v>Printing Equipment</v>
          </cell>
          <cell r="J209">
            <v>0</v>
          </cell>
          <cell r="L209">
            <v>0</v>
          </cell>
          <cell r="M209">
            <v>0</v>
          </cell>
          <cell r="N209">
            <v>0</v>
          </cell>
          <cell r="O209">
            <v>0</v>
          </cell>
          <cell r="P209">
            <v>0</v>
          </cell>
          <cell r="Q209">
            <v>0</v>
          </cell>
          <cell r="R209">
            <v>0</v>
          </cell>
          <cell r="S209">
            <v>0</v>
          </cell>
          <cell r="T209">
            <v>0</v>
          </cell>
          <cell r="U209">
            <v>0</v>
          </cell>
        </row>
        <row r="210">
          <cell r="A210" t="str">
            <v>hide</v>
          </cell>
          <cell r="D210" t="str">
            <v>Property Investment</v>
          </cell>
          <cell r="J210">
            <v>0</v>
          </cell>
          <cell r="L210">
            <v>0</v>
          </cell>
          <cell r="M210">
            <v>0</v>
          </cell>
          <cell r="N210">
            <v>0</v>
          </cell>
          <cell r="O210">
            <v>0</v>
          </cell>
          <cell r="P210">
            <v>0</v>
          </cell>
          <cell r="Q210">
            <v>0</v>
          </cell>
          <cell r="R210">
            <v>0</v>
          </cell>
          <cell r="S210">
            <v>0</v>
          </cell>
          <cell r="T210">
            <v>0</v>
          </cell>
          <cell r="U210">
            <v>0</v>
          </cell>
        </row>
        <row r="211">
          <cell r="A211" t="str">
            <v>hide</v>
          </cell>
          <cell r="D211" t="str">
            <v>Provision rate income 2012/13</v>
          </cell>
          <cell r="J211">
            <v>0</v>
          </cell>
          <cell r="L211">
            <v>0</v>
          </cell>
          <cell r="M211">
            <v>0</v>
          </cell>
          <cell r="N211">
            <v>0</v>
          </cell>
          <cell r="O211">
            <v>0</v>
          </cell>
          <cell r="P211">
            <v>0</v>
          </cell>
          <cell r="Q211">
            <v>0</v>
          </cell>
          <cell r="R211">
            <v>0</v>
          </cell>
          <cell r="S211">
            <v>0</v>
          </cell>
          <cell r="T211">
            <v>0</v>
          </cell>
          <cell r="U211">
            <v>0</v>
          </cell>
        </row>
        <row r="212">
          <cell r="A212" t="str">
            <v>hide</v>
          </cell>
          <cell r="D212" t="str">
            <v>Reduction of Debt/Contingency</v>
          </cell>
          <cell r="J212">
            <v>0</v>
          </cell>
          <cell r="L212">
            <v>0</v>
          </cell>
          <cell r="M212">
            <v>0</v>
          </cell>
          <cell r="N212">
            <v>0</v>
          </cell>
          <cell r="O212">
            <v>0</v>
          </cell>
          <cell r="P212">
            <v>0</v>
          </cell>
          <cell r="Q212">
            <v>0</v>
          </cell>
          <cell r="R212">
            <v>0</v>
          </cell>
          <cell r="S212">
            <v>0</v>
          </cell>
          <cell r="T212">
            <v>0</v>
          </cell>
          <cell r="U212">
            <v>0</v>
          </cell>
        </row>
        <row r="213">
          <cell r="A213" t="str">
            <v>hide</v>
          </cell>
          <cell r="D213" t="str">
            <v>Tip Improvement</v>
          </cell>
          <cell r="J213">
            <v>0</v>
          </cell>
          <cell r="L213">
            <v>0</v>
          </cell>
          <cell r="M213">
            <v>0</v>
          </cell>
          <cell r="N213">
            <v>0</v>
          </cell>
          <cell r="O213">
            <v>0</v>
          </cell>
          <cell r="P213">
            <v>0</v>
          </cell>
          <cell r="Q213">
            <v>0</v>
          </cell>
          <cell r="R213">
            <v>0</v>
          </cell>
          <cell r="S213">
            <v>0</v>
          </cell>
          <cell r="T213">
            <v>0</v>
          </cell>
          <cell r="U213">
            <v>0</v>
          </cell>
        </row>
        <row r="214">
          <cell r="A214" t="str">
            <v>hide</v>
          </cell>
          <cell r="D214" t="str">
            <v>Waste Bins</v>
          </cell>
          <cell r="J214">
            <v>0</v>
          </cell>
          <cell r="L214">
            <v>0</v>
          </cell>
          <cell r="M214">
            <v>0</v>
          </cell>
          <cell r="N214">
            <v>0</v>
          </cell>
          <cell r="O214">
            <v>0</v>
          </cell>
          <cell r="P214">
            <v>0</v>
          </cell>
          <cell r="Q214">
            <v>0</v>
          </cell>
          <cell r="R214">
            <v>0</v>
          </cell>
          <cell r="S214">
            <v>0</v>
          </cell>
          <cell r="T214">
            <v>0</v>
          </cell>
          <cell r="U214">
            <v>0</v>
          </cell>
        </row>
        <row r="215">
          <cell r="A215" t="str">
            <v>hide</v>
          </cell>
          <cell r="D215" t="str">
            <v>Workers Compensation Insurance</v>
          </cell>
          <cell r="J215">
            <v>0</v>
          </cell>
          <cell r="L215">
            <v>0</v>
          </cell>
          <cell r="M215">
            <v>0</v>
          </cell>
          <cell r="N215">
            <v>0</v>
          </cell>
          <cell r="O215">
            <v>0</v>
          </cell>
          <cell r="P215">
            <v>0</v>
          </cell>
          <cell r="Q215">
            <v>0</v>
          </cell>
          <cell r="R215">
            <v>0</v>
          </cell>
          <cell r="S215">
            <v>0</v>
          </cell>
          <cell r="T215">
            <v>0</v>
          </cell>
          <cell r="U215">
            <v>0</v>
          </cell>
        </row>
        <row r="216">
          <cell r="A216" t="str">
            <v>hide</v>
          </cell>
          <cell r="D216" t="str">
            <v>Springwood Cultural Facility</v>
          </cell>
          <cell r="J216">
            <v>0</v>
          </cell>
          <cell r="L216">
            <v>0</v>
          </cell>
          <cell r="M216">
            <v>0</v>
          </cell>
          <cell r="N216">
            <v>0</v>
          </cell>
          <cell r="O216">
            <v>0</v>
          </cell>
          <cell r="P216">
            <v>0</v>
          </cell>
          <cell r="Q216">
            <v>0</v>
          </cell>
          <cell r="R216">
            <v>0</v>
          </cell>
          <cell r="S216">
            <v>0</v>
          </cell>
          <cell r="T216">
            <v>0</v>
          </cell>
          <cell r="U216">
            <v>0</v>
          </cell>
        </row>
        <row r="217">
          <cell r="A217" t="str">
            <v>hide</v>
          </cell>
          <cell r="D217" t="str">
            <v>Capital Works Program</v>
          </cell>
          <cell r="J217">
            <v>0</v>
          </cell>
          <cell r="L217">
            <v>0</v>
          </cell>
          <cell r="M217">
            <v>0</v>
          </cell>
          <cell r="N217">
            <v>0</v>
          </cell>
          <cell r="O217">
            <v>0</v>
          </cell>
          <cell r="P217">
            <v>0</v>
          </cell>
          <cell r="Q217">
            <v>0</v>
          </cell>
          <cell r="R217">
            <v>0</v>
          </cell>
          <cell r="S217">
            <v>0</v>
          </cell>
          <cell r="T217">
            <v>0</v>
          </cell>
          <cell r="U217">
            <v>0</v>
          </cell>
        </row>
        <row r="218">
          <cell r="A218" t="str">
            <v>hide</v>
          </cell>
          <cell r="D218" t="str">
            <v>Organisational Realignment</v>
          </cell>
          <cell r="J218">
            <v>0</v>
          </cell>
          <cell r="L218">
            <v>0</v>
          </cell>
          <cell r="M218">
            <v>0</v>
          </cell>
          <cell r="N218">
            <v>0</v>
          </cell>
          <cell r="O218">
            <v>0</v>
          </cell>
          <cell r="P218">
            <v>0</v>
          </cell>
          <cell r="Q218">
            <v>0</v>
          </cell>
          <cell r="R218">
            <v>0</v>
          </cell>
          <cell r="S218">
            <v>0</v>
          </cell>
          <cell r="T218">
            <v>0</v>
          </cell>
          <cell r="U218">
            <v>0</v>
          </cell>
        </row>
        <row r="219">
          <cell r="A219" t="str">
            <v>hide</v>
          </cell>
          <cell r="D219" t="str">
            <v>Springwood Library Upgrade</v>
          </cell>
          <cell r="J219">
            <v>0</v>
          </cell>
          <cell r="L219">
            <v>0</v>
          </cell>
          <cell r="M219">
            <v>0</v>
          </cell>
          <cell r="N219">
            <v>0</v>
          </cell>
          <cell r="O219">
            <v>0</v>
          </cell>
          <cell r="P219">
            <v>0</v>
          </cell>
          <cell r="Q219">
            <v>0</v>
          </cell>
          <cell r="R219">
            <v>0</v>
          </cell>
          <cell r="S219">
            <v>0</v>
          </cell>
          <cell r="T219">
            <v>0</v>
          </cell>
          <cell r="U219">
            <v>0</v>
          </cell>
        </row>
        <row r="220">
          <cell r="A220" t="str">
            <v>hide</v>
          </cell>
          <cell r="D220" t="str">
            <v>Other</v>
          </cell>
          <cell r="J220">
            <v>0</v>
          </cell>
          <cell r="L220">
            <v>0</v>
          </cell>
          <cell r="M220">
            <v>0</v>
          </cell>
          <cell r="N220">
            <v>0</v>
          </cell>
          <cell r="O220">
            <v>0</v>
          </cell>
          <cell r="P220">
            <v>0</v>
          </cell>
          <cell r="Q220">
            <v>0</v>
          </cell>
          <cell r="R220">
            <v>0</v>
          </cell>
          <cell r="S220">
            <v>0</v>
          </cell>
          <cell r="T220">
            <v>0</v>
          </cell>
          <cell r="U220">
            <v>0</v>
          </cell>
        </row>
        <row r="221">
          <cell r="A221" t="str">
            <v>hide</v>
          </cell>
          <cell r="D221" t="str">
            <v>z_unallocated internal</v>
          </cell>
          <cell r="J221">
            <v>-3851592</v>
          </cell>
          <cell r="L221">
            <v>4549874</v>
          </cell>
          <cell r="M221">
            <v>3944996</v>
          </cell>
          <cell r="N221">
            <v>5962472.4100000001</v>
          </cell>
          <cell r="O221">
            <v>9078454.1400000006</v>
          </cell>
          <cell r="P221">
            <v>11002378.539999999</v>
          </cell>
          <cell r="Q221">
            <v>10423502.41</v>
          </cell>
          <cell r="R221">
            <v>10015132.73</v>
          </cell>
          <cell r="S221">
            <v>9248089.3000000007</v>
          </cell>
          <cell r="T221">
            <v>8380460.2100000009</v>
          </cell>
          <cell r="U221">
            <v>7333157.9600000009</v>
          </cell>
        </row>
        <row r="222">
          <cell r="A222" t="str">
            <v>hide</v>
          </cell>
          <cell r="D222" t="str">
            <v/>
          </cell>
          <cell r="J222">
            <v>0</v>
          </cell>
          <cell r="L222">
            <v>0</v>
          </cell>
          <cell r="M222">
            <v>0</v>
          </cell>
          <cell r="N222">
            <v>0</v>
          </cell>
          <cell r="O222">
            <v>0</v>
          </cell>
          <cell r="P222">
            <v>0</v>
          </cell>
          <cell r="Q222">
            <v>0</v>
          </cell>
          <cell r="R222">
            <v>0</v>
          </cell>
          <cell r="S222">
            <v>0</v>
          </cell>
          <cell r="T222">
            <v>0</v>
          </cell>
          <cell r="U222">
            <v>0</v>
          </cell>
        </row>
        <row r="223">
          <cell r="A223" t="str">
            <v>hide</v>
          </cell>
          <cell r="D223" t="str">
            <v/>
          </cell>
          <cell r="J223">
            <v>0</v>
          </cell>
          <cell r="L223">
            <v>0</v>
          </cell>
          <cell r="M223">
            <v>0</v>
          </cell>
          <cell r="N223">
            <v>0</v>
          </cell>
          <cell r="O223">
            <v>0</v>
          </cell>
          <cell r="P223">
            <v>0</v>
          </cell>
          <cell r="Q223">
            <v>0</v>
          </cell>
          <cell r="R223">
            <v>0</v>
          </cell>
          <cell r="S223">
            <v>0</v>
          </cell>
          <cell r="T223">
            <v>0</v>
          </cell>
          <cell r="U223">
            <v>0</v>
          </cell>
        </row>
        <row r="224">
          <cell r="A224" t="str">
            <v>hide</v>
          </cell>
          <cell r="D224" t="str">
            <v/>
          </cell>
          <cell r="J224">
            <v>0</v>
          </cell>
          <cell r="L224">
            <v>0</v>
          </cell>
          <cell r="M224">
            <v>0</v>
          </cell>
          <cell r="N224">
            <v>0</v>
          </cell>
          <cell r="O224">
            <v>0</v>
          </cell>
          <cell r="P224">
            <v>0</v>
          </cell>
          <cell r="Q224">
            <v>0</v>
          </cell>
          <cell r="R224">
            <v>0</v>
          </cell>
          <cell r="S224">
            <v>0</v>
          </cell>
          <cell r="T224">
            <v>0</v>
          </cell>
          <cell r="U224">
            <v>0</v>
          </cell>
        </row>
        <row r="225">
          <cell r="A225" t="str">
            <v>hide</v>
          </cell>
          <cell r="D225" t="str">
            <v/>
          </cell>
          <cell r="J225">
            <v>0</v>
          </cell>
          <cell r="L225">
            <v>0</v>
          </cell>
          <cell r="M225">
            <v>0</v>
          </cell>
          <cell r="N225">
            <v>0</v>
          </cell>
          <cell r="O225">
            <v>0</v>
          </cell>
          <cell r="P225">
            <v>0</v>
          </cell>
          <cell r="Q225">
            <v>0</v>
          </cell>
          <cell r="R225">
            <v>0</v>
          </cell>
          <cell r="S225">
            <v>0</v>
          </cell>
          <cell r="T225">
            <v>0</v>
          </cell>
          <cell r="U225">
            <v>0</v>
          </cell>
        </row>
        <row r="226">
          <cell r="A226" t="str">
            <v>hide</v>
          </cell>
          <cell r="D226" t="str">
            <v/>
          </cell>
          <cell r="J226">
            <v>0</v>
          </cell>
          <cell r="L226">
            <v>0</v>
          </cell>
          <cell r="M226">
            <v>0</v>
          </cell>
          <cell r="N226">
            <v>0</v>
          </cell>
          <cell r="O226">
            <v>0</v>
          </cell>
          <cell r="P226">
            <v>0</v>
          </cell>
          <cell r="Q226">
            <v>0</v>
          </cell>
          <cell r="R226">
            <v>0</v>
          </cell>
          <cell r="S226">
            <v>0</v>
          </cell>
          <cell r="T226">
            <v>0</v>
          </cell>
          <cell r="U226">
            <v>0</v>
          </cell>
        </row>
        <row r="227">
          <cell r="A227" t="str">
            <v>hide</v>
          </cell>
          <cell r="D227" t="str">
            <v/>
          </cell>
          <cell r="J227">
            <v>0</v>
          </cell>
          <cell r="L227">
            <v>0</v>
          </cell>
          <cell r="M227">
            <v>0</v>
          </cell>
          <cell r="N227">
            <v>0</v>
          </cell>
          <cell r="O227">
            <v>0</v>
          </cell>
          <cell r="P227">
            <v>0</v>
          </cell>
          <cell r="Q227">
            <v>0</v>
          </cell>
          <cell r="R227">
            <v>0</v>
          </cell>
          <cell r="S227">
            <v>0</v>
          </cell>
          <cell r="T227">
            <v>0</v>
          </cell>
          <cell r="U227">
            <v>0</v>
          </cell>
        </row>
        <row r="228">
          <cell r="A228" t="str">
            <v>hide</v>
          </cell>
          <cell r="D228" t="str">
            <v/>
          </cell>
          <cell r="J228">
            <v>0</v>
          </cell>
          <cell r="L228">
            <v>0</v>
          </cell>
          <cell r="M228">
            <v>0</v>
          </cell>
          <cell r="N228">
            <v>0</v>
          </cell>
          <cell r="O228">
            <v>0</v>
          </cell>
          <cell r="P228">
            <v>0</v>
          </cell>
          <cell r="Q228">
            <v>0</v>
          </cell>
          <cell r="R228">
            <v>0</v>
          </cell>
          <cell r="S228">
            <v>0</v>
          </cell>
          <cell r="T228">
            <v>0</v>
          </cell>
          <cell r="U228">
            <v>0</v>
          </cell>
        </row>
        <row r="229">
          <cell r="A229" t="str">
            <v>hide</v>
          </cell>
          <cell r="D229" t="str">
            <v/>
          </cell>
          <cell r="J229">
            <v>0</v>
          </cell>
          <cell r="L229">
            <v>0</v>
          </cell>
          <cell r="M229">
            <v>0</v>
          </cell>
          <cell r="N229">
            <v>0</v>
          </cell>
          <cell r="O229">
            <v>0</v>
          </cell>
          <cell r="P229">
            <v>0</v>
          </cell>
          <cell r="Q229">
            <v>0</v>
          </cell>
          <cell r="R229">
            <v>0</v>
          </cell>
          <cell r="S229">
            <v>0</v>
          </cell>
          <cell r="T229">
            <v>0</v>
          </cell>
          <cell r="U229">
            <v>0</v>
          </cell>
        </row>
        <row r="230">
          <cell r="A230" t="str">
            <v>hide</v>
          </cell>
          <cell r="D230" t="str">
            <v/>
          </cell>
          <cell r="J230">
            <v>0</v>
          </cell>
          <cell r="L230">
            <v>0</v>
          </cell>
          <cell r="M230">
            <v>0</v>
          </cell>
          <cell r="N230">
            <v>0</v>
          </cell>
          <cell r="O230">
            <v>0</v>
          </cell>
          <cell r="P230">
            <v>0</v>
          </cell>
          <cell r="Q230">
            <v>0</v>
          </cell>
          <cell r="R230">
            <v>0</v>
          </cell>
          <cell r="S230">
            <v>0</v>
          </cell>
          <cell r="T230">
            <v>0</v>
          </cell>
          <cell r="U230">
            <v>0</v>
          </cell>
        </row>
        <row r="231">
          <cell r="A231" t="str">
            <v>hide</v>
          </cell>
          <cell r="D231" t="str">
            <v/>
          </cell>
          <cell r="J231">
            <v>0</v>
          </cell>
          <cell r="L231">
            <v>0</v>
          </cell>
          <cell r="M231">
            <v>0</v>
          </cell>
          <cell r="N231">
            <v>0</v>
          </cell>
          <cell r="O231">
            <v>0</v>
          </cell>
          <cell r="P231">
            <v>0</v>
          </cell>
          <cell r="Q231">
            <v>0</v>
          </cell>
          <cell r="R231">
            <v>0</v>
          </cell>
          <cell r="S231">
            <v>0</v>
          </cell>
          <cell r="T231">
            <v>0</v>
          </cell>
          <cell r="U231">
            <v>0</v>
          </cell>
        </row>
        <row r="232">
          <cell r="A232" t="str">
            <v>hide</v>
          </cell>
          <cell r="D232" t="str">
            <v/>
          </cell>
          <cell r="J232">
            <v>0</v>
          </cell>
          <cell r="L232">
            <v>0</v>
          </cell>
          <cell r="M232">
            <v>0</v>
          </cell>
          <cell r="N232">
            <v>0</v>
          </cell>
          <cell r="O232">
            <v>0</v>
          </cell>
          <cell r="P232">
            <v>0</v>
          </cell>
          <cell r="Q232">
            <v>0</v>
          </cell>
          <cell r="R232">
            <v>0</v>
          </cell>
          <cell r="S232">
            <v>0</v>
          </cell>
          <cell r="T232">
            <v>0</v>
          </cell>
          <cell r="U232">
            <v>0</v>
          </cell>
        </row>
        <row r="233">
          <cell r="A233" t="str">
            <v>hide</v>
          </cell>
          <cell r="D233" t="str">
            <v/>
          </cell>
          <cell r="J233">
            <v>0</v>
          </cell>
          <cell r="L233">
            <v>0</v>
          </cell>
          <cell r="M233">
            <v>0</v>
          </cell>
          <cell r="N233">
            <v>0</v>
          </cell>
          <cell r="O233">
            <v>0</v>
          </cell>
          <cell r="P233">
            <v>0</v>
          </cell>
          <cell r="Q233">
            <v>0</v>
          </cell>
          <cell r="R233">
            <v>0</v>
          </cell>
          <cell r="S233">
            <v>0</v>
          </cell>
          <cell r="T233">
            <v>0</v>
          </cell>
          <cell r="U233">
            <v>0</v>
          </cell>
        </row>
        <row r="234">
          <cell r="A234" t="str">
            <v>hide</v>
          </cell>
          <cell r="D234" t="str">
            <v/>
          </cell>
          <cell r="J234">
            <v>0</v>
          </cell>
          <cell r="L234">
            <v>0</v>
          </cell>
          <cell r="M234">
            <v>0</v>
          </cell>
          <cell r="N234">
            <v>0</v>
          </cell>
          <cell r="O234">
            <v>0</v>
          </cell>
          <cell r="P234">
            <v>0</v>
          </cell>
          <cell r="Q234">
            <v>0</v>
          </cell>
          <cell r="R234">
            <v>0</v>
          </cell>
          <cell r="S234">
            <v>0</v>
          </cell>
          <cell r="T234">
            <v>0</v>
          </cell>
          <cell r="U234">
            <v>0</v>
          </cell>
        </row>
        <row r="235">
          <cell r="A235" t="str">
            <v>hide</v>
          </cell>
          <cell r="D235" t="str">
            <v/>
          </cell>
          <cell r="J235">
            <v>0</v>
          </cell>
          <cell r="L235">
            <v>0</v>
          </cell>
          <cell r="M235">
            <v>0</v>
          </cell>
          <cell r="N235">
            <v>0</v>
          </cell>
          <cell r="O235">
            <v>0</v>
          </cell>
          <cell r="P235">
            <v>0</v>
          </cell>
          <cell r="Q235">
            <v>0</v>
          </cell>
          <cell r="R235">
            <v>0</v>
          </cell>
          <cell r="S235">
            <v>0</v>
          </cell>
          <cell r="T235">
            <v>0</v>
          </cell>
          <cell r="U235">
            <v>0</v>
          </cell>
        </row>
        <row r="236">
          <cell r="A236" t="str">
            <v>hide</v>
          </cell>
          <cell r="D236" t="str">
            <v/>
          </cell>
          <cell r="J236">
            <v>0</v>
          </cell>
          <cell r="L236">
            <v>0</v>
          </cell>
          <cell r="M236">
            <v>0</v>
          </cell>
          <cell r="N236">
            <v>0</v>
          </cell>
          <cell r="O236">
            <v>0</v>
          </cell>
          <cell r="P236">
            <v>0</v>
          </cell>
          <cell r="Q236">
            <v>0</v>
          </cell>
          <cell r="R236">
            <v>0</v>
          </cell>
          <cell r="S236">
            <v>0</v>
          </cell>
          <cell r="T236">
            <v>0</v>
          </cell>
          <cell r="U236">
            <v>0</v>
          </cell>
        </row>
        <row r="237">
          <cell r="A237" t="str">
            <v>hide</v>
          </cell>
          <cell r="D237" t="str">
            <v/>
          </cell>
          <cell r="J237">
            <v>0</v>
          </cell>
          <cell r="L237">
            <v>0</v>
          </cell>
          <cell r="M237">
            <v>0</v>
          </cell>
          <cell r="N237">
            <v>0</v>
          </cell>
          <cell r="O237">
            <v>0</v>
          </cell>
          <cell r="P237">
            <v>0</v>
          </cell>
          <cell r="Q237">
            <v>0</v>
          </cell>
          <cell r="R237">
            <v>0</v>
          </cell>
          <cell r="S237">
            <v>0</v>
          </cell>
          <cell r="T237">
            <v>0</v>
          </cell>
          <cell r="U237">
            <v>0</v>
          </cell>
        </row>
        <row r="238">
          <cell r="A238" t="str">
            <v>hide</v>
          </cell>
          <cell r="D238" t="str">
            <v/>
          </cell>
          <cell r="J238">
            <v>0</v>
          </cell>
          <cell r="L238">
            <v>0</v>
          </cell>
          <cell r="M238">
            <v>0</v>
          </cell>
          <cell r="N238">
            <v>0</v>
          </cell>
          <cell r="O238">
            <v>0</v>
          </cell>
          <cell r="P238">
            <v>0</v>
          </cell>
          <cell r="Q238">
            <v>0</v>
          </cell>
          <cell r="R238">
            <v>0</v>
          </cell>
          <cell r="S238">
            <v>0</v>
          </cell>
          <cell r="T238">
            <v>0</v>
          </cell>
          <cell r="U238">
            <v>0</v>
          </cell>
        </row>
        <row r="239">
          <cell r="A239" t="str">
            <v>hide</v>
          </cell>
          <cell r="D239" t="str">
            <v/>
          </cell>
          <cell r="J239">
            <v>0</v>
          </cell>
          <cell r="L239">
            <v>0</v>
          </cell>
          <cell r="M239">
            <v>0</v>
          </cell>
          <cell r="N239">
            <v>0</v>
          </cell>
          <cell r="O239">
            <v>0</v>
          </cell>
          <cell r="P239">
            <v>0</v>
          </cell>
          <cell r="Q239">
            <v>0</v>
          </cell>
          <cell r="R239">
            <v>0</v>
          </cell>
          <cell r="S239">
            <v>0</v>
          </cell>
          <cell r="T239">
            <v>0</v>
          </cell>
          <cell r="U239">
            <v>0</v>
          </cell>
        </row>
        <row r="240">
          <cell r="A240" t="str">
            <v>hide</v>
          </cell>
          <cell r="D240" t="str">
            <v/>
          </cell>
          <cell r="J240">
            <v>0</v>
          </cell>
          <cell r="L240">
            <v>0</v>
          </cell>
          <cell r="M240">
            <v>0</v>
          </cell>
          <cell r="N240">
            <v>0</v>
          </cell>
          <cell r="O240">
            <v>0</v>
          </cell>
          <cell r="P240">
            <v>0</v>
          </cell>
          <cell r="Q240">
            <v>0</v>
          </cell>
          <cell r="R240">
            <v>0</v>
          </cell>
          <cell r="S240">
            <v>0</v>
          </cell>
          <cell r="T240">
            <v>0</v>
          </cell>
          <cell r="U240">
            <v>0</v>
          </cell>
        </row>
        <row r="241">
          <cell r="A241" t="str">
            <v>hide</v>
          </cell>
          <cell r="D241" t="str">
            <v/>
          </cell>
          <cell r="J241">
            <v>0</v>
          </cell>
          <cell r="L241">
            <v>0</v>
          </cell>
          <cell r="M241">
            <v>0</v>
          </cell>
          <cell r="N241">
            <v>0</v>
          </cell>
          <cell r="O241">
            <v>0</v>
          </cell>
          <cell r="P241">
            <v>0</v>
          </cell>
          <cell r="Q241">
            <v>0</v>
          </cell>
          <cell r="R241">
            <v>0</v>
          </cell>
          <cell r="S241">
            <v>0</v>
          </cell>
          <cell r="T241">
            <v>0</v>
          </cell>
          <cell r="U241">
            <v>0</v>
          </cell>
        </row>
        <row r="242">
          <cell r="A242" t="str">
            <v>hide</v>
          </cell>
          <cell r="D242" t="str">
            <v/>
          </cell>
          <cell r="J242">
            <v>0</v>
          </cell>
          <cell r="L242">
            <v>0</v>
          </cell>
          <cell r="M242">
            <v>0</v>
          </cell>
          <cell r="N242">
            <v>0</v>
          </cell>
          <cell r="O242">
            <v>0</v>
          </cell>
          <cell r="P242">
            <v>0</v>
          </cell>
          <cell r="Q242">
            <v>0</v>
          </cell>
          <cell r="R242">
            <v>0</v>
          </cell>
          <cell r="S242">
            <v>0</v>
          </cell>
          <cell r="T242">
            <v>0</v>
          </cell>
          <cell r="U242">
            <v>0</v>
          </cell>
        </row>
        <row r="243">
          <cell r="A243" t="str">
            <v>hide</v>
          </cell>
          <cell r="D243" t="str">
            <v/>
          </cell>
          <cell r="J243">
            <v>0</v>
          </cell>
          <cell r="L243">
            <v>0</v>
          </cell>
          <cell r="M243">
            <v>0</v>
          </cell>
          <cell r="N243">
            <v>0</v>
          </cell>
          <cell r="O243">
            <v>0</v>
          </cell>
          <cell r="P243">
            <v>0</v>
          </cell>
          <cell r="Q243">
            <v>0</v>
          </cell>
          <cell r="R243">
            <v>0</v>
          </cell>
          <cell r="S243">
            <v>0</v>
          </cell>
          <cell r="T243">
            <v>0</v>
          </cell>
          <cell r="U243">
            <v>0</v>
          </cell>
        </row>
        <row r="244">
          <cell r="A244" t="str">
            <v>hide</v>
          </cell>
          <cell r="D244" t="str">
            <v/>
          </cell>
          <cell r="J244">
            <v>0</v>
          </cell>
          <cell r="L244">
            <v>0</v>
          </cell>
          <cell r="M244">
            <v>0</v>
          </cell>
          <cell r="N244">
            <v>0</v>
          </cell>
          <cell r="O244">
            <v>0</v>
          </cell>
          <cell r="P244">
            <v>0</v>
          </cell>
          <cell r="Q244">
            <v>0</v>
          </cell>
          <cell r="R244">
            <v>0</v>
          </cell>
          <cell r="S244">
            <v>0</v>
          </cell>
          <cell r="T244">
            <v>0</v>
          </cell>
          <cell r="U244">
            <v>0</v>
          </cell>
        </row>
        <row r="245">
          <cell r="A245" t="str">
            <v>hide</v>
          </cell>
          <cell r="D245" t="str">
            <v/>
          </cell>
          <cell r="J245">
            <v>0</v>
          </cell>
          <cell r="L245">
            <v>0</v>
          </cell>
          <cell r="M245">
            <v>0</v>
          </cell>
          <cell r="N245">
            <v>0</v>
          </cell>
          <cell r="O245">
            <v>0</v>
          </cell>
          <cell r="P245">
            <v>0</v>
          </cell>
          <cell r="Q245">
            <v>0</v>
          </cell>
          <cell r="R245">
            <v>0</v>
          </cell>
          <cell r="S245">
            <v>0</v>
          </cell>
          <cell r="T245">
            <v>0</v>
          </cell>
          <cell r="U245">
            <v>0</v>
          </cell>
        </row>
        <row r="246">
          <cell r="A246" t="str">
            <v>hide</v>
          </cell>
          <cell r="D246" t="str">
            <v/>
          </cell>
          <cell r="J246">
            <v>0</v>
          </cell>
          <cell r="L246">
            <v>0</v>
          </cell>
          <cell r="M246">
            <v>0</v>
          </cell>
          <cell r="N246">
            <v>0</v>
          </cell>
          <cell r="O246">
            <v>0</v>
          </cell>
          <cell r="P246">
            <v>0</v>
          </cell>
          <cell r="Q246">
            <v>0</v>
          </cell>
          <cell r="R246">
            <v>0</v>
          </cell>
          <cell r="S246">
            <v>0</v>
          </cell>
          <cell r="T246">
            <v>0</v>
          </cell>
          <cell r="U246">
            <v>0</v>
          </cell>
        </row>
        <row r="247">
          <cell r="A247" t="str">
            <v>hide</v>
          </cell>
          <cell r="D247" t="str">
            <v/>
          </cell>
          <cell r="J247">
            <v>0</v>
          </cell>
          <cell r="L247">
            <v>0</v>
          </cell>
          <cell r="M247">
            <v>0</v>
          </cell>
          <cell r="N247">
            <v>0</v>
          </cell>
          <cell r="O247">
            <v>0</v>
          </cell>
          <cell r="P247">
            <v>0</v>
          </cell>
          <cell r="Q247">
            <v>0</v>
          </cell>
          <cell r="R247">
            <v>0</v>
          </cell>
          <cell r="S247">
            <v>0</v>
          </cell>
          <cell r="T247">
            <v>0</v>
          </cell>
          <cell r="U247">
            <v>0</v>
          </cell>
        </row>
        <row r="248">
          <cell r="A248" t="str">
            <v>hide</v>
          </cell>
          <cell r="D248" t="str">
            <v/>
          </cell>
          <cell r="J248">
            <v>0</v>
          </cell>
          <cell r="L248">
            <v>0</v>
          </cell>
          <cell r="M248">
            <v>0</v>
          </cell>
          <cell r="N248">
            <v>0</v>
          </cell>
          <cell r="O248">
            <v>0</v>
          </cell>
          <cell r="P248">
            <v>0</v>
          </cell>
          <cell r="Q248">
            <v>0</v>
          </cell>
          <cell r="R248">
            <v>0</v>
          </cell>
          <cell r="S248">
            <v>0</v>
          </cell>
          <cell r="T248">
            <v>0</v>
          </cell>
          <cell r="U248">
            <v>0</v>
          </cell>
        </row>
        <row r="249">
          <cell r="A249" t="str">
            <v>hide</v>
          </cell>
          <cell r="D249" t="str">
            <v/>
          </cell>
          <cell r="J249">
            <v>0</v>
          </cell>
          <cell r="L249">
            <v>0</v>
          </cell>
          <cell r="M249">
            <v>0</v>
          </cell>
          <cell r="N249">
            <v>0</v>
          </cell>
          <cell r="O249">
            <v>0</v>
          </cell>
          <cell r="P249">
            <v>0</v>
          </cell>
          <cell r="Q249">
            <v>0</v>
          </cell>
          <cell r="R249">
            <v>0</v>
          </cell>
          <cell r="S249">
            <v>0</v>
          </cell>
          <cell r="T249">
            <v>0</v>
          </cell>
          <cell r="U249">
            <v>0</v>
          </cell>
        </row>
        <row r="250">
          <cell r="A250" t="str">
            <v>hide</v>
          </cell>
          <cell r="D250" t="str">
            <v/>
          </cell>
          <cell r="J250">
            <v>0</v>
          </cell>
          <cell r="L250">
            <v>0</v>
          </cell>
          <cell r="M250">
            <v>0</v>
          </cell>
          <cell r="N250">
            <v>0</v>
          </cell>
          <cell r="O250">
            <v>0</v>
          </cell>
          <cell r="P250">
            <v>0</v>
          </cell>
          <cell r="Q250">
            <v>0</v>
          </cell>
          <cell r="R250">
            <v>0</v>
          </cell>
          <cell r="S250">
            <v>0</v>
          </cell>
          <cell r="T250">
            <v>0</v>
          </cell>
          <cell r="U250">
            <v>0</v>
          </cell>
        </row>
        <row r="251">
          <cell r="A251" t="str">
            <v>hide</v>
          </cell>
          <cell r="D251" t="str">
            <v/>
          </cell>
          <cell r="J251">
            <v>0</v>
          </cell>
          <cell r="L251">
            <v>0</v>
          </cell>
          <cell r="M251">
            <v>0</v>
          </cell>
          <cell r="N251">
            <v>0</v>
          </cell>
          <cell r="O251">
            <v>0</v>
          </cell>
          <cell r="P251">
            <v>0</v>
          </cell>
          <cell r="Q251">
            <v>0</v>
          </cell>
          <cell r="R251">
            <v>0</v>
          </cell>
          <cell r="S251">
            <v>0</v>
          </cell>
          <cell r="T251">
            <v>0</v>
          </cell>
          <cell r="U251">
            <v>0</v>
          </cell>
        </row>
        <row r="252">
          <cell r="A252" t="str">
            <v>hide</v>
          </cell>
          <cell r="D252" t="str">
            <v/>
          </cell>
          <cell r="J252">
            <v>0</v>
          </cell>
          <cell r="L252">
            <v>0</v>
          </cell>
          <cell r="M252">
            <v>0</v>
          </cell>
          <cell r="N252">
            <v>0</v>
          </cell>
          <cell r="O252">
            <v>0</v>
          </cell>
          <cell r="P252">
            <v>0</v>
          </cell>
          <cell r="Q252">
            <v>0</v>
          </cell>
          <cell r="R252">
            <v>0</v>
          </cell>
          <cell r="S252">
            <v>0</v>
          </cell>
          <cell r="T252">
            <v>0</v>
          </cell>
          <cell r="U252">
            <v>0</v>
          </cell>
        </row>
        <row r="253">
          <cell r="A253" t="str">
            <v>hide</v>
          </cell>
          <cell r="D253" t="str">
            <v/>
          </cell>
          <cell r="J253">
            <v>0</v>
          </cell>
          <cell r="L253">
            <v>0</v>
          </cell>
          <cell r="M253">
            <v>0</v>
          </cell>
          <cell r="N253">
            <v>0</v>
          </cell>
          <cell r="O253">
            <v>0</v>
          </cell>
          <cell r="P253">
            <v>0</v>
          </cell>
          <cell r="Q253">
            <v>0</v>
          </cell>
          <cell r="R253">
            <v>0</v>
          </cell>
          <cell r="S253">
            <v>0</v>
          </cell>
          <cell r="T253">
            <v>0</v>
          </cell>
          <cell r="U253">
            <v>0</v>
          </cell>
        </row>
        <row r="254">
          <cell r="A254" t="str">
            <v>hide</v>
          </cell>
          <cell r="D254" t="str">
            <v/>
          </cell>
          <cell r="J254">
            <v>0</v>
          </cell>
          <cell r="L254">
            <v>0</v>
          </cell>
          <cell r="M254">
            <v>0</v>
          </cell>
          <cell r="N254">
            <v>0</v>
          </cell>
          <cell r="O254">
            <v>0</v>
          </cell>
          <cell r="P254">
            <v>0</v>
          </cell>
          <cell r="Q254">
            <v>0</v>
          </cell>
          <cell r="R254">
            <v>0</v>
          </cell>
          <cell r="S254">
            <v>0</v>
          </cell>
          <cell r="T254">
            <v>0</v>
          </cell>
          <cell r="U254">
            <v>0</v>
          </cell>
        </row>
        <row r="255">
          <cell r="A255" t="str">
            <v>hide</v>
          </cell>
          <cell r="D255" t="str">
            <v/>
          </cell>
          <cell r="J255">
            <v>0</v>
          </cell>
          <cell r="L255">
            <v>0</v>
          </cell>
          <cell r="M255">
            <v>0</v>
          </cell>
          <cell r="N255">
            <v>0</v>
          </cell>
          <cell r="O255">
            <v>0</v>
          </cell>
          <cell r="P255">
            <v>0</v>
          </cell>
          <cell r="Q255">
            <v>0</v>
          </cell>
          <cell r="R255">
            <v>0</v>
          </cell>
          <cell r="S255">
            <v>0</v>
          </cell>
          <cell r="T255">
            <v>0</v>
          </cell>
          <cell r="U255">
            <v>0</v>
          </cell>
        </row>
        <row r="256">
          <cell r="A256" t="str">
            <v>hide</v>
          </cell>
          <cell r="D256" t="str">
            <v/>
          </cell>
          <cell r="J256">
            <v>0</v>
          </cell>
          <cell r="L256">
            <v>0</v>
          </cell>
          <cell r="M256">
            <v>0</v>
          </cell>
          <cell r="N256">
            <v>0</v>
          </cell>
          <cell r="O256">
            <v>0</v>
          </cell>
          <cell r="P256">
            <v>0</v>
          </cell>
          <cell r="Q256">
            <v>0</v>
          </cell>
          <cell r="R256">
            <v>0</v>
          </cell>
          <cell r="S256">
            <v>0</v>
          </cell>
          <cell r="T256">
            <v>0</v>
          </cell>
          <cell r="U256">
            <v>0</v>
          </cell>
        </row>
        <row r="257">
          <cell r="A257" t="str">
            <v>hide</v>
          </cell>
          <cell r="D257" t="str">
            <v/>
          </cell>
          <cell r="J257">
            <v>0</v>
          </cell>
          <cell r="L257">
            <v>0</v>
          </cell>
          <cell r="M257">
            <v>0</v>
          </cell>
          <cell r="N257">
            <v>0</v>
          </cell>
          <cell r="O257">
            <v>0</v>
          </cell>
          <cell r="P257">
            <v>0</v>
          </cell>
          <cell r="Q257">
            <v>0</v>
          </cell>
          <cell r="R257">
            <v>0</v>
          </cell>
          <cell r="S257">
            <v>0</v>
          </cell>
          <cell r="T257">
            <v>0</v>
          </cell>
          <cell r="U257">
            <v>0</v>
          </cell>
        </row>
        <row r="258">
          <cell r="A258" t="str">
            <v>hide</v>
          </cell>
          <cell r="D258" t="str">
            <v/>
          </cell>
          <cell r="J258">
            <v>0</v>
          </cell>
          <cell r="L258">
            <v>0</v>
          </cell>
          <cell r="M258">
            <v>0</v>
          </cell>
          <cell r="N258">
            <v>0</v>
          </cell>
          <cell r="O258">
            <v>0</v>
          </cell>
          <cell r="P258">
            <v>0</v>
          </cell>
          <cell r="Q258">
            <v>0</v>
          </cell>
          <cell r="R258">
            <v>0</v>
          </cell>
          <cell r="S258">
            <v>0</v>
          </cell>
          <cell r="T258">
            <v>0</v>
          </cell>
          <cell r="U258">
            <v>0</v>
          </cell>
        </row>
        <row r="259">
          <cell r="A259" t="str">
            <v>hide</v>
          </cell>
          <cell r="D259" t="str">
            <v/>
          </cell>
          <cell r="J259">
            <v>0</v>
          </cell>
          <cell r="L259">
            <v>0</v>
          </cell>
          <cell r="M259">
            <v>0</v>
          </cell>
          <cell r="N259">
            <v>0</v>
          </cell>
          <cell r="O259">
            <v>0</v>
          </cell>
          <cell r="P259">
            <v>0</v>
          </cell>
          <cell r="Q259">
            <v>0</v>
          </cell>
          <cell r="R259">
            <v>0</v>
          </cell>
          <cell r="S259">
            <v>0</v>
          </cell>
          <cell r="T259">
            <v>0</v>
          </cell>
          <cell r="U259">
            <v>0</v>
          </cell>
        </row>
        <row r="260">
          <cell r="A260" t="str">
            <v>hide</v>
          </cell>
          <cell r="D260" t="str">
            <v/>
          </cell>
          <cell r="J260">
            <v>0</v>
          </cell>
          <cell r="L260">
            <v>0</v>
          </cell>
          <cell r="M260">
            <v>0</v>
          </cell>
          <cell r="N260">
            <v>0</v>
          </cell>
          <cell r="O260">
            <v>0</v>
          </cell>
          <cell r="P260">
            <v>0</v>
          </cell>
          <cell r="Q260">
            <v>0</v>
          </cell>
          <cell r="R260">
            <v>0</v>
          </cell>
          <cell r="S260">
            <v>0</v>
          </cell>
          <cell r="T260">
            <v>0</v>
          </cell>
          <cell r="U260">
            <v>0</v>
          </cell>
        </row>
        <row r="261">
          <cell r="A261" t="str">
            <v>hide</v>
          </cell>
          <cell r="D261" t="str">
            <v/>
          </cell>
          <cell r="J261">
            <v>0</v>
          </cell>
          <cell r="L261">
            <v>0</v>
          </cell>
          <cell r="M261">
            <v>0</v>
          </cell>
          <cell r="N261">
            <v>0</v>
          </cell>
          <cell r="O261">
            <v>0</v>
          </cell>
          <cell r="P261">
            <v>0</v>
          </cell>
          <cell r="Q261">
            <v>0</v>
          </cell>
          <cell r="R261">
            <v>0</v>
          </cell>
          <cell r="S261">
            <v>0</v>
          </cell>
          <cell r="T261">
            <v>0</v>
          </cell>
          <cell r="U261">
            <v>0</v>
          </cell>
        </row>
        <row r="262">
          <cell r="A262" t="str">
            <v>hide</v>
          </cell>
          <cell r="D262" t="str">
            <v/>
          </cell>
          <cell r="J262">
            <v>0</v>
          </cell>
          <cell r="L262">
            <v>0</v>
          </cell>
          <cell r="M262">
            <v>0</v>
          </cell>
          <cell r="N262">
            <v>0</v>
          </cell>
          <cell r="O262">
            <v>0</v>
          </cell>
          <cell r="P262">
            <v>0</v>
          </cell>
          <cell r="Q262">
            <v>0</v>
          </cell>
          <cell r="R262">
            <v>0</v>
          </cell>
          <cell r="S262">
            <v>0</v>
          </cell>
          <cell r="T262">
            <v>0</v>
          </cell>
          <cell r="U262">
            <v>0</v>
          </cell>
        </row>
        <row r="263">
          <cell r="A263" t="str">
            <v>hide</v>
          </cell>
          <cell r="D263" t="str">
            <v/>
          </cell>
          <cell r="J263">
            <v>0</v>
          </cell>
          <cell r="L263">
            <v>0</v>
          </cell>
          <cell r="M263">
            <v>0</v>
          </cell>
          <cell r="N263">
            <v>0</v>
          </cell>
          <cell r="O263">
            <v>0</v>
          </cell>
          <cell r="P263">
            <v>0</v>
          </cell>
          <cell r="Q263">
            <v>0</v>
          </cell>
          <cell r="R263">
            <v>0</v>
          </cell>
          <cell r="S263">
            <v>0</v>
          </cell>
          <cell r="T263">
            <v>0</v>
          </cell>
          <cell r="U263">
            <v>0</v>
          </cell>
        </row>
        <row r="264">
          <cell r="A264" t="str">
            <v>hide</v>
          </cell>
          <cell r="D264" t="str">
            <v/>
          </cell>
          <cell r="J264">
            <v>0</v>
          </cell>
          <cell r="L264">
            <v>0</v>
          </cell>
          <cell r="M264">
            <v>0</v>
          </cell>
          <cell r="N264">
            <v>0</v>
          </cell>
          <cell r="O264">
            <v>0</v>
          </cell>
          <cell r="P264">
            <v>0</v>
          </cell>
          <cell r="Q264">
            <v>0</v>
          </cell>
          <cell r="R264">
            <v>0</v>
          </cell>
          <cell r="S264">
            <v>0</v>
          </cell>
          <cell r="T264">
            <v>0</v>
          </cell>
          <cell r="U264">
            <v>0</v>
          </cell>
        </row>
        <row r="265">
          <cell r="A265" t="str">
            <v>hide</v>
          </cell>
          <cell r="D265" t="str">
            <v/>
          </cell>
          <cell r="J265">
            <v>0</v>
          </cell>
          <cell r="L265">
            <v>0</v>
          </cell>
          <cell r="M265">
            <v>0</v>
          </cell>
          <cell r="N265">
            <v>0</v>
          </cell>
          <cell r="O265">
            <v>0</v>
          </cell>
          <cell r="P265">
            <v>0</v>
          </cell>
          <cell r="Q265">
            <v>0</v>
          </cell>
          <cell r="R265">
            <v>0</v>
          </cell>
          <cell r="S265">
            <v>0</v>
          </cell>
          <cell r="T265">
            <v>0</v>
          </cell>
          <cell r="U265">
            <v>0</v>
          </cell>
        </row>
        <row r="266">
          <cell r="A266" t="str">
            <v>hide</v>
          </cell>
          <cell r="D266" t="str">
            <v/>
          </cell>
          <cell r="J266">
            <v>0</v>
          </cell>
          <cell r="L266">
            <v>0</v>
          </cell>
          <cell r="M266">
            <v>0</v>
          </cell>
          <cell r="N266">
            <v>0</v>
          </cell>
          <cell r="O266">
            <v>0</v>
          </cell>
          <cell r="P266">
            <v>0</v>
          </cell>
          <cell r="Q266">
            <v>0</v>
          </cell>
          <cell r="R266">
            <v>0</v>
          </cell>
          <cell r="S266">
            <v>0</v>
          </cell>
          <cell r="T266">
            <v>0</v>
          </cell>
          <cell r="U266">
            <v>0</v>
          </cell>
        </row>
        <row r="267">
          <cell r="A267" t="str">
            <v>hide</v>
          </cell>
          <cell r="D267" t="str">
            <v/>
          </cell>
          <cell r="J267">
            <v>0</v>
          </cell>
          <cell r="L267">
            <v>0</v>
          </cell>
          <cell r="M267">
            <v>0</v>
          </cell>
          <cell r="N267">
            <v>0</v>
          </cell>
          <cell r="O267">
            <v>0</v>
          </cell>
          <cell r="P267">
            <v>0</v>
          </cell>
          <cell r="Q267">
            <v>0</v>
          </cell>
          <cell r="R267">
            <v>0</v>
          </cell>
          <cell r="S267">
            <v>0</v>
          </cell>
          <cell r="T267">
            <v>0</v>
          </cell>
          <cell r="U267">
            <v>0</v>
          </cell>
        </row>
        <row r="268">
          <cell r="A268" t="str">
            <v>hide</v>
          </cell>
          <cell r="D268" t="str">
            <v/>
          </cell>
          <cell r="J268">
            <v>0</v>
          </cell>
          <cell r="L268">
            <v>0</v>
          </cell>
          <cell r="M268">
            <v>0</v>
          </cell>
          <cell r="N268">
            <v>0</v>
          </cell>
          <cell r="O268">
            <v>0</v>
          </cell>
          <cell r="P268">
            <v>0</v>
          </cell>
          <cell r="Q268">
            <v>0</v>
          </cell>
          <cell r="R268">
            <v>0</v>
          </cell>
          <cell r="S268">
            <v>0</v>
          </cell>
          <cell r="T268">
            <v>0</v>
          </cell>
          <cell r="U268">
            <v>0</v>
          </cell>
        </row>
        <row r="269">
          <cell r="A269" t="str">
            <v>hide</v>
          </cell>
          <cell r="D269" t="str">
            <v/>
          </cell>
          <cell r="J269">
            <v>0</v>
          </cell>
          <cell r="L269">
            <v>0</v>
          </cell>
          <cell r="M269">
            <v>0</v>
          </cell>
          <cell r="N269">
            <v>0</v>
          </cell>
          <cell r="O269">
            <v>0</v>
          </cell>
          <cell r="P269">
            <v>0</v>
          </cell>
          <cell r="Q269">
            <v>0</v>
          </cell>
          <cell r="R269">
            <v>0</v>
          </cell>
          <cell r="S269">
            <v>0</v>
          </cell>
          <cell r="T269">
            <v>0</v>
          </cell>
          <cell r="U269">
            <v>0</v>
          </cell>
        </row>
        <row r="270">
          <cell r="A270" t="str">
            <v>hide</v>
          </cell>
          <cell r="D270" t="str">
            <v/>
          </cell>
          <cell r="J270">
            <v>0</v>
          </cell>
          <cell r="L270">
            <v>0</v>
          </cell>
          <cell r="M270">
            <v>0</v>
          </cell>
          <cell r="N270">
            <v>0</v>
          </cell>
          <cell r="O270">
            <v>0</v>
          </cell>
          <cell r="P270">
            <v>0</v>
          </cell>
          <cell r="Q270">
            <v>0</v>
          </cell>
          <cell r="R270">
            <v>0</v>
          </cell>
          <cell r="S270">
            <v>0</v>
          </cell>
          <cell r="T270">
            <v>0</v>
          </cell>
          <cell r="U270">
            <v>0</v>
          </cell>
        </row>
        <row r="271">
          <cell r="A271" t="str">
            <v>hide</v>
          </cell>
          <cell r="D271" t="str">
            <v/>
          </cell>
          <cell r="J271">
            <v>0</v>
          </cell>
          <cell r="L271">
            <v>0</v>
          </cell>
          <cell r="M271">
            <v>0</v>
          </cell>
          <cell r="N271">
            <v>0</v>
          </cell>
          <cell r="O271">
            <v>0</v>
          </cell>
          <cell r="P271">
            <v>0</v>
          </cell>
          <cell r="Q271">
            <v>0</v>
          </cell>
          <cell r="R271">
            <v>0</v>
          </cell>
          <cell r="S271">
            <v>0</v>
          </cell>
          <cell r="T271">
            <v>0</v>
          </cell>
          <cell r="U271">
            <v>0</v>
          </cell>
        </row>
        <row r="272">
          <cell r="A272" t="str">
            <v>hide</v>
          </cell>
          <cell r="D272" t="str">
            <v/>
          </cell>
          <cell r="J272">
            <v>0</v>
          </cell>
          <cell r="L272">
            <v>0</v>
          </cell>
          <cell r="M272">
            <v>0</v>
          </cell>
          <cell r="N272">
            <v>0</v>
          </cell>
          <cell r="O272">
            <v>0</v>
          </cell>
          <cell r="P272">
            <v>0</v>
          </cell>
          <cell r="Q272">
            <v>0</v>
          </cell>
          <cell r="R272">
            <v>0</v>
          </cell>
          <cell r="S272">
            <v>0</v>
          </cell>
          <cell r="T272">
            <v>0</v>
          </cell>
          <cell r="U272">
            <v>0</v>
          </cell>
        </row>
        <row r="273">
          <cell r="A273" t="str">
            <v>hide</v>
          </cell>
          <cell r="D273" t="str">
            <v/>
          </cell>
          <cell r="J273">
            <v>0</v>
          </cell>
          <cell r="L273">
            <v>0</v>
          </cell>
          <cell r="M273">
            <v>0</v>
          </cell>
          <cell r="N273">
            <v>0</v>
          </cell>
          <cell r="O273">
            <v>0</v>
          </cell>
          <cell r="P273">
            <v>0</v>
          </cell>
          <cell r="Q273">
            <v>0</v>
          </cell>
          <cell r="R273">
            <v>0</v>
          </cell>
          <cell r="S273">
            <v>0</v>
          </cell>
          <cell r="T273">
            <v>0</v>
          </cell>
          <cell r="U273">
            <v>0</v>
          </cell>
        </row>
        <row r="274">
          <cell r="A274" t="str">
            <v>hide</v>
          </cell>
          <cell r="D274" t="str">
            <v/>
          </cell>
          <cell r="J274">
            <v>0</v>
          </cell>
          <cell r="L274">
            <v>0</v>
          </cell>
          <cell r="M274">
            <v>0</v>
          </cell>
          <cell r="N274">
            <v>0</v>
          </cell>
          <cell r="O274">
            <v>0</v>
          </cell>
          <cell r="P274">
            <v>0</v>
          </cell>
          <cell r="Q274">
            <v>0</v>
          </cell>
          <cell r="R274">
            <v>0</v>
          </cell>
          <cell r="S274">
            <v>0</v>
          </cell>
          <cell r="T274">
            <v>0</v>
          </cell>
          <cell r="U274">
            <v>0</v>
          </cell>
        </row>
        <row r="275">
          <cell r="A275" t="str">
            <v>hide</v>
          </cell>
          <cell r="D275" t="str">
            <v/>
          </cell>
          <cell r="J275">
            <v>0</v>
          </cell>
          <cell r="L275">
            <v>0</v>
          </cell>
          <cell r="M275">
            <v>0</v>
          </cell>
          <cell r="N275">
            <v>0</v>
          </cell>
          <cell r="O275">
            <v>0</v>
          </cell>
          <cell r="P275">
            <v>0</v>
          </cell>
          <cell r="Q275">
            <v>0</v>
          </cell>
          <cell r="R275">
            <v>0</v>
          </cell>
          <cell r="S275">
            <v>0</v>
          </cell>
          <cell r="T275">
            <v>0</v>
          </cell>
          <cell r="U275">
            <v>0</v>
          </cell>
        </row>
        <row r="276">
          <cell r="A276" t="str">
            <v>hide</v>
          </cell>
          <cell r="D276" t="str">
            <v/>
          </cell>
          <cell r="J276">
            <v>0</v>
          </cell>
          <cell r="L276">
            <v>0</v>
          </cell>
          <cell r="M276">
            <v>0</v>
          </cell>
          <cell r="N276">
            <v>0</v>
          </cell>
          <cell r="O276">
            <v>0</v>
          </cell>
          <cell r="P276">
            <v>0</v>
          </cell>
          <cell r="Q276">
            <v>0</v>
          </cell>
          <cell r="R276">
            <v>0</v>
          </cell>
          <cell r="S276">
            <v>0</v>
          </cell>
          <cell r="T276">
            <v>0</v>
          </cell>
          <cell r="U276">
            <v>0</v>
          </cell>
        </row>
        <row r="277">
          <cell r="A277" t="str">
            <v>hide</v>
          </cell>
          <cell r="D277" t="str">
            <v/>
          </cell>
          <cell r="J277">
            <v>0</v>
          </cell>
          <cell r="L277">
            <v>0</v>
          </cell>
          <cell r="M277">
            <v>0</v>
          </cell>
          <cell r="N277">
            <v>0</v>
          </cell>
          <cell r="O277">
            <v>0</v>
          </cell>
          <cell r="P277">
            <v>0</v>
          </cell>
          <cell r="Q277">
            <v>0</v>
          </cell>
          <cell r="R277">
            <v>0</v>
          </cell>
          <cell r="S277">
            <v>0</v>
          </cell>
          <cell r="T277">
            <v>0</v>
          </cell>
          <cell r="U277">
            <v>0</v>
          </cell>
        </row>
        <row r="278">
          <cell r="A278" t="str">
            <v>hide</v>
          </cell>
          <cell r="D278" t="str">
            <v/>
          </cell>
          <cell r="J278">
            <v>0</v>
          </cell>
          <cell r="L278">
            <v>0</v>
          </cell>
          <cell r="M278">
            <v>0</v>
          </cell>
          <cell r="N278">
            <v>0</v>
          </cell>
          <cell r="O278">
            <v>0</v>
          </cell>
          <cell r="P278">
            <v>0</v>
          </cell>
          <cell r="Q278">
            <v>0</v>
          </cell>
          <cell r="R278">
            <v>0</v>
          </cell>
          <cell r="S278">
            <v>0</v>
          </cell>
          <cell r="T278">
            <v>0</v>
          </cell>
          <cell r="U278">
            <v>0</v>
          </cell>
        </row>
        <row r="279">
          <cell r="A279" t="str">
            <v>hide</v>
          </cell>
          <cell r="D279" t="str">
            <v/>
          </cell>
          <cell r="J279">
            <v>0</v>
          </cell>
          <cell r="L279">
            <v>0</v>
          </cell>
          <cell r="M279">
            <v>0</v>
          </cell>
          <cell r="N279">
            <v>0</v>
          </cell>
          <cell r="O279">
            <v>0</v>
          </cell>
          <cell r="P279">
            <v>0</v>
          </cell>
          <cell r="Q279">
            <v>0</v>
          </cell>
          <cell r="R279">
            <v>0</v>
          </cell>
          <cell r="S279">
            <v>0</v>
          </cell>
          <cell r="T279">
            <v>0</v>
          </cell>
          <cell r="U279">
            <v>0</v>
          </cell>
        </row>
        <row r="280">
          <cell r="A280" t="str">
            <v>hide</v>
          </cell>
          <cell r="D280" t="str">
            <v/>
          </cell>
          <cell r="J280">
            <v>0</v>
          </cell>
          <cell r="L280">
            <v>0</v>
          </cell>
          <cell r="M280">
            <v>0</v>
          </cell>
          <cell r="N280">
            <v>0</v>
          </cell>
          <cell r="O280">
            <v>0</v>
          </cell>
          <cell r="P280">
            <v>0</v>
          </cell>
          <cell r="Q280">
            <v>0</v>
          </cell>
          <cell r="R280">
            <v>0</v>
          </cell>
          <cell r="S280">
            <v>0</v>
          </cell>
          <cell r="T280">
            <v>0</v>
          </cell>
          <cell r="U280">
            <v>0</v>
          </cell>
        </row>
        <row r="281">
          <cell r="A281" t="str">
            <v>hide</v>
          </cell>
          <cell r="D281" t="str">
            <v/>
          </cell>
          <cell r="J281">
            <v>0</v>
          </cell>
          <cell r="L281">
            <v>0</v>
          </cell>
          <cell r="M281">
            <v>0</v>
          </cell>
          <cell r="N281">
            <v>0</v>
          </cell>
          <cell r="O281">
            <v>0</v>
          </cell>
          <cell r="P281">
            <v>0</v>
          </cell>
          <cell r="Q281">
            <v>0</v>
          </cell>
          <cell r="R281">
            <v>0</v>
          </cell>
          <cell r="S281">
            <v>0</v>
          </cell>
          <cell r="T281">
            <v>0</v>
          </cell>
          <cell r="U281">
            <v>0</v>
          </cell>
        </row>
        <row r="282">
          <cell r="A282" t="str">
            <v>hide</v>
          </cell>
          <cell r="D282" t="str">
            <v/>
          </cell>
          <cell r="J282">
            <v>0</v>
          </cell>
          <cell r="L282">
            <v>0</v>
          </cell>
          <cell r="M282">
            <v>0</v>
          </cell>
          <cell r="N282">
            <v>0</v>
          </cell>
          <cell r="O282">
            <v>0</v>
          </cell>
          <cell r="P282">
            <v>0</v>
          </cell>
          <cell r="Q282">
            <v>0</v>
          </cell>
          <cell r="R282">
            <v>0</v>
          </cell>
          <cell r="S282">
            <v>0</v>
          </cell>
          <cell r="T282">
            <v>0</v>
          </cell>
          <cell r="U282">
            <v>0</v>
          </cell>
        </row>
        <row r="283">
          <cell r="A283" t="str">
            <v>hide</v>
          </cell>
          <cell r="D283" t="str">
            <v/>
          </cell>
          <cell r="J283">
            <v>0</v>
          </cell>
          <cell r="L283">
            <v>0</v>
          </cell>
          <cell r="M283">
            <v>0</v>
          </cell>
          <cell r="N283">
            <v>0</v>
          </cell>
          <cell r="O283">
            <v>0</v>
          </cell>
          <cell r="P283">
            <v>0</v>
          </cell>
          <cell r="Q283">
            <v>0</v>
          </cell>
          <cell r="R283">
            <v>0</v>
          </cell>
          <cell r="S283">
            <v>0</v>
          </cell>
          <cell r="T283">
            <v>0</v>
          </cell>
          <cell r="U283">
            <v>0</v>
          </cell>
        </row>
        <row r="284">
          <cell r="A284" t="str">
            <v>hide</v>
          </cell>
          <cell r="D284" t="str">
            <v/>
          </cell>
          <cell r="J284">
            <v>0</v>
          </cell>
          <cell r="L284">
            <v>0</v>
          </cell>
          <cell r="M284">
            <v>0</v>
          </cell>
          <cell r="N284">
            <v>0</v>
          </cell>
          <cell r="O284">
            <v>0</v>
          </cell>
          <cell r="P284">
            <v>0</v>
          </cell>
          <cell r="Q284">
            <v>0</v>
          </cell>
          <cell r="R284">
            <v>0</v>
          </cell>
          <cell r="S284">
            <v>0</v>
          </cell>
          <cell r="T284">
            <v>0</v>
          </cell>
          <cell r="U284">
            <v>0</v>
          </cell>
        </row>
        <row r="285">
          <cell r="A285" t="str">
            <v>hide</v>
          </cell>
          <cell r="D285" t="str">
            <v/>
          </cell>
          <cell r="J285">
            <v>0</v>
          </cell>
          <cell r="L285">
            <v>0</v>
          </cell>
          <cell r="M285">
            <v>0</v>
          </cell>
          <cell r="N285">
            <v>0</v>
          </cell>
          <cell r="O285">
            <v>0</v>
          </cell>
          <cell r="P285">
            <v>0</v>
          </cell>
          <cell r="Q285">
            <v>0</v>
          </cell>
          <cell r="R285">
            <v>0</v>
          </cell>
          <cell r="S285">
            <v>0</v>
          </cell>
          <cell r="T285">
            <v>0</v>
          </cell>
          <cell r="U285">
            <v>0</v>
          </cell>
        </row>
        <row r="286">
          <cell r="A286" t="str">
            <v>hide</v>
          </cell>
          <cell r="D286" t="str">
            <v/>
          </cell>
          <cell r="J286">
            <v>0</v>
          </cell>
          <cell r="L286">
            <v>0</v>
          </cell>
          <cell r="M286">
            <v>0</v>
          </cell>
          <cell r="N286">
            <v>0</v>
          </cell>
          <cell r="O286">
            <v>0</v>
          </cell>
          <cell r="P286">
            <v>0</v>
          </cell>
          <cell r="Q286">
            <v>0</v>
          </cell>
          <cell r="R286">
            <v>0</v>
          </cell>
          <cell r="S286">
            <v>0</v>
          </cell>
          <cell r="T286">
            <v>0</v>
          </cell>
          <cell r="U286">
            <v>0</v>
          </cell>
          <cell r="BC286">
            <v>0</v>
          </cell>
          <cell r="BD286">
            <v>0</v>
          </cell>
          <cell r="BE286">
            <v>0</v>
          </cell>
          <cell r="BF286">
            <v>0</v>
          </cell>
          <cell r="BG286">
            <v>0</v>
          </cell>
          <cell r="BH286">
            <v>0</v>
          </cell>
          <cell r="BI286">
            <v>0</v>
          </cell>
          <cell r="BJ286">
            <v>0</v>
          </cell>
          <cell r="BK286">
            <v>0</v>
          </cell>
          <cell r="BL286">
            <v>0</v>
          </cell>
          <cell r="BM286">
            <v>0</v>
          </cell>
        </row>
        <row r="287">
          <cell r="A287" t="str">
            <v>hide</v>
          </cell>
          <cell r="D287" t="str">
            <v/>
          </cell>
          <cell r="J287">
            <v>0</v>
          </cell>
          <cell r="L287">
            <v>0</v>
          </cell>
          <cell r="M287">
            <v>0</v>
          </cell>
          <cell r="N287">
            <v>0</v>
          </cell>
          <cell r="O287">
            <v>0</v>
          </cell>
          <cell r="P287">
            <v>0</v>
          </cell>
          <cell r="Q287">
            <v>0</v>
          </cell>
          <cell r="R287">
            <v>0</v>
          </cell>
          <cell r="S287">
            <v>0</v>
          </cell>
          <cell r="T287">
            <v>0</v>
          </cell>
          <cell r="U287">
            <v>0</v>
          </cell>
        </row>
        <row r="288">
          <cell r="A288" t="str">
            <v>hide</v>
          </cell>
          <cell r="C288" t="str">
            <v>Operating</v>
          </cell>
          <cell r="J288">
            <v>0</v>
          </cell>
          <cell r="L288">
            <v>0</v>
          </cell>
          <cell r="M288">
            <v>0</v>
          </cell>
          <cell r="N288">
            <v>0</v>
          </cell>
          <cell r="O288">
            <v>0</v>
          </cell>
          <cell r="P288">
            <v>0</v>
          </cell>
          <cell r="Q288">
            <v>0</v>
          </cell>
          <cell r="R288">
            <v>0</v>
          </cell>
          <cell r="S288">
            <v>0</v>
          </cell>
          <cell r="T288">
            <v>0</v>
          </cell>
          <cell r="U288">
            <v>0</v>
          </cell>
        </row>
        <row r="289">
          <cell r="A289" t="str">
            <v>hide</v>
          </cell>
          <cell r="C289" t="str">
            <v>External</v>
          </cell>
          <cell r="D289" t="str">
            <v>Developer Contributions</v>
          </cell>
          <cell r="J289">
            <v>480000</v>
          </cell>
          <cell r="L289">
            <v>17000</v>
          </cell>
          <cell r="M289">
            <v>-322746</v>
          </cell>
          <cell r="N289">
            <v>0</v>
          </cell>
          <cell r="O289">
            <v>0</v>
          </cell>
          <cell r="P289">
            <v>0</v>
          </cell>
          <cell r="Q289">
            <v>0</v>
          </cell>
          <cell r="R289">
            <v>0</v>
          </cell>
          <cell r="S289">
            <v>0</v>
          </cell>
          <cell r="T289">
            <v>0</v>
          </cell>
          <cell r="U289">
            <v>0</v>
          </cell>
        </row>
        <row r="290">
          <cell r="A290" t="str">
            <v>hide</v>
          </cell>
          <cell r="D290" t="str">
            <v>Specific Purpose Unexpended Grants</v>
          </cell>
          <cell r="J290">
            <v>0</v>
          </cell>
          <cell r="L290">
            <v>0</v>
          </cell>
          <cell r="M290">
            <v>0</v>
          </cell>
          <cell r="N290">
            <v>0</v>
          </cell>
          <cell r="O290">
            <v>0</v>
          </cell>
          <cell r="P290">
            <v>0</v>
          </cell>
          <cell r="Q290">
            <v>0</v>
          </cell>
          <cell r="R290">
            <v>0</v>
          </cell>
          <cell r="S290">
            <v>0</v>
          </cell>
          <cell r="T290">
            <v>0</v>
          </cell>
          <cell r="U290">
            <v>0</v>
          </cell>
        </row>
        <row r="291">
          <cell r="A291" t="str">
            <v>hide</v>
          </cell>
          <cell r="D291" t="str">
            <v>Domestic Waste Management</v>
          </cell>
          <cell r="J291">
            <v>0</v>
          </cell>
          <cell r="L291">
            <v>0</v>
          </cell>
          <cell r="M291">
            <v>0</v>
          </cell>
          <cell r="N291">
            <v>0</v>
          </cell>
          <cell r="O291">
            <v>0</v>
          </cell>
          <cell r="P291">
            <v>0</v>
          </cell>
          <cell r="Q291">
            <v>0</v>
          </cell>
          <cell r="R291">
            <v>0</v>
          </cell>
          <cell r="S291">
            <v>0</v>
          </cell>
          <cell r="T291">
            <v>0</v>
          </cell>
          <cell r="U291">
            <v>0</v>
          </cell>
        </row>
        <row r="292">
          <cell r="A292" t="str">
            <v>hide</v>
          </cell>
          <cell r="D292" t="str">
            <v>Water Fund</v>
          </cell>
          <cell r="J292">
            <v>0</v>
          </cell>
          <cell r="L292">
            <v>0</v>
          </cell>
          <cell r="M292">
            <v>0</v>
          </cell>
          <cell r="N292">
            <v>0</v>
          </cell>
          <cell r="O292">
            <v>0</v>
          </cell>
          <cell r="P292">
            <v>0</v>
          </cell>
          <cell r="Q292">
            <v>0</v>
          </cell>
          <cell r="R292">
            <v>0</v>
          </cell>
          <cell r="S292">
            <v>0</v>
          </cell>
          <cell r="T292">
            <v>0</v>
          </cell>
          <cell r="U292">
            <v>0</v>
          </cell>
        </row>
        <row r="293">
          <cell r="A293" t="str">
            <v>hide</v>
          </cell>
          <cell r="D293" t="str">
            <v>Sewer Fund</v>
          </cell>
          <cell r="J293">
            <v>0</v>
          </cell>
          <cell r="L293">
            <v>0</v>
          </cell>
          <cell r="M293">
            <v>0</v>
          </cell>
          <cell r="N293">
            <v>0</v>
          </cell>
          <cell r="O293">
            <v>0</v>
          </cell>
          <cell r="P293">
            <v>0</v>
          </cell>
          <cell r="Q293">
            <v>0</v>
          </cell>
          <cell r="R293">
            <v>0</v>
          </cell>
          <cell r="S293">
            <v>0</v>
          </cell>
          <cell r="T293">
            <v>0</v>
          </cell>
          <cell r="U293">
            <v>0</v>
          </cell>
        </row>
        <row r="294">
          <cell r="A294" t="str">
            <v>hide</v>
          </cell>
          <cell r="D294" t="str">
            <v>Other 1 Fund</v>
          </cell>
          <cell r="J294">
            <v>0</v>
          </cell>
          <cell r="L294">
            <v>0</v>
          </cell>
          <cell r="M294">
            <v>0</v>
          </cell>
          <cell r="N294">
            <v>0</v>
          </cell>
          <cell r="O294">
            <v>0</v>
          </cell>
          <cell r="P294">
            <v>0</v>
          </cell>
          <cell r="Q294">
            <v>0</v>
          </cell>
          <cell r="R294">
            <v>0</v>
          </cell>
          <cell r="S294">
            <v>0</v>
          </cell>
          <cell r="T294">
            <v>0</v>
          </cell>
          <cell r="U294">
            <v>0</v>
          </cell>
        </row>
        <row r="295">
          <cell r="A295" t="str">
            <v>hide</v>
          </cell>
          <cell r="D295" t="str">
            <v>Other 2 Fund</v>
          </cell>
          <cell r="J295">
            <v>0</v>
          </cell>
          <cell r="L295">
            <v>0</v>
          </cell>
          <cell r="M295">
            <v>0</v>
          </cell>
          <cell r="N295">
            <v>0</v>
          </cell>
          <cell r="O295">
            <v>0</v>
          </cell>
          <cell r="P295">
            <v>0</v>
          </cell>
          <cell r="Q295">
            <v>0</v>
          </cell>
          <cell r="R295">
            <v>0</v>
          </cell>
          <cell r="S295">
            <v>0</v>
          </cell>
          <cell r="T295">
            <v>0</v>
          </cell>
          <cell r="U295">
            <v>0</v>
          </cell>
        </row>
        <row r="296">
          <cell r="A296" t="str">
            <v>hide</v>
          </cell>
          <cell r="D296" t="str">
            <v>Other 3 Fund</v>
          </cell>
          <cell r="J296">
            <v>0</v>
          </cell>
          <cell r="L296">
            <v>0</v>
          </cell>
          <cell r="M296">
            <v>0</v>
          </cell>
          <cell r="N296">
            <v>0</v>
          </cell>
          <cell r="O296">
            <v>0</v>
          </cell>
          <cell r="P296">
            <v>0</v>
          </cell>
          <cell r="Q296">
            <v>0</v>
          </cell>
          <cell r="R296">
            <v>0</v>
          </cell>
          <cell r="S296">
            <v>0</v>
          </cell>
          <cell r="T296">
            <v>0</v>
          </cell>
          <cell r="U296">
            <v>0</v>
          </cell>
        </row>
        <row r="297">
          <cell r="A297" t="str">
            <v>hide</v>
          </cell>
          <cell r="D297" t="str">
            <v>Specific Purpose Unexpended Loans</v>
          </cell>
          <cell r="J297">
            <v>6000000</v>
          </cell>
          <cell r="L297">
            <v>4579000</v>
          </cell>
          <cell r="M297">
            <v>240000</v>
          </cell>
          <cell r="N297">
            <v>135000</v>
          </cell>
          <cell r="O297">
            <v>2000000</v>
          </cell>
          <cell r="P297">
            <v>0</v>
          </cell>
          <cell r="Q297">
            <v>0</v>
          </cell>
          <cell r="R297">
            <v>0</v>
          </cell>
          <cell r="S297">
            <v>0</v>
          </cell>
          <cell r="T297">
            <v>0</v>
          </cell>
          <cell r="U297">
            <v>0</v>
          </cell>
        </row>
        <row r="298">
          <cell r="A298" t="str">
            <v>hide</v>
          </cell>
          <cell r="D298" t="str">
            <v>RMS (formerly RTA) Contributions</v>
          </cell>
          <cell r="J298">
            <v>0</v>
          </cell>
          <cell r="L298">
            <v>0</v>
          </cell>
          <cell r="M298">
            <v>0</v>
          </cell>
          <cell r="N298">
            <v>0</v>
          </cell>
          <cell r="O298">
            <v>0</v>
          </cell>
          <cell r="P298">
            <v>0</v>
          </cell>
          <cell r="Q298">
            <v>0</v>
          </cell>
          <cell r="R298">
            <v>0</v>
          </cell>
          <cell r="S298">
            <v>0</v>
          </cell>
          <cell r="T298">
            <v>0</v>
          </cell>
          <cell r="U298">
            <v>0</v>
          </cell>
        </row>
        <row r="299">
          <cell r="A299" t="str">
            <v>hide</v>
          </cell>
          <cell r="D299" t="str">
            <v>Other Special Levies</v>
          </cell>
          <cell r="J299">
            <v>0</v>
          </cell>
          <cell r="L299">
            <v>0</v>
          </cell>
          <cell r="M299">
            <v>0</v>
          </cell>
          <cell r="N299">
            <v>0</v>
          </cell>
          <cell r="O299">
            <v>0</v>
          </cell>
          <cell r="P299">
            <v>0</v>
          </cell>
          <cell r="Q299">
            <v>0</v>
          </cell>
          <cell r="R299">
            <v>0</v>
          </cell>
          <cell r="S299">
            <v>0</v>
          </cell>
          <cell r="T299">
            <v>0</v>
          </cell>
          <cell r="U299">
            <v>0</v>
          </cell>
        </row>
        <row r="300">
          <cell r="A300" t="str">
            <v>hide</v>
          </cell>
          <cell r="D300" t="str">
            <v>Other Contributions</v>
          </cell>
          <cell r="J300">
            <v>0</v>
          </cell>
          <cell r="L300">
            <v>0</v>
          </cell>
          <cell r="M300">
            <v>0</v>
          </cell>
          <cell r="N300">
            <v>0</v>
          </cell>
          <cell r="O300">
            <v>0</v>
          </cell>
          <cell r="P300">
            <v>0</v>
          </cell>
          <cell r="Q300">
            <v>0</v>
          </cell>
          <cell r="R300">
            <v>0</v>
          </cell>
          <cell r="S300">
            <v>0</v>
          </cell>
          <cell r="T300">
            <v>0</v>
          </cell>
          <cell r="U300">
            <v>0</v>
          </cell>
        </row>
        <row r="301">
          <cell r="A301" t="str">
            <v>hide</v>
          </cell>
          <cell r="D301" t="str">
            <v>z_unallocated external</v>
          </cell>
          <cell r="J301">
            <v>0</v>
          </cell>
          <cell r="L301">
            <v>0</v>
          </cell>
          <cell r="M301">
            <v>0</v>
          </cell>
          <cell r="N301">
            <v>0</v>
          </cell>
          <cell r="O301">
            <v>0</v>
          </cell>
          <cell r="P301">
            <v>0</v>
          </cell>
          <cell r="Q301">
            <v>0</v>
          </cell>
          <cell r="R301">
            <v>0</v>
          </cell>
          <cell r="S301">
            <v>0</v>
          </cell>
          <cell r="T301">
            <v>0</v>
          </cell>
          <cell r="U301">
            <v>0</v>
          </cell>
        </row>
        <row r="302">
          <cell r="A302" t="str">
            <v>hide</v>
          </cell>
          <cell r="D302" t="str">
            <v/>
          </cell>
          <cell r="J302">
            <v>0</v>
          </cell>
          <cell r="L302">
            <v>0</v>
          </cell>
          <cell r="M302">
            <v>0</v>
          </cell>
          <cell r="N302">
            <v>0</v>
          </cell>
          <cell r="O302">
            <v>0</v>
          </cell>
          <cell r="P302">
            <v>0</v>
          </cell>
          <cell r="Q302">
            <v>0</v>
          </cell>
          <cell r="R302">
            <v>0</v>
          </cell>
          <cell r="S302">
            <v>0</v>
          </cell>
          <cell r="T302">
            <v>0</v>
          </cell>
          <cell r="U302">
            <v>0</v>
          </cell>
        </row>
        <row r="303">
          <cell r="A303" t="str">
            <v>hide</v>
          </cell>
          <cell r="D303" t="str">
            <v/>
          </cell>
          <cell r="J303">
            <v>0</v>
          </cell>
          <cell r="L303">
            <v>0</v>
          </cell>
          <cell r="M303">
            <v>0</v>
          </cell>
          <cell r="N303">
            <v>0</v>
          </cell>
          <cell r="O303">
            <v>0</v>
          </cell>
          <cell r="P303">
            <v>0</v>
          </cell>
          <cell r="Q303">
            <v>0</v>
          </cell>
          <cell r="R303">
            <v>0</v>
          </cell>
          <cell r="S303">
            <v>0</v>
          </cell>
          <cell r="T303">
            <v>0</v>
          </cell>
          <cell r="U303">
            <v>0</v>
          </cell>
        </row>
        <row r="304">
          <cell r="A304" t="str">
            <v>hide</v>
          </cell>
          <cell r="D304" t="str">
            <v/>
          </cell>
          <cell r="J304">
            <v>0</v>
          </cell>
          <cell r="L304">
            <v>0</v>
          </cell>
          <cell r="M304">
            <v>0</v>
          </cell>
          <cell r="N304">
            <v>0</v>
          </cell>
          <cell r="O304">
            <v>0</v>
          </cell>
          <cell r="P304">
            <v>0</v>
          </cell>
          <cell r="Q304">
            <v>0</v>
          </cell>
          <cell r="R304">
            <v>0</v>
          </cell>
          <cell r="S304">
            <v>0</v>
          </cell>
          <cell r="T304">
            <v>0</v>
          </cell>
          <cell r="U304">
            <v>0</v>
          </cell>
        </row>
        <row r="305">
          <cell r="A305" t="str">
            <v>hide</v>
          </cell>
          <cell r="D305" t="str">
            <v/>
          </cell>
          <cell r="J305">
            <v>0</v>
          </cell>
          <cell r="L305">
            <v>0</v>
          </cell>
          <cell r="M305">
            <v>0</v>
          </cell>
          <cell r="N305">
            <v>0</v>
          </cell>
          <cell r="O305">
            <v>0</v>
          </cell>
          <cell r="P305">
            <v>0</v>
          </cell>
          <cell r="Q305">
            <v>0</v>
          </cell>
          <cell r="R305">
            <v>0</v>
          </cell>
          <cell r="S305">
            <v>0</v>
          </cell>
          <cell r="T305">
            <v>0</v>
          </cell>
          <cell r="U305">
            <v>0</v>
          </cell>
        </row>
        <row r="306">
          <cell r="A306" t="str">
            <v>hide</v>
          </cell>
          <cell r="D306" t="str">
            <v/>
          </cell>
          <cell r="J306">
            <v>0</v>
          </cell>
          <cell r="L306">
            <v>0</v>
          </cell>
          <cell r="M306">
            <v>0</v>
          </cell>
          <cell r="N306">
            <v>0</v>
          </cell>
          <cell r="O306">
            <v>0</v>
          </cell>
          <cell r="P306">
            <v>0</v>
          </cell>
          <cell r="Q306">
            <v>0</v>
          </cell>
          <cell r="R306">
            <v>0</v>
          </cell>
          <cell r="S306">
            <v>0</v>
          </cell>
          <cell r="T306">
            <v>0</v>
          </cell>
          <cell r="U306">
            <v>0</v>
          </cell>
        </row>
        <row r="307">
          <cell r="A307" t="str">
            <v>hide</v>
          </cell>
          <cell r="D307" t="str">
            <v/>
          </cell>
          <cell r="J307">
            <v>0</v>
          </cell>
          <cell r="L307">
            <v>0</v>
          </cell>
          <cell r="M307">
            <v>0</v>
          </cell>
          <cell r="N307">
            <v>0</v>
          </cell>
          <cell r="O307">
            <v>0</v>
          </cell>
          <cell r="P307">
            <v>0</v>
          </cell>
          <cell r="Q307">
            <v>0</v>
          </cell>
          <cell r="R307">
            <v>0</v>
          </cell>
          <cell r="S307">
            <v>0</v>
          </cell>
          <cell r="T307">
            <v>0</v>
          </cell>
          <cell r="U307">
            <v>0</v>
          </cell>
        </row>
        <row r="308">
          <cell r="A308" t="str">
            <v>hide</v>
          </cell>
          <cell r="D308" t="str">
            <v/>
          </cell>
          <cell r="J308">
            <v>0</v>
          </cell>
          <cell r="L308">
            <v>0</v>
          </cell>
          <cell r="M308">
            <v>0</v>
          </cell>
          <cell r="N308">
            <v>0</v>
          </cell>
          <cell r="O308">
            <v>0</v>
          </cell>
          <cell r="P308">
            <v>0</v>
          </cell>
          <cell r="Q308">
            <v>0</v>
          </cell>
          <cell r="R308">
            <v>0</v>
          </cell>
          <cell r="S308">
            <v>0</v>
          </cell>
          <cell r="T308">
            <v>0</v>
          </cell>
          <cell r="U308">
            <v>0</v>
          </cell>
        </row>
        <row r="309">
          <cell r="A309" t="str">
            <v>hide</v>
          </cell>
          <cell r="D309" t="str">
            <v/>
          </cell>
          <cell r="J309">
            <v>0</v>
          </cell>
          <cell r="L309">
            <v>0</v>
          </cell>
          <cell r="M309">
            <v>0</v>
          </cell>
          <cell r="N309">
            <v>0</v>
          </cell>
          <cell r="O309">
            <v>0</v>
          </cell>
          <cell r="P309">
            <v>0</v>
          </cell>
          <cell r="Q309">
            <v>0</v>
          </cell>
          <cell r="R309">
            <v>0</v>
          </cell>
          <cell r="S309">
            <v>0</v>
          </cell>
          <cell r="T309">
            <v>0</v>
          </cell>
          <cell r="U309">
            <v>0</v>
          </cell>
        </row>
        <row r="310">
          <cell r="A310" t="str">
            <v>hide</v>
          </cell>
          <cell r="D310" t="str">
            <v/>
          </cell>
          <cell r="J310">
            <v>0</v>
          </cell>
          <cell r="L310">
            <v>0</v>
          </cell>
          <cell r="M310">
            <v>0</v>
          </cell>
          <cell r="N310">
            <v>0</v>
          </cell>
          <cell r="O310">
            <v>0</v>
          </cell>
          <cell r="P310">
            <v>0</v>
          </cell>
          <cell r="Q310">
            <v>0</v>
          </cell>
          <cell r="R310">
            <v>0</v>
          </cell>
          <cell r="S310">
            <v>0</v>
          </cell>
          <cell r="T310">
            <v>0</v>
          </cell>
          <cell r="U310">
            <v>0</v>
          </cell>
        </row>
        <row r="311">
          <cell r="A311" t="str">
            <v>hide</v>
          </cell>
          <cell r="D311" t="str">
            <v/>
          </cell>
          <cell r="J311">
            <v>0</v>
          </cell>
          <cell r="L311">
            <v>0</v>
          </cell>
          <cell r="M311">
            <v>0</v>
          </cell>
          <cell r="N311">
            <v>0</v>
          </cell>
          <cell r="O311">
            <v>0</v>
          </cell>
          <cell r="P311">
            <v>0</v>
          </cell>
          <cell r="Q311">
            <v>0</v>
          </cell>
          <cell r="R311">
            <v>0</v>
          </cell>
          <cell r="S311">
            <v>0</v>
          </cell>
          <cell r="T311">
            <v>0</v>
          </cell>
          <cell r="U311">
            <v>0</v>
          </cell>
        </row>
        <row r="312">
          <cell r="A312" t="str">
            <v>hide</v>
          </cell>
          <cell r="D312" t="str">
            <v/>
          </cell>
          <cell r="J312">
            <v>0</v>
          </cell>
          <cell r="L312">
            <v>0</v>
          </cell>
          <cell r="M312">
            <v>0</v>
          </cell>
          <cell r="N312">
            <v>0</v>
          </cell>
          <cell r="O312">
            <v>0</v>
          </cell>
          <cell r="P312">
            <v>0</v>
          </cell>
          <cell r="Q312">
            <v>0</v>
          </cell>
          <cell r="R312">
            <v>0</v>
          </cell>
          <cell r="S312">
            <v>0</v>
          </cell>
          <cell r="T312">
            <v>0</v>
          </cell>
          <cell r="U312">
            <v>0</v>
          </cell>
        </row>
        <row r="313">
          <cell r="A313" t="str">
            <v>hide</v>
          </cell>
          <cell r="D313" t="str">
            <v/>
          </cell>
          <cell r="J313">
            <v>0</v>
          </cell>
          <cell r="L313">
            <v>0</v>
          </cell>
          <cell r="M313">
            <v>0</v>
          </cell>
          <cell r="N313">
            <v>0</v>
          </cell>
          <cell r="O313">
            <v>0</v>
          </cell>
          <cell r="P313">
            <v>0</v>
          </cell>
          <cell r="Q313">
            <v>0</v>
          </cell>
          <cell r="R313">
            <v>0</v>
          </cell>
          <cell r="S313">
            <v>0</v>
          </cell>
          <cell r="T313">
            <v>0</v>
          </cell>
          <cell r="U313">
            <v>0</v>
          </cell>
        </row>
        <row r="314">
          <cell r="A314" t="str">
            <v>hide</v>
          </cell>
          <cell r="D314" t="str">
            <v/>
          </cell>
          <cell r="J314">
            <v>0</v>
          </cell>
          <cell r="L314">
            <v>0</v>
          </cell>
          <cell r="M314">
            <v>0</v>
          </cell>
          <cell r="N314">
            <v>0</v>
          </cell>
          <cell r="O314">
            <v>0</v>
          </cell>
          <cell r="P314">
            <v>0</v>
          </cell>
          <cell r="Q314">
            <v>0</v>
          </cell>
          <cell r="R314">
            <v>0</v>
          </cell>
          <cell r="S314">
            <v>0</v>
          </cell>
          <cell r="T314">
            <v>0</v>
          </cell>
          <cell r="U314">
            <v>0</v>
          </cell>
        </row>
        <row r="315">
          <cell r="A315" t="str">
            <v>hide</v>
          </cell>
          <cell r="D315" t="str">
            <v/>
          </cell>
          <cell r="J315">
            <v>0</v>
          </cell>
          <cell r="L315">
            <v>0</v>
          </cell>
          <cell r="M315">
            <v>0</v>
          </cell>
          <cell r="N315">
            <v>0</v>
          </cell>
          <cell r="O315">
            <v>0</v>
          </cell>
          <cell r="P315">
            <v>0</v>
          </cell>
          <cell r="Q315">
            <v>0</v>
          </cell>
          <cell r="R315">
            <v>0</v>
          </cell>
          <cell r="S315">
            <v>0</v>
          </cell>
          <cell r="T315">
            <v>0</v>
          </cell>
          <cell r="U315">
            <v>0</v>
          </cell>
        </row>
        <row r="316">
          <cell r="A316" t="str">
            <v>hide</v>
          </cell>
          <cell r="D316" t="str">
            <v/>
          </cell>
          <cell r="J316">
            <v>0</v>
          </cell>
          <cell r="L316">
            <v>0</v>
          </cell>
          <cell r="M316">
            <v>0</v>
          </cell>
          <cell r="N316">
            <v>0</v>
          </cell>
          <cell r="O316">
            <v>0</v>
          </cell>
          <cell r="P316">
            <v>0</v>
          </cell>
          <cell r="Q316">
            <v>0</v>
          </cell>
          <cell r="R316">
            <v>0</v>
          </cell>
          <cell r="S316">
            <v>0</v>
          </cell>
          <cell r="T316">
            <v>0</v>
          </cell>
          <cell r="U316">
            <v>0</v>
          </cell>
          <cell r="BC316">
            <v>0</v>
          </cell>
          <cell r="BD316">
            <v>0</v>
          </cell>
          <cell r="BE316">
            <v>0</v>
          </cell>
          <cell r="BF316">
            <v>0</v>
          </cell>
          <cell r="BG316">
            <v>0</v>
          </cell>
          <cell r="BH316">
            <v>0</v>
          </cell>
          <cell r="BI316">
            <v>0</v>
          </cell>
          <cell r="BJ316">
            <v>0</v>
          </cell>
          <cell r="BK316">
            <v>0</v>
          </cell>
          <cell r="BL316">
            <v>0</v>
          </cell>
          <cell r="BM316">
            <v>0</v>
          </cell>
        </row>
        <row r="317">
          <cell r="A317" t="str">
            <v>hide</v>
          </cell>
          <cell r="D317" t="str">
            <v/>
          </cell>
          <cell r="J317">
            <v>0</v>
          </cell>
          <cell r="L317">
            <v>0</v>
          </cell>
          <cell r="M317">
            <v>0</v>
          </cell>
          <cell r="N317">
            <v>0</v>
          </cell>
          <cell r="O317">
            <v>0</v>
          </cell>
          <cell r="P317">
            <v>0</v>
          </cell>
          <cell r="Q317">
            <v>0</v>
          </cell>
          <cell r="R317">
            <v>0</v>
          </cell>
          <cell r="S317">
            <v>0</v>
          </cell>
          <cell r="T317">
            <v>0</v>
          </cell>
          <cell r="U317">
            <v>0</v>
          </cell>
        </row>
        <row r="318">
          <cell r="A318" t="str">
            <v>hide</v>
          </cell>
          <cell r="D318" t="str">
            <v/>
          </cell>
          <cell r="J318">
            <v>0</v>
          </cell>
          <cell r="L318">
            <v>0</v>
          </cell>
          <cell r="M318">
            <v>0</v>
          </cell>
          <cell r="N318">
            <v>0</v>
          </cell>
          <cell r="O318">
            <v>0</v>
          </cell>
          <cell r="P318">
            <v>0</v>
          </cell>
          <cell r="Q318">
            <v>0</v>
          </cell>
          <cell r="R318">
            <v>0</v>
          </cell>
          <cell r="S318">
            <v>0</v>
          </cell>
          <cell r="T318">
            <v>0</v>
          </cell>
          <cell r="U318">
            <v>0</v>
          </cell>
        </row>
        <row r="319">
          <cell r="A319" t="str">
            <v>hide</v>
          </cell>
          <cell r="D319" t="str">
            <v>Total Operating Net Reserves</v>
          </cell>
          <cell r="J319">
            <v>2681999</v>
          </cell>
          <cell r="L319">
            <v>9249465</v>
          </cell>
          <cell r="M319">
            <v>3965841</v>
          </cell>
          <cell r="N319">
            <v>6201063.4100000001</v>
          </cell>
          <cell r="O319">
            <v>11182045.140000001</v>
          </cell>
          <cell r="P319">
            <v>11105969.539999999</v>
          </cell>
          <cell r="Q319">
            <v>10527093.41</v>
          </cell>
          <cell r="R319">
            <v>10118723.73</v>
          </cell>
          <cell r="S319">
            <v>9351680.3000000007</v>
          </cell>
          <cell r="T319">
            <v>8484051.2100000009</v>
          </cell>
          <cell r="U319">
            <v>7436748.9600000009</v>
          </cell>
        </row>
        <row r="320">
          <cell r="A320" t="str">
            <v>hide</v>
          </cell>
          <cell r="D320">
            <v>0</v>
          </cell>
          <cell r="J320">
            <v>0</v>
          </cell>
          <cell r="L320">
            <v>0</v>
          </cell>
          <cell r="M320">
            <v>0</v>
          </cell>
          <cell r="N320">
            <v>0</v>
          </cell>
          <cell r="O320">
            <v>0</v>
          </cell>
          <cell r="P320">
            <v>0</v>
          </cell>
          <cell r="Q320">
            <v>0</v>
          </cell>
          <cell r="R320">
            <v>0</v>
          </cell>
          <cell r="S320">
            <v>0</v>
          </cell>
          <cell r="T320">
            <v>0</v>
          </cell>
          <cell r="U320">
            <v>0</v>
          </cell>
        </row>
        <row r="321">
          <cell r="A321" t="str">
            <v>hide</v>
          </cell>
          <cell r="D321">
            <v>0</v>
          </cell>
          <cell r="J321">
            <v>0</v>
          </cell>
          <cell r="L321">
            <v>0</v>
          </cell>
          <cell r="M321">
            <v>0</v>
          </cell>
          <cell r="N321">
            <v>0</v>
          </cell>
          <cell r="O321">
            <v>0</v>
          </cell>
          <cell r="P321">
            <v>0</v>
          </cell>
          <cell r="Q321">
            <v>0</v>
          </cell>
          <cell r="R321">
            <v>0</v>
          </cell>
          <cell r="S321">
            <v>0</v>
          </cell>
          <cell r="T321">
            <v>0</v>
          </cell>
          <cell r="U321">
            <v>0</v>
          </cell>
        </row>
        <row r="322">
          <cell r="A322" t="str">
            <v>hide</v>
          </cell>
          <cell r="J322">
            <v>0</v>
          </cell>
          <cell r="L322">
            <v>0</v>
          </cell>
          <cell r="M322">
            <v>0</v>
          </cell>
          <cell r="N322">
            <v>0</v>
          </cell>
          <cell r="O322">
            <v>0</v>
          </cell>
          <cell r="P322">
            <v>0</v>
          </cell>
          <cell r="Q322">
            <v>0</v>
          </cell>
          <cell r="R322">
            <v>0</v>
          </cell>
          <cell r="S322">
            <v>0</v>
          </cell>
          <cell r="T322">
            <v>0</v>
          </cell>
          <cell r="U322">
            <v>0</v>
          </cell>
        </row>
        <row r="323">
          <cell r="A323" t="str">
            <v>hide</v>
          </cell>
          <cell r="J323">
            <v>0</v>
          </cell>
          <cell r="L323">
            <v>0</v>
          </cell>
          <cell r="M323">
            <v>0</v>
          </cell>
          <cell r="N323">
            <v>0</v>
          </cell>
          <cell r="O323">
            <v>0</v>
          </cell>
          <cell r="P323">
            <v>0</v>
          </cell>
          <cell r="Q323">
            <v>0</v>
          </cell>
          <cell r="R323">
            <v>0</v>
          </cell>
          <cell r="S323">
            <v>0</v>
          </cell>
          <cell r="T323">
            <v>0</v>
          </cell>
          <cell r="U323">
            <v>0</v>
          </cell>
        </row>
        <row r="324">
          <cell r="A324" t="str">
            <v>hide</v>
          </cell>
          <cell r="D324" t="str">
            <v>Depreciation - capitalised</v>
          </cell>
          <cell r="J324">
            <v>0</v>
          </cell>
          <cell r="L324">
            <v>0</v>
          </cell>
          <cell r="M324">
            <v>0</v>
          </cell>
          <cell r="N324">
            <v>0</v>
          </cell>
          <cell r="O324">
            <v>0</v>
          </cell>
          <cell r="P324">
            <v>0</v>
          </cell>
          <cell r="Q324">
            <v>0</v>
          </cell>
          <cell r="R324">
            <v>0</v>
          </cell>
          <cell r="S324">
            <v>0</v>
          </cell>
          <cell r="T324">
            <v>0</v>
          </cell>
          <cell r="U324">
            <v>0</v>
          </cell>
        </row>
        <row r="325">
          <cell r="A325" t="str">
            <v>hide</v>
          </cell>
          <cell r="J325">
            <v>0</v>
          </cell>
          <cell r="L325">
            <v>0</v>
          </cell>
          <cell r="M325">
            <v>0</v>
          </cell>
          <cell r="N325">
            <v>0</v>
          </cell>
          <cell r="O325">
            <v>0</v>
          </cell>
          <cell r="P325">
            <v>0</v>
          </cell>
          <cell r="Q325">
            <v>0</v>
          </cell>
          <cell r="R325">
            <v>0</v>
          </cell>
          <cell r="S325">
            <v>0</v>
          </cell>
          <cell r="T325">
            <v>0</v>
          </cell>
          <cell r="U325">
            <v>0</v>
          </cell>
        </row>
        <row r="326">
          <cell r="A326" t="str">
            <v>hide</v>
          </cell>
          <cell r="J326">
            <v>0</v>
          </cell>
          <cell r="L326">
            <v>0</v>
          </cell>
          <cell r="M326">
            <v>0</v>
          </cell>
          <cell r="N326">
            <v>0</v>
          </cell>
          <cell r="O326">
            <v>0</v>
          </cell>
          <cell r="P326">
            <v>0</v>
          </cell>
          <cell r="Q326">
            <v>0</v>
          </cell>
          <cell r="R326">
            <v>0</v>
          </cell>
          <cell r="S326">
            <v>0</v>
          </cell>
          <cell r="T326">
            <v>0</v>
          </cell>
          <cell r="U326">
            <v>0</v>
          </cell>
        </row>
        <row r="327">
          <cell r="A327" t="str">
            <v>hide</v>
          </cell>
          <cell r="J327">
            <v>0</v>
          </cell>
          <cell r="L327">
            <v>0</v>
          </cell>
          <cell r="M327">
            <v>0</v>
          </cell>
          <cell r="N327">
            <v>0</v>
          </cell>
          <cell r="O327">
            <v>0</v>
          </cell>
          <cell r="P327">
            <v>0</v>
          </cell>
          <cell r="Q327">
            <v>0</v>
          </cell>
          <cell r="R327">
            <v>0</v>
          </cell>
          <cell r="S327">
            <v>0</v>
          </cell>
          <cell r="T327">
            <v>0</v>
          </cell>
          <cell r="U327">
            <v>0</v>
          </cell>
        </row>
        <row r="328">
          <cell r="A328" t="str">
            <v>hide</v>
          </cell>
          <cell r="C328" t="str">
            <v>Capital</v>
          </cell>
          <cell r="D328" t="str">
            <v>Net Reserves</v>
          </cell>
          <cell r="J328">
            <v>0</v>
          </cell>
          <cell r="L328">
            <v>0</v>
          </cell>
          <cell r="M328">
            <v>0</v>
          </cell>
          <cell r="N328">
            <v>0</v>
          </cell>
          <cell r="O328">
            <v>0</v>
          </cell>
          <cell r="P328">
            <v>0</v>
          </cell>
          <cell r="Q328">
            <v>0</v>
          </cell>
          <cell r="R328">
            <v>0</v>
          </cell>
          <cell r="S328">
            <v>0</v>
          </cell>
          <cell r="T328">
            <v>0</v>
          </cell>
          <cell r="U328">
            <v>0</v>
          </cell>
        </row>
        <row r="329">
          <cell r="A329" t="str">
            <v>hide</v>
          </cell>
          <cell r="C329" t="str">
            <v>Internal</v>
          </cell>
          <cell r="D329" t="str">
            <v>Plant &amp; Vehicle Replacement</v>
          </cell>
          <cell r="J329">
            <v>0</v>
          </cell>
          <cell r="L329">
            <v>0</v>
          </cell>
          <cell r="M329">
            <v>0</v>
          </cell>
          <cell r="N329">
            <v>0</v>
          </cell>
          <cell r="O329">
            <v>0</v>
          </cell>
          <cell r="P329">
            <v>0</v>
          </cell>
          <cell r="Q329">
            <v>0</v>
          </cell>
          <cell r="R329">
            <v>0</v>
          </cell>
          <cell r="S329">
            <v>0</v>
          </cell>
          <cell r="T329">
            <v>0</v>
          </cell>
          <cell r="U329">
            <v>0</v>
          </cell>
        </row>
        <row r="330">
          <cell r="A330" t="str">
            <v>hide</v>
          </cell>
          <cell r="D330" t="str">
            <v>Investment Losses</v>
          </cell>
          <cell r="J330">
            <v>0</v>
          </cell>
          <cell r="L330">
            <v>0</v>
          </cell>
          <cell r="M330">
            <v>0</v>
          </cell>
          <cell r="N330">
            <v>0</v>
          </cell>
          <cell r="O330">
            <v>0</v>
          </cell>
          <cell r="P330">
            <v>0</v>
          </cell>
          <cell r="Q330">
            <v>0</v>
          </cell>
          <cell r="R330">
            <v>0</v>
          </cell>
          <cell r="S330">
            <v>0</v>
          </cell>
          <cell r="T330">
            <v>0</v>
          </cell>
          <cell r="U330">
            <v>0</v>
          </cell>
          <cell r="BC330">
            <v>0</v>
          </cell>
          <cell r="BD330">
            <v>0</v>
          </cell>
          <cell r="BE330">
            <v>0</v>
          </cell>
          <cell r="BF330">
            <v>0</v>
          </cell>
          <cell r="BG330">
            <v>0</v>
          </cell>
          <cell r="BH330">
            <v>0</v>
          </cell>
          <cell r="BI330">
            <v>0</v>
          </cell>
          <cell r="BJ330">
            <v>0</v>
          </cell>
          <cell r="BK330">
            <v>0</v>
          </cell>
          <cell r="BL330">
            <v>0</v>
          </cell>
          <cell r="BM330">
            <v>0</v>
          </cell>
        </row>
        <row r="331">
          <cell r="A331" t="str">
            <v>hide</v>
          </cell>
          <cell r="D331" t="str">
            <v>Employees Leave Entitlement</v>
          </cell>
          <cell r="J331">
            <v>0</v>
          </cell>
          <cell r="L331">
            <v>0</v>
          </cell>
          <cell r="M331">
            <v>0</v>
          </cell>
          <cell r="N331">
            <v>0</v>
          </cell>
          <cell r="O331">
            <v>0</v>
          </cell>
          <cell r="P331">
            <v>0</v>
          </cell>
          <cell r="Q331">
            <v>0</v>
          </cell>
          <cell r="R331">
            <v>0</v>
          </cell>
          <cell r="S331">
            <v>0</v>
          </cell>
          <cell r="T331">
            <v>0</v>
          </cell>
          <cell r="U331">
            <v>0</v>
          </cell>
          <cell r="BC331">
            <v>0</v>
          </cell>
          <cell r="BD331">
            <v>0</v>
          </cell>
          <cell r="BE331">
            <v>0</v>
          </cell>
          <cell r="BF331">
            <v>0</v>
          </cell>
          <cell r="BG331">
            <v>0</v>
          </cell>
          <cell r="BH331">
            <v>0</v>
          </cell>
          <cell r="BI331">
            <v>0</v>
          </cell>
          <cell r="BJ331">
            <v>0</v>
          </cell>
          <cell r="BK331">
            <v>0</v>
          </cell>
          <cell r="BL331">
            <v>0</v>
          </cell>
          <cell r="BM331">
            <v>0</v>
          </cell>
        </row>
        <row r="332">
          <cell r="A332" t="str">
            <v>hide</v>
          </cell>
          <cell r="D332" t="str">
            <v>Carry Over Works</v>
          </cell>
          <cell r="J332">
            <v>0</v>
          </cell>
          <cell r="L332">
            <v>0</v>
          </cell>
          <cell r="M332">
            <v>0</v>
          </cell>
          <cell r="N332">
            <v>0</v>
          </cell>
          <cell r="O332">
            <v>0</v>
          </cell>
          <cell r="P332">
            <v>0</v>
          </cell>
          <cell r="Q332">
            <v>0</v>
          </cell>
          <cell r="R332">
            <v>0</v>
          </cell>
          <cell r="S332">
            <v>0</v>
          </cell>
          <cell r="T332">
            <v>0</v>
          </cell>
          <cell r="U332">
            <v>0</v>
          </cell>
          <cell r="BC332">
            <v>0</v>
          </cell>
          <cell r="BD332">
            <v>0</v>
          </cell>
          <cell r="BE332">
            <v>0</v>
          </cell>
          <cell r="BF332">
            <v>0</v>
          </cell>
          <cell r="BG332">
            <v>0</v>
          </cell>
          <cell r="BH332">
            <v>0</v>
          </cell>
          <cell r="BI332">
            <v>0</v>
          </cell>
          <cell r="BJ332">
            <v>0</v>
          </cell>
          <cell r="BK332">
            <v>0</v>
          </cell>
          <cell r="BL332">
            <v>0</v>
          </cell>
          <cell r="BM332">
            <v>0</v>
          </cell>
        </row>
        <row r="333">
          <cell r="A333" t="str">
            <v>hide</v>
          </cell>
          <cell r="D333" t="str">
            <v>Sealing of Unsealed Roads</v>
          </cell>
          <cell r="J333">
            <v>0</v>
          </cell>
          <cell r="L333">
            <v>0</v>
          </cell>
          <cell r="M333">
            <v>0</v>
          </cell>
          <cell r="N333">
            <v>0</v>
          </cell>
          <cell r="O333">
            <v>0</v>
          </cell>
          <cell r="P333">
            <v>0</v>
          </cell>
          <cell r="Q333">
            <v>0</v>
          </cell>
          <cell r="R333">
            <v>0</v>
          </cell>
          <cell r="S333">
            <v>0</v>
          </cell>
          <cell r="T333">
            <v>0</v>
          </cell>
          <cell r="U333">
            <v>0</v>
          </cell>
          <cell r="BC333">
            <v>0</v>
          </cell>
          <cell r="BD333">
            <v>0</v>
          </cell>
          <cell r="BE333">
            <v>0</v>
          </cell>
          <cell r="BF333">
            <v>0</v>
          </cell>
          <cell r="BG333">
            <v>0</v>
          </cell>
          <cell r="BH333">
            <v>0</v>
          </cell>
          <cell r="BI333">
            <v>0</v>
          </cell>
          <cell r="BJ333">
            <v>0</v>
          </cell>
          <cell r="BK333">
            <v>0</v>
          </cell>
          <cell r="BL333">
            <v>0</v>
          </cell>
          <cell r="BM333">
            <v>0</v>
          </cell>
        </row>
        <row r="334">
          <cell r="A334" t="str">
            <v>hide</v>
          </cell>
          <cell r="D334" t="str">
            <v>Advanced Funds</v>
          </cell>
          <cell r="J334">
            <v>0</v>
          </cell>
          <cell r="L334">
            <v>0</v>
          </cell>
          <cell r="M334">
            <v>0</v>
          </cell>
          <cell r="N334">
            <v>0</v>
          </cell>
          <cell r="O334">
            <v>0</v>
          </cell>
          <cell r="P334">
            <v>0</v>
          </cell>
          <cell r="Q334">
            <v>0</v>
          </cell>
          <cell r="R334">
            <v>0</v>
          </cell>
          <cell r="S334">
            <v>0</v>
          </cell>
          <cell r="T334">
            <v>0</v>
          </cell>
          <cell r="U334">
            <v>0</v>
          </cell>
          <cell r="BC334">
            <v>0</v>
          </cell>
          <cell r="BD334">
            <v>0</v>
          </cell>
          <cell r="BE334">
            <v>0</v>
          </cell>
          <cell r="BF334">
            <v>0</v>
          </cell>
          <cell r="BG334">
            <v>0</v>
          </cell>
          <cell r="BH334">
            <v>0</v>
          </cell>
          <cell r="BI334">
            <v>0</v>
          </cell>
          <cell r="BJ334">
            <v>0</v>
          </cell>
          <cell r="BK334">
            <v>0</v>
          </cell>
          <cell r="BL334">
            <v>0</v>
          </cell>
          <cell r="BM334">
            <v>0</v>
          </cell>
        </row>
        <row r="335">
          <cell r="A335" t="str">
            <v>hide</v>
          </cell>
          <cell r="D335" t="str">
            <v>Asset Renewal &amp; Maintenance</v>
          </cell>
          <cell r="J335">
            <v>0</v>
          </cell>
          <cell r="L335">
            <v>0</v>
          </cell>
          <cell r="M335">
            <v>0</v>
          </cell>
          <cell r="N335">
            <v>0</v>
          </cell>
          <cell r="O335">
            <v>0</v>
          </cell>
          <cell r="P335">
            <v>0</v>
          </cell>
          <cell r="Q335">
            <v>0</v>
          </cell>
          <cell r="R335">
            <v>0</v>
          </cell>
          <cell r="S335">
            <v>0</v>
          </cell>
          <cell r="T335">
            <v>0</v>
          </cell>
          <cell r="U335">
            <v>0</v>
          </cell>
          <cell r="BC335">
            <v>0</v>
          </cell>
          <cell r="BD335">
            <v>0</v>
          </cell>
          <cell r="BE335">
            <v>0</v>
          </cell>
          <cell r="BF335">
            <v>0</v>
          </cell>
          <cell r="BG335">
            <v>0</v>
          </cell>
          <cell r="BH335">
            <v>0</v>
          </cell>
          <cell r="BI335">
            <v>0</v>
          </cell>
          <cell r="BJ335">
            <v>0</v>
          </cell>
          <cell r="BK335">
            <v>0</v>
          </cell>
          <cell r="BL335">
            <v>0</v>
          </cell>
          <cell r="BM335">
            <v>0</v>
          </cell>
        </row>
        <row r="336">
          <cell r="A336" t="str">
            <v>hide</v>
          </cell>
          <cell r="D336" t="str">
            <v>Capital Works (SRV)</v>
          </cell>
          <cell r="J336">
            <v>0</v>
          </cell>
          <cell r="L336">
            <v>0</v>
          </cell>
          <cell r="M336">
            <v>0</v>
          </cell>
          <cell r="N336">
            <v>0</v>
          </cell>
          <cell r="O336">
            <v>0</v>
          </cell>
          <cell r="P336">
            <v>0</v>
          </cell>
          <cell r="Q336">
            <v>0</v>
          </cell>
          <cell r="R336">
            <v>0</v>
          </cell>
          <cell r="S336">
            <v>0</v>
          </cell>
          <cell r="T336">
            <v>0</v>
          </cell>
          <cell r="U336">
            <v>0</v>
          </cell>
          <cell r="BC336">
            <v>0</v>
          </cell>
          <cell r="BD336">
            <v>0</v>
          </cell>
          <cell r="BE336">
            <v>0</v>
          </cell>
          <cell r="BF336">
            <v>0</v>
          </cell>
          <cell r="BG336">
            <v>0</v>
          </cell>
          <cell r="BH336">
            <v>0</v>
          </cell>
          <cell r="BI336">
            <v>0</v>
          </cell>
          <cell r="BJ336">
            <v>0</v>
          </cell>
          <cell r="BK336">
            <v>0</v>
          </cell>
          <cell r="BL336">
            <v>0</v>
          </cell>
          <cell r="BM336">
            <v>0</v>
          </cell>
        </row>
        <row r="337">
          <cell r="A337" t="str">
            <v>hide</v>
          </cell>
          <cell r="D337" t="str">
            <v>Cemetery Improvements</v>
          </cell>
          <cell r="J337">
            <v>0</v>
          </cell>
          <cell r="L337">
            <v>0</v>
          </cell>
          <cell r="M337">
            <v>0</v>
          </cell>
          <cell r="N337">
            <v>0</v>
          </cell>
          <cell r="O337">
            <v>0</v>
          </cell>
          <cell r="P337">
            <v>0</v>
          </cell>
          <cell r="Q337">
            <v>0</v>
          </cell>
          <cell r="R337">
            <v>0</v>
          </cell>
          <cell r="S337">
            <v>0</v>
          </cell>
          <cell r="T337">
            <v>0</v>
          </cell>
          <cell r="U337">
            <v>0</v>
          </cell>
          <cell r="BC337">
            <v>0</v>
          </cell>
          <cell r="BD337">
            <v>0</v>
          </cell>
          <cell r="BE337">
            <v>0</v>
          </cell>
          <cell r="BF337">
            <v>0</v>
          </cell>
          <cell r="BG337">
            <v>0</v>
          </cell>
          <cell r="BH337">
            <v>0</v>
          </cell>
          <cell r="BI337">
            <v>0</v>
          </cell>
          <cell r="BJ337">
            <v>0</v>
          </cell>
          <cell r="BK337">
            <v>0</v>
          </cell>
          <cell r="BL337">
            <v>0</v>
          </cell>
          <cell r="BM337">
            <v>0</v>
          </cell>
        </row>
        <row r="338">
          <cell r="A338" t="str">
            <v>hide</v>
          </cell>
          <cell r="D338" t="str">
            <v>Debt Servicing Future Years</v>
          </cell>
          <cell r="J338">
            <v>0</v>
          </cell>
          <cell r="L338">
            <v>0</v>
          </cell>
          <cell r="M338">
            <v>0</v>
          </cell>
          <cell r="N338">
            <v>0</v>
          </cell>
          <cell r="O338">
            <v>0</v>
          </cell>
          <cell r="P338">
            <v>0</v>
          </cell>
          <cell r="Q338">
            <v>0</v>
          </cell>
          <cell r="R338">
            <v>0</v>
          </cell>
          <cell r="S338">
            <v>0</v>
          </cell>
          <cell r="T338">
            <v>0</v>
          </cell>
          <cell r="U338">
            <v>0</v>
          </cell>
          <cell r="BC338">
            <v>0</v>
          </cell>
          <cell r="BD338">
            <v>0</v>
          </cell>
          <cell r="BE338">
            <v>0</v>
          </cell>
          <cell r="BF338">
            <v>0</v>
          </cell>
          <cell r="BG338">
            <v>0</v>
          </cell>
          <cell r="BH338">
            <v>0</v>
          </cell>
          <cell r="BI338">
            <v>0</v>
          </cell>
          <cell r="BJ338">
            <v>0</v>
          </cell>
          <cell r="BK338">
            <v>0</v>
          </cell>
          <cell r="BL338">
            <v>0</v>
          </cell>
          <cell r="BM338">
            <v>0</v>
          </cell>
        </row>
        <row r="339">
          <cell r="A339" t="str">
            <v>hide</v>
          </cell>
          <cell r="D339" t="str">
            <v>Elections</v>
          </cell>
          <cell r="J339">
            <v>0</v>
          </cell>
          <cell r="L339">
            <v>0</v>
          </cell>
          <cell r="M339">
            <v>0</v>
          </cell>
          <cell r="N339">
            <v>0</v>
          </cell>
          <cell r="O339">
            <v>0</v>
          </cell>
          <cell r="P339">
            <v>0</v>
          </cell>
          <cell r="Q339">
            <v>0</v>
          </cell>
          <cell r="R339">
            <v>0</v>
          </cell>
          <cell r="S339">
            <v>0</v>
          </cell>
          <cell r="T339">
            <v>0</v>
          </cell>
          <cell r="U339">
            <v>0</v>
          </cell>
          <cell r="BC339">
            <v>0</v>
          </cell>
          <cell r="BD339">
            <v>0</v>
          </cell>
          <cell r="BE339">
            <v>0</v>
          </cell>
          <cell r="BF339">
            <v>0</v>
          </cell>
          <cell r="BG339">
            <v>0</v>
          </cell>
          <cell r="BH339">
            <v>0</v>
          </cell>
          <cell r="BI339">
            <v>0</v>
          </cell>
          <cell r="BJ339">
            <v>0</v>
          </cell>
          <cell r="BK339">
            <v>0</v>
          </cell>
          <cell r="BL339">
            <v>0</v>
          </cell>
          <cell r="BM339">
            <v>0</v>
          </cell>
        </row>
        <row r="340">
          <cell r="A340" t="str">
            <v>hide</v>
          </cell>
          <cell r="D340" t="str">
            <v>Environmental Levy</v>
          </cell>
          <cell r="J340">
            <v>0</v>
          </cell>
          <cell r="L340">
            <v>0</v>
          </cell>
          <cell r="M340">
            <v>0</v>
          </cell>
          <cell r="N340">
            <v>0</v>
          </cell>
          <cell r="O340">
            <v>0</v>
          </cell>
          <cell r="P340">
            <v>0</v>
          </cell>
          <cell r="Q340">
            <v>0</v>
          </cell>
          <cell r="R340">
            <v>0</v>
          </cell>
          <cell r="S340">
            <v>0</v>
          </cell>
          <cell r="T340">
            <v>0</v>
          </cell>
          <cell r="U340">
            <v>0</v>
          </cell>
          <cell r="BC340">
            <v>0</v>
          </cell>
          <cell r="BD340">
            <v>0</v>
          </cell>
          <cell r="BE340">
            <v>0</v>
          </cell>
          <cell r="BF340">
            <v>0</v>
          </cell>
          <cell r="BG340">
            <v>0</v>
          </cell>
          <cell r="BH340">
            <v>0</v>
          </cell>
          <cell r="BI340">
            <v>0</v>
          </cell>
          <cell r="BJ340">
            <v>0</v>
          </cell>
          <cell r="BK340">
            <v>0</v>
          </cell>
          <cell r="BL340">
            <v>0</v>
          </cell>
          <cell r="BM340">
            <v>0</v>
          </cell>
        </row>
        <row r="341">
          <cell r="A341" t="str">
            <v>hide</v>
          </cell>
          <cell r="D341" t="str">
            <v>FAG shortfall 2012/13</v>
          </cell>
          <cell r="J341">
            <v>0</v>
          </cell>
          <cell r="L341">
            <v>0</v>
          </cell>
          <cell r="M341">
            <v>0</v>
          </cell>
          <cell r="N341">
            <v>0</v>
          </cell>
          <cell r="O341">
            <v>0</v>
          </cell>
          <cell r="P341">
            <v>0</v>
          </cell>
          <cell r="Q341">
            <v>0</v>
          </cell>
          <cell r="R341">
            <v>0</v>
          </cell>
          <cell r="S341">
            <v>0</v>
          </cell>
          <cell r="T341">
            <v>0</v>
          </cell>
          <cell r="U341">
            <v>0</v>
          </cell>
          <cell r="BC341">
            <v>0</v>
          </cell>
          <cell r="BD341">
            <v>0</v>
          </cell>
          <cell r="BE341">
            <v>0</v>
          </cell>
          <cell r="BF341">
            <v>0</v>
          </cell>
          <cell r="BG341">
            <v>0</v>
          </cell>
          <cell r="BH341">
            <v>0</v>
          </cell>
          <cell r="BI341">
            <v>0</v>
          </cell>
          <cell r="BJ341">
            <v>0</v>
          </cell>
          <cell r="BK341">
            <v>0</v>
          </cell>
          <cell r="BL341">
            <v>0</v>
          </cell>
          <cell r="BM341">
            <v>0</v>
          </cell>
        </row>
        <row r="342">
          <cell r="A342" t="str">
            <v>hide</v>
          </cell>
          <cell r="D342" t="str">
            <v>Family Day Care</v>
          </cell>
          <cell r="J342">
            <v>0</v>
          </cell>
          <cell r="L342">
            <v>0</v>
          </cell>
          <cell r="M342">
            <v>0</v>
          </cell>
          <cell r="N342">
            <v>0</v>
          </cell>
          <cell r="O342">
            <v>0</v>
          </cell>
          <cell r="P342">
            <v>0</v>
          </cell>
          <cell r="Q342">
            <v>0</v>
          </cell>
          <cell r="R342">
            <v>0</v>
          </cell>
          <cell r="S342">
            <v>0</v>
          </cell>
          <cell r="T342">
            <v>0</v>
          </cell>
          <cell r="U342">
            <v>0</v>
          </cell>
          <cell r="BC342">
            <v>0</v>
          </cell>
          <cell r="BD342">
            <v>0</v>
          </cell>
          <cell r="BE342">
            <v>0</v>
          </cell>
          <cell r="BF342">
            <v>0</v>
          </cell>
          <cell r="BG342">
            <v>0</v>
          </cell>
          <cell r="BH342">
            <v>0</v>
          </cell>
          <cell r="BI342">
            <v>0</v>
          </cell>
          <cell r="BJ342">
            <v>0</v>
          </cell>
          <cell r="BK342">
            <v>0</v>
          </cell>
          <cell r="BL342">
            <v>0</v>
          </cell>
          <cell r="BM342">
            <v>0</v>
          </cell>
        </row>
        <row r="343">
          <cell r="A343" t="str">
            <v>hide</v>
          </cell>
          <cell r="D343" t="str">
            <v>Floodplain Risk Mngt Study &amp; Plan</v>
          </cell>
          <cell r="J343">
            <v>0</v>
          </cell>
          <cell r="L343">
            <v>0</v>
          </cell>
          <cell r="M343">
            <v>0</v>
          </cell>
          <cell r="N343">
            <v>0</v>
          </cell>
          <cell r="O343">
            <v>0</v>
          </cell>
          <cell r="P343">
            <v>0</v>
          </cell>
          <cell r="Q343">
            <v>0</v>
          </cell>
          <cell r="R343">
            <v>0</v>
          </cell>
          <cell r="S343">
            <v>0</v>
          </cell>
          <cell r="T343">
            <v>0</v>
          </cell>
          <cell r="U343">
            <v>0</v>
          </cell>
          <cell r="BC343">
            <v>0</v>
          </cell>
          <cell r="BD343">
            <v>0</v>
          </cell>
          <cell r="BE343">
            <v>0</v>
          </cell>
          <cell r="BF343">
            <v>0</v>
          </cell>
          <cell r="BG343">
            <v>0</v>
          </cell>
          <cell r="BH343">
            <v>0</v>
          </cell>
          <cell r="BI343">
            <v>0</v>
          </cell>
          <cell r="BJ343">
            <v>0</v>
          </cell>
          <cell r="BK343">
            <v>0</v>
          </cell>
          <cell r="BL343">
            <v>0</v>
          </cell>
          <cell r="BM343">
            <v>0</v>
          </cell>
        </row>
        <row r="344">
          <cell r="A344" t="str">
            <v>hide</v>
          </cell>
          <cell r="D344" t="str">
            <v>Katoomba Civic Centre / Cultural Centre</v>
          </cell>
          <cell r="J344">
            <v>0</v>
          </cell>
          <cell r="L344">
            <v>0</v>
          </cell>
          <cell r="M344">
            <v>0</v>
          </cell>
          <cell r="N344">
            <v>0</v>
          </cell>
          <cell r="O344">
            <v>0</v>
          </cell>
          <cell r="P344">
            <v>0</v>
          </cell>
          <cell r="Q344">
            <v>0</v>
          </cell>
          <cell r="R344">
            <v>0</v>
          </cell>
          <cell r="S344">
            <v>0</v>
          </cell>
          <cell r="T344">
            <v>0</v>
          </cell>
          <cell r="U344">
            <v>0</v>
          </cell>
          <cell r="BC344">
            <v>0</v>
          </cell>
          <cell r="BD344">
            <v>0</v>
          </cell>
          <cell r="BE344">
            <v>0</v>
          </cell>
          <cell r="BF344">
            <v>0</v>
          </cell>
          <cell r="BG344">
            <v>0</v>
          </cell>
          <cell r="BH344">
            <v>0</v>
          </cell>
          <cell r="BI344">
            <v>0</v>
          </cell>
          <cell r="BJ344">
            <v>0</v>
          </cell>
          <cell r="BK344">
            <v>0</v>
          </cell>
          <cell r="BL344">
            <v>0</v>
          </cell>
          <cell r="BM344">
            <v>0</v>
          </cell>
        </row>
        <row r="345">
          <cell r="A345" t="str">
            <v>hide</v>
          </cell>
          <cell r="D345" t="str">
            <v>Land sale (funding Leura Toilets)</v>
          </cell>
          <cell r="J345">
            <v>0</v>
          </cell>
          <cell r="L345">
            <v>0</v>
          </cell>
          <cell r="M345">
            <v>0</v>
          </cell>
          <cell r="N345">
            <v>0</v>
          </cell>
          <cell r="O345">
            <v>0</v>
          </cell>
          <cell r="P345">
            <v>0</v>
          </cell>
          <cell r="Q345">
            <v>0</v>
          </cell>
          <cell r="R345">
            <v>0</v>
          </cell>
          <cell r="S345">
            <v>0</v>
          </cell>
          <cell r="T345">
            <v>0</v>
          </cell>
          <cell r="U345">
            <v>0</v>
          </cell>
          <cell r="BC345">
            <v>0</v>
          </cell>
          <cell r="BD345">
            <v>0</v>
          </cell>
          <cell r="BE345">
            <v>0</v>
          </cell>
          <cell r="BF345">
            <v>0</v>
          </cell>
          <cell r="BG345">
            <v>0</v>
          </cell>
          <cell r="BH345">
            <v>0</v>
          </cell>
          <cell r="BI345">
            <v>0</v>
          </cell>
          <cell r="BJ345">
            <v>0</v>
          </cell>
          <cell r="BK345">
            <v>0</v>
          </cell>
          <cell r="BL345">
            <v>0</v>
          </cell>
          <cell r="BM345">
            <v>0</v>
          </cell>
        </row>
        <row r="346">
          <cell r="A346" t="str">
            <v>hide</v>
          </cell>
          <cell r="D346" t="str">
            <v>Major Capital Works</v>
          </cell>
          <cell r="J346">
            <v>0</v>
          </cell>
          <cell r="L346">
            <v>0</v>
          </cell>
          <cell r="M346">
            <v>0</v>
          </cell>
          <cell r="N346">
            <v>0</v>
          </cell>
          <cell r="O346">
            <v>0</v>
          </cell>
          <cell r="P346">
            <v>0</v>
          </cell>
          <cell r="Q346">
            <v>0</v>
          </cell>
          <cell r="R346">
            <v>0</v>
          </cell>
          <cell r="S346">
            <v>0</v>
          </cell>
          <cell r="T346">
            <v>0</v>
          </cell>
          <cell r="U346">
            <v>0</v>
          </cell>
          <cell r="BC346">
            <v>0</v>
          </cell>
          <cell r="BD346">
            <v>0</v>
          </cell>
          <cell r="BE346">
            <v>0</v>
          </cell>
          <cell r="BF346">
            <v>0</v>
          </cell>
          <cell r="BG346">
            <v>0</v>
          </cell>
          <cell r="BH346">
            <v>0</v>
          </cell>
          <cell r="BI346">
            <v>0</v>
          </cell>
          <cell r="BJ346">
            <v>0</v>
          </cell>
          <cell r="BK346">
            <v>0</v>
          </cell>
          <cell r="BL346">
            <v>0</v>
          </cell>
          <cell r="BM346">
            <v>0</v>
          </cell>
        </row>
        <row r="347">
          <cell r="A347" t="str">
            <v>hide</v>
          </cell>
          <cell r="D347" t="str">
            <v>Operational Improvements</v>
          </cell>
          <cell r="J347">
            <v>0</v>
          </cell>
          <cell r="L347">
            <v>0</v>
          </cell>
          <cell r="M347">
            <v>0</v>
          </cell>
          <cell r="N347">
            <v>0</v>
          </cell>
          <cell r="O347">
            <v>0</v>
          </cell>
          <cell r="P347">
            <v>0</v>
          </cell>
          <cell r="Q347">
            <v>0</v>
          </cell>
          <cell r="R347">
            <v>0</v>
          </cell>
          <cell r="S347">
            <v>0</v>
          </cell>
          <cell r="T347">
            <v>0</v>
          </cell>
          <cell r="U347">
            <v>0</v>
          </cell>
          <cell r="BC347">
            <v>0</v>
          </cell>
          <cell r="BD347">
            <v>0</v>
          </cell>
          <cell r="BE347">
            <v>0</v>
          </cell>
          <cell r="BF347">
            <v>0</v>
          </cell>
          <cell r="BG347">
            <v>0</v>
          </cell>
          <cell r="BH347">
            <v>0</v>
          </cell>
          <cell r="BI347">
            <v>0</v>
          </cell>
          <cell r="BJ347">
            <v>0</v>
          </cell>
          <cell r="BK347">
            <v>0</v>
          </cell>
          <cell r="BL347">
            <v>0</v>
          </cell>
          <cell r="BM347">
            <v>0</v>
          </cell>
        </row>
        <row r="348">
          <cell r="A348" t="str">
            <v>hide</v>
          </cell>
          <cell r="D348" t="str">
            <v>PABX Equipment</v>
          </cell>
          <cell r="J348">
            <v>0</v>
          </cell>
          <cell r="L348">
            <v>0</v>
          </cell>
          <cell r="M348">
            <v>0</v>
          </cell>
          <cell r="N348">
            <v>0</v>
          </cell>
          <cell r="O348">
            <v>0</v>
          </cell>
          <cell r="P348">
            <v>0</v>
          </cell>
          <cell r="Q348">
            <v>0</v>
          </cell>
          <cell r="R348">
            <v>0</v>
          </cell>
          <cell r="S348">
            <v>0</v>
          </cell>
          <cell r="T348">
            <v>0</v>
          </cell>
          <cell r="U348">
            <v>0</v>
          </cell>
          <cell r="BC348">
            <v>0</v>
          </cell>
          <cell r="BD348">
            <v>0</v>
          </cell>
          <cell r="BE348">
            <v>0</v>
          </cell>
          <cell r="BF348">
            <v>0</v>
          </cell>
          <cell r="BG348">
            <v>0</v>
          </cell>
          <cell r="BH348">
            <v>0</v>
          </cell>
          <cell r="BI348">
            <v>0</v>
          </cell>
          <cell r="BJ348">
            <v>0</v>
          </cell>
          <cell r="BK348">
            <v>0</v>
          </cell>
          <cell r="BL348">
            <v>0</v>
          </cell>
          <cell r="BM348">
            <v>0</v>
          </cell>
        </row>
        <row r="349">
          <cell r="A349" t="str">
            <v>hide</v>
          </cell>
          <cell r="D349" t="str">
            <v>Pay &amp; Display - Echo Point</v>
          </cell>
          <cell r="J349">
            <v>0</v>
          </cell>
          <cell r="L349">
            <v>0</v>
          </cell>
          <cell r="M349">
            <v>0</v>
          </cell>
          <cell r="N349">
            <v>0</v>
          </cell>
          <cell r="O349">
            <v>0</v>
          </cell>
          <cell r="P349">
            <v>0</v>
          </cell>
          <cell r="Q349">
            <v>0</v>
          </cell>
          <cell r="R349">
            <v>0</v>
          </cell>
          <cell r="S349">
            <v>0</v>
          </cell>
          <cell r="T349">
            <v>0</v>
          </cell>
          <cell r="U349">
            <v>0</v>
          </cell>
          <cell r="BC349">
            <v>0</v>
          </cell>
          <cell r="BD349">
            <v>0</v>
          </cell>
          <cell r="BE349">
            <v>0</v>
          </cell>
          <cell r="BF349">
            <v>0</v>
          </cell>
          <cell r="BG349">
            <v>0</v>
          </cell>
          <cell r="BH349">
            <v>0</v>
          </cell>
          <cell r="BI349">
            <v>0</v>
          </cell>
          <cell r="BJ349">
            <v>0</v>
          </cell>
          <cell r="BK349">
            <v>0</v>
          </cell>
          <cell r="BL349">
            <v>0</v>
          </cell>
          <cell r="BM349">
            <v>0</v>
          </cell>
        </row>
        <row r="350">
          <cell r="A350" t="str">
            <v>hide</v>
          </cell>
          <cell r="D350" t="str">
            <v>Printing Equipment</v>
          </cell>
          <cell r="J350">
            <v>0</v>
          </cell>
          <cell r="L350">
            <v>0</v>
          </cell>
          <cell r="M350">
            <v>0</v>
          </cell>
          <cell r="N350">
            <v>0</v>
          </cell>
          <cell r="O350">
            <v>0</v>
          </cell>
          <cell r="P350">
            <v>0</v>
          </cell>
          <cell r="Q350">
            <v>0</v>
          </cell>
          <cell r="R350">
            <v>0</v>
          </cell>
          <cell r="S350">
            <v>0</v>
          </cell>
          <cell r="T350">
            <v>0</v>
          </cell>
          <cell r="U350">
            <v>0</v>
          </cell>
          <cell r="BC350">
            <v>0</v>
          </cell>
          <cell r="BD350">
            <v>0</v>
          </cell>
          <cell r="BE350">
            <v>0</v>
          </cell>
          <cell r="BF350">
            <v>0</v>
          </cell>
          <cell r="BG350">
            <v>0</v>
          </cell>
          <cell r="BH350">
            <v>0</v>
          </cell>
          <cell r="BI350">
            <v>0</v>
          </cell>
          <cell r="BJ350">
            <v>0</v>
          </cell>
          <cell r="BK350">
            <v>0</v>
          </cell>
          <cell r="BL350">
            <v>0</v>
          </cell>
          <cell r="BM350">
            <v>0</v>
          </cell>
        </row>
        <row r="351">
          <cell r="A351" t="str">
            <v>hide</v>
          </cell>
          <cell r="D351" t="str">
            <v>Property Investment</v>
          </cell>
          <cell r="J351">
            <v>0</v>
          </cell>
          <cell r="L351">
            <v>0</v>
          </cell>
          <cell r="M351">
            <v>0</v>
          </cell>
          <cell r="N351">
            <v>0</v>
          </cell>
          <cell r="O351">
            <v>0</v>
          </cell>
          <cell r="P351">
            <v>0</v>
          </cell>
          <cell r="Q351">
            <v>0</v>
          </cell>
          <cell r="R351">
            <v>0</v>
          </cell>
          <cell r="S351">
            <v>0</v>
          </cell>
          <cell r="T351">
            <v>0</v>
          </cell>
          <cell r="U351">
            <v>0</v>
          </cell>
          <cell r="BC351">
            <v>0</v>
          </cell>
          <cell r="BD351">
            <v>0</v>
          </cell>
          <cell r="BE351">
            <v>0</v>
          </cell>
          <cell r="BF351">
            <v>0</v>
          </cell>
          <cell r="BG351">
            <v>0</v>
          </cell>
          <cell r="BH351">
            <v>0</v>
          </cell>
          <cell r="BI351">
            <v>0</v>
          </cell>
          <cell r="BJ351">
            <v>0</v>
          </cell>
          <cell r="BK351">
            <v>0</v>
          </cell>
          <cell r="BL351">
            <v>0</v>
          </cell>
          <cell r="BM351">
            <v>0</v>
          </cell>
        </row>
        <row r="352">
          <cell r="A352" t="str">
            <v>hide</v>
          </cell>
          <cell r="D352" t="str">
            <v>Provision rate income 2012/13</v>
          </cell>
          <cell r="J352">
            <v>0</v>
          </cell>
          <cell r="L352">
            <v>0</v>
          </cell>
          <cell r="M352">
            <v>0</v>
          </cell>
          <cell r="N352">
            <v>0</v>
          </cell>
          <cell r="O352">
            <v>0</v>
          </cell>
          <cell r="P352">
            <v>0</v>
          </cell>
          <cell r="Q352">
            <v>0</v>
          </cell>
          <cell r="R352">
            <v>0</v>
          </cell>
          <cell r="S352">
            <v>0</v>
          </cell>
          <cell r="T352">
            <v>0</v>
          </cell>
          <cell r="U352">
            <v>0</v>
          </cell>
          <cell r="BC352">
            <v>0</v>
          </cell>
          <cell r="BD352">
            <v>0</v>
          </cell>
          <cell r="BE352">
            <v>0</v>
          </cell>
          <cell r="BF352">
            <v>0</v>
          </cell>
          <cell r="BG352">
            <v>0</v>
          </cell>
          <cell r="BH352">
            <v>0</v>
          </cell>
          <cell r="BI352">
            <v>0</v>
          </cell>
          <cell r="BJ352">
            <v>0</v>
          </cell>
          <cell r="BK352">
            <v>0</v>
          </cell>
          <cell r="BL352">
            <v>0</v>
          </cell>
          <cell r="BM352">
            <v>0</v>
          </cell>
        </row>
        <row r="353">
          <cell r="A353" t="str">
            <v>hide</v>
          </cell>
          <cell r="D353" t="str">
            <v>Reduction of Debt/Contingency</v>
          </cell>
          <cell r="J353">
            <v>0</v>
          </cell>
          <cell r="L353">
            <v>0</v>
          </cell>
          <cell r="M353">
            <v>0</v>
          </cell>
          <cell r="N353">
            <v>0</v>
          </cell>
          <cell r="O353">
            <v>0</v>
          </cell>
          <cell r="P353">
            <v>0</v>
          </cell>
          <cell r="Q353">
            <v>0</v>
          </cell>
          <cell r="R353">
            <v>0</v>
          </cell>
          <cell r="S353">
            <v>0</v>
          </cell>
          <cell r="T353">
            <v>0</v>
          </cell>
          <cell r="U353">
            <v>0</v>
          </cell>
          <cell r="BC353">
            <v>0</v>
          </cell>
          <cell r="BD353">
            <v>0</v>
          </cell>
          <cell r="BE353">
            <v>0</v>
          </cell>
          <cell r="BF353">
            <v>0</v>
          </cell>
          <cell r="BG353">
            <v>0</v>
          </cell>
          <cell r="BH353">
            <v>0</v>
          </cell>
          <cell r="BI353">
            <v>0</v>
          </cell>
          <cell r="BJ353">
            <v>0</v>
          </cell>
          <cell r="BK353">
            <v>0</v>
          </cell>
          <cell r="BL353">
            <v>0</v>
          </cell>
          <cell r="BM353">
            <v>0</v>
          </cell>
        </row>
        <row r="354">
          <cell r="A354" t="str">
            <v>hide</v>
          </cell>
          <cell r="D354" t="str">
            <v>Tip Improvement</v>
          </cell>
          <cell r="J354">
            <v>0</v>
          </cell>
          <cell r="L354">
            <v>0</v>
          </cell>
          <cell r="M354">
            <v>0</v>
          </cell>
          <cell r="N354">
            <v>0</v>
          </cell>
          <cell r="O354">
            <v>0</v>
          </cell>
          <cell r="P354">
            <v>0</v>
          </cell>
          <cell r="Q354">
            <v>0</v>
          </cell>
          <cell r="R354">
            <v>0</v>
          </cell>
          <cell r="S354">
            <v>0</v>
          </cell>
          <cell r="T354">
            <v>0</v>
          </cell>
          <cell r="U354">
            <v>0</v>
          </cell>
          <cell r="BC354">
            <v>0</v>
          </cell>
          <cell r="BD354">
            <v>0</v>
          </cell>
          <cell r="BE354">
            <v>0</v>
          </cell>
          <cell r="BF354">
            <v>0</v>
          </cell>
          <cell r="BG354">
            <v>0</v>
          </cell>
          <cell r="BH354">
            <v>0</v>
          </cell>
          <cell r="BI354">
            <v>0</v>
          </cell>
          <cell r="BJ354">
            <v>0</v>
          </cell>
          <cell r="BK354">
            <v>0</v>
          </cell>
          <cell r="BL354">
            <v>0</v>
          </cell>
          <cell r="BM354">
            <v>0</v>
          </cell>
        </row>
        <row r="355">
          <cell r="A355" t="str">
            <v>hide</v>
          </cell>
          <cell r="D355" t="str">
            <v>Waste Bins</v>
          </cell>
          <cell r="J355">
            <v>0</v>
          </cell>
          <cell r="L355">
            <v>0</v>
          </cell>
          <cell r="M355">
            <v>0</v>
          </cell>
          <cell r="N355">
            <v>0</v>
          </cell>
          <cell r="O355">
            <v>0</v>
          </cell>
          <cell r="P355">
            <v>0</v>
          </cell>
          <cell r="Q355">
            <v>0</v>
          </cell>
          <cell r="R355">
            <v>0</v>
          </cell>
          <cell r="S355">
            <v>0</v>
          </cell>
          <cell r="T355">
            <v>0</v>
          </cell>
          <cell r="U355">
            <v>0</v>
          </cell>
          <cell r="BC355">
            <v>0</v>
          </cell>
          <cell r="BD355">
            <v>0</v>
          </cell>
          <cell r="BE355">
            <v>0</v>
          </cell>
          <cell r="BF355">
            <v>0</v>
          </cell>
          <cell r="BG355">
            <v>0</v>
          </cell>
          <cell r="BH355">
            <v>0</v>
          </cell>
          <cell r="BI355">
            <v>0</v>
          </cell>
          <cell r="BJ355">
            <v>0</v>
          </cell>
          <cell r="BK355">
            <v>0</v>
          </cell>
          <cell r="BL355">
            <v>0</v>
          </cell>
          <cell r="BM355">
            <v>0</v>
          </cell>
        </row>
        <row r="356">
          <cell r="A356" t="str">
            <v>hide</v>
          </cell>
          <cell r="D356" t="str">
            <v>Workers Compensation Insurance</v>
          </cell>
          <cell r="J356">
            <v>0</v>
          </cell>
          <cell r="L356">
            <v>0</v>
          </cell>
          <cell r="M356">
            <v>0</v>
          </cell>
          <cell r="N356">
            <v>0</v>
          </cell>
          <cell r="O356">
            <v>0</v>
          </cell>
          <cell r="P356">
            <v>0</v>
          </cell>
          <cell r="Q356">
            <v>0</v>
          </cell>
          <cell r="R356">
            <v>0</v>
          </cell>
          <cell r="S356">
            <v>0</v>
          </cell>
          <cell r="T356">
            <v>0</v>
          </cell>
          <cell r="U356">
            <v>0</v>
          </cell>
          <cell r="BC356">
            <v>0</v>
          </cell>
          <cell r="BD356">
            <v>0</v>
          </cell>
          <cell r="BE356">
            <v>0</v>
          </cell>
          <cell r="BF356">
            <v>0</v>
          </cell>
          <cell r="BG356">
            <v>0</v>
          </cell>
          <cell r="BH356">
            <v>0</v>
          </cell>
          <cell r="BI356">
            <v>0</v>
          </cell>
          <cell r="BJ356">
            <v>0</v>
          </cell>
          <cell r="BK356">
            <v>0</v>
          </cell>
          <cell r="BL356">
            <v>0</v>
          </cell>
          <cell r="BM356">
            <v>0</v>
          </cell>
        </row>
        <row r="357">
          <cell r="A357" t="str">
            <v>hide</v>
          </cell>
          <cell r="D357" t="str">
            <v>Springwood Cultural Facility</v>
          </cell>
          <cell r="J357">
            <v>0</v>
          </cell>
          <cell r="L357">
            <v>0</v>
          </cell>
          <cell r="M357">
            <v>0</v>
          </cell>
          <cell r="N357">
            <v>0</v>
          </cell>
          <cell r="O357">
            <v>0</v>
          </cell>
          <cell r="P357">
            <v>0</v>
          </cell>
          <cell r="Q357">
            <v>0</v>
          </cell>
          <cell r="R357">
            <v>0</v>
          </cell>
          <cell r="S357">
            <v>0</v>
          </cell>
          <cell r="T357">
            <v>0</v>
          </cell>
          <cell r="U357">
            <v>0</v>
          </cell>
          <cell r="BC357">
            <v>0</v>
          </cell>
          <cell r="BD357">
            <v>0</v>
          </cell>
          <cell r="BE357">
            <v>0</v>
          </cell>
          <cell r="BF357">
            <v>0</v>
          </cell>
          <cell r="BG357">
            <v>0</v>
          </cell>
          <cell r="BH357">
            <v>0</v>
          </cell>
          <cell r="BI357">
            <v>0</v>
          </cell>
          <cell r="BJ357">
            <v>0</v>
          </cell>
          <cell r="BK357">
            <v>0</v>
          </cell>
          <cell r="BL357">
            <v>0</v>
          </cell>
          <cell r="BM357">
            <v>0</v>
          </cell>
        </row>
        <row r="358">
          <cell r="A358" t="str">
            <v>hide</v>
          </cell>
          <cell r="D358" t="str">
            <v>Capital Works Program</v>
          </cell>
          <cell r="J358">
            <v>0</v>
          </cell>
          <cell r="L358">
            <v>0</v>
          </cell>
          <cell r="M358">
            <v>0</v>
          </cell>
          <cell r="N358">
            <v>0</v>
          </cell>
          <cell r="O358">
            <v>0</v>
          </cell>
          <cell r="P358">
            <v>0</v>
          </cell>
          <cell r="Q358">
            <v>0</v>
          </cell>
          <cell r="R358">
            <v>0</v>
          </cell>
          <cell r="S358">
            <v>0</v>
          </cell>
          <cell r="T358">
            <v>0</v>
          </cell>
          <cell r="U358">
            <v>0</v>
          </cell>
          <cell r="BC358">
            <v>0</v>
          </cell>
          <cell r="BD358">
            <v>0</v>
          </cell>
          <cell r="BE358">
            <v>0</v>
          </cell>
          <cell r="BF358">
            <v>0</v>
          </cell>
          <cell r="BG358">
            <v>0</v>
          </cell>
          <cell r="BH358">
            <v>0</v>
          </cell>
          <cell r="BI358">
            <v>0</v>
          </cell>
          <cell r="BJ358">
            <v>0</v>
          </cell>
          <cell r="BK358">
            <v>0</v>
          </cell>
          <cell r="BL358">
            <v>0</v>
          </cell>
          <cell r="BM358">
            <v>0</v>
          </cell>
        </row>
        <row r="359">
          <cell r="A359" t="str">
            <v>hide</v>
          </cell>
          <cell r="D359" t="str">
            <v>Organisational Realignment</v>
          </cell>
          <cell r="J359">
            <v>0</v>
          </cell>
          <cell r="L359">
            <v>0</v>
          </cell>
          <cell r="M359">
            <v>0</v>
          </cell>
          <cell r="N359">
            <v>0</v>
          </cell>
          <cell r="O359">
            <v>0</v>
          </cell>
          <cell r="P359">
            <v>0</v>
          </cell>
          <cell r="Q359">
            <v>0</v>
          </cell>
          <cell r="R359">
            <v>0</v>
          </cell>
          <cell r="S359">
            <v>0</v>
          </cell>
          <cell r="T359">
            <v>0</v>
          </cell>
          <cell r="U359">
            <v>0</v>
          </cell>
          <cell r="BC359">
            <v>0</v>
          </cell>
          <cell r="BD359">
            <v>0</v>
          </cell>
          <cell r="BE359">
            <v>0</v>
          </cell>
          <cell r="BF359">
            <v>0</v>
          </cell>
          <cell r="BG359">
            <v>0</v>
          </cell>
          <cell r="BH359">
            <v>0</v>
          </cell>
          <cell r="BI359">
            <v>0</v>
          </cell>
          <cell r="BJ359">
            <v>0</v>
          </cell>
          <cell r="BK359">
            <v>0</v>
          </cell>
          <cell r="BL359">
            <v>0</v>
          </cell>
          <cell r="BM359">
            <v>0</v>
          </cell>
        </row>
        <row r="360">
          <cell r="A360" t="str">
            <v>hide</v>
          </cell>
          <cell r="D360" t="str">
            <v>Springwood Library Upgrade</v>
          </cell>
          <cell r="J360">
            <v>0</v>
          </cell>
          <cell r="L360">
            <v>0</v>
          </cell>
          <cell r="M360">
            <v>0</v>
          </cell>
          <cell r="N360">
            <v>0</v>
          </cell>
          <cell r="O360">
            <v>0</v>
          </cell>
          <cell r="P360">
            <v>0</v>
          </cell>
          <cell r="Q360">
            <v>0</v>
          </cell>
          <cell r="R360">
            <v>0</v>
          </cell>
          <cell r="S360">
            <v>0</v>
          </cell>
          <cell r="T360">
            <v>0</v>
          </cell>
          <cell r="U360">
            <v>0</v>
          </cell>
          <cell r="BC360">
            <v>0</v>
          </cell>
          <cell r="BD360">
            <v>0</v>
          </cell>
          <cell r="BE360">
            <v>0</v>
          </cell>
          <cell r="BF360">
            <v>0</v>
          </cell>
          <cell r="BG360">
            <v>0</v>
          </cell>
          <cell r="BH360">
            <v>0</v>
          </cell>
          <cell r="BI360">
            <v>0</v>
          </cell>
          <cell r="BJ360">
            <v>0</v>
          </cell>
          <cell r="BK360">
            <v>0</v>
          </cell>
          <cell r="BL360">
            <v>0</v>
          </cell>
          <cell r="BM360">
            <v>0</v>
          </cell>
        </row>
        <row r="361">
          <cell r="A361" t="str">
            <v>hide</v>
          </cell>
          <cell r="D361" t="str">
            <v>Other</v>
          </cell>
          <cell r="J361">
            <v>0</v>
          </cell>
          <cell r="L361">
            <v>0</v>
          </cell>
          <cell r="M361">
            <v>0</v>
          </cell>
          <cell r="N361">
            <v>0</v>
          </cell>
          <cell r="O361">
            <v>0</v>
          </cell>
          <cell r="P361">
            <v>0</v>
          </cell>
          <cell r="Q361">
            <v>0</v>
          </cell>
          <cell r="R361">
            <v>0</v>
          </cell>
          <cell r="S361">
            <v>0</v>
          </cell>
          <cell r="T361">
            <v>0</v>
          </cell>
          <cell r="U361">
            <v>0</v>
          </cell>
          <cell r="BC361">
            <v>0</v>
          </cell>
          <cell r="BD361">
            <v>0</v>
          </cell>
          <cell r="BE361">
            <v>0</v>
          </cell>
          <cell r="BF361">
            <v>0</v>
          </cell>
          <cell r="BG361">
            <v>0</v>
          </cell>
          <cell r="BH361">
            <v>0</v>
          </cell>
          <cell r="BI361">
            <v>0</v>
          </cell>
          <cell r="BJ361">
            <v>0</v>
          </cell>
          <cell r="BK361">
            <v>0</v>
          </cell>
          <cell r="BL361">
            <v>0</v>
          </cell>
          <cell r="BM361">
            <v>0</v>
          </cell>
        </row>
        <row r="362">
          <cell r="A362" t="str">
            <v>hide</v>
          </cell>
          <cell r="D362" t="str">
            <v>z_unallocated internal</v>
          </cell>
          <cell r="J362">
            <v>-6492489</v>
          </cell>
          <cell r="L362">
            <v>-5217463</v>
          </cell>
          <cell r="M362">
            <v>-2767647</v>
          </cell>
          <cell r="N362">
            <v>-3713844</v>
          </cell>
          <cell r="O362">
            <v>-7018395</v>
          </cell>
          <cell r="P362">
            <v>-10082073</v>
          </cell>
          <cell r="Q362">
            <v>-10042068</v>
          </cell>
          <cell r="R362">
            <v>-9868673</v>
          </cell>
          <cell r="S362">
            <v>-9651456</v>
          </cell>
          <cell r="T362">
            <v>-9500897</v>
          </cell>
          <cell r="U362">
            <v>-9216617</v>
          </cell>
          <cell r="BC362">
            <v>0</v>
          </cell>
          <cell r="BD362">
            <v>0</v>
          </cell>
          <cell r="BE362">
            <v>0</v>
          </cell>
          <cell r="BF362">
            <v>0</v>
          </cell>
          <cell r="BG362">
            <v>0</v>
          </cell>
          <cell r="BH362">
            <v>0</v>
          </cell>
          <cell r="BI362">
            <v>0</v>
          </cell>
          <cell r="BJ362">
            <v>0</v>
          </cell>
          <cell r="BK362">
            <v>0</v>
          </cell>
          <cell r="BL362">
            <v>0</v>
          </cell>
          <cell r="BM362">
            <v>0</v>
          </cell>
        </row>
        <row r="363">
          <cell r="A363" t="str">
            <v>hide</v>
          </cell>
          <cell r="D363" t="str">
            <v/>
          </cell>
          <cell r="J363">
            <v>0</v>
          </cell>
          <cell r="L363">
            <v>0</v>
          </cell>
          <cell r="M363">
            <v>0</v>
          </cell>
          <cell r="N363">
            <v>0</v>
          </cell>
          <cell r="O363">
            <v>0</v>
          </cell>
          <cell r="P363">
            <v>0</v>
          </cell>
          <cell r="Q363">
            <v>0</v>
          </cell>
          <cell r="R363">
            <v>0</v>
          </cell>
          <cell r="S363">
            <v>0</v>
          </cell>
          <cell r="T363">
            <v>0</v>
          </cell>
          <cell r="U363">
            <v>0</v>
          </cell>
          <cell r="BC363">
            <v>0</v>
          </cell>
          <cell r="BD363">
            <v>0</v>
          </cell>
          <cell r="BE363">
            <v>0</v>
          </cell>
          <cell r="BF363">
            <v>0</v>
          </cell>
          <cell r="BG363">
            <v>0</v>
          </cell>
          <cell r="BH363">
            <v>0</v>
          </cell>
          <cell r="BI363">
            <v>0</v>
          </cell>
          <cell r="BJ363">
            <v>0</v>
          </cell>
          <cell r="BK363">
            <v>0</v>
          </cell>
          <cell r="BL363">
            <v>0</v>
          </cell>
          <cell r="BM363">
            <v>0</v>
          </cell>
        </row>
        <row r="364">
          <cell r="A364" t="str">
            <v>hide</v>
          </cell>
          <cell r="D364" t="str">
            <v/>
          </cell>
          <cell r="J364">
            <v>0</v>
          </cell>
          <cell r="L364">
            <v>0</v>
          </cell>
          <cell r="M364">
            <v>0</v>
          </cell>
          <cell r="N364">
            <v>0</v>
          </cell>
          <cell r="O364">
            <v>0</v>
          </cell>
          <cell r="P364">
            <v>0</v>
          </cell>
          <cell r="Q364">
            <v>0</v>
          </cell>
          <cell r="R364">
            <v>0</v>
          </cell>
          <cell r="S364">
            <v>0</v>
          </cell>
          <cell r="T364">
            <v>0</v>
          </cell>
          <cell r="U364">
            <v>0</v>
          </cell>
          <cell r="BC364">
            <v>0</v>
          </cell>
          <cell r="BD364">
            <v>0</v>
          </cell>
          <cell r="BE364">
            <v>0</v>
          </cell>
          <cell r="BF364">
            <v>0</v>
          </cell>
          <cell r="BG364">
            <v>0</v>
          </cell>
          <cell r="BH364">
            <v>0</v>
          </cell>
          <cell r="BI364">
            <v>0</v>
          </cell>
          <cell r="BJ364">
            <v>0</v>
          </cell>
          <cell r="BK364">
            <v>0</v>
          </cell>
          <cell r="BL364">
            <v>0</v>
          </cell>
          <cell r="BM364">
            <v>0</v>
          </cell>
        </row>
        <row r="365">
          <cell r="A365" t="str">
            <v>hide</v>
          </cell>
          <cell r="D365" t="str">
            <v/>
          </cell>
          <cell r="J365">
            <v>0</v>
          </cell>
          <cell r="L365">
            <v>0</v>
          </cell>
          <cell r="M365">
            <v>0</v>
          </cell>
          <cell r="N365">
            <v>0</v>
          </cell>
          <cell r="O365">
            <v>0</v>
          </cell>
          <cell r="P365">
            <v>0</v>
          </cell>
          <cell r="Q365">
            <v>0</v>
          </cell>
          <cell r="R365">
            <v>0</v>
          </cell>
          <cell r="S365">
            <v>0</v>
          </cell>
          <cell r="T365">
            <v>0</v>
          </cell>
          <cell r="U365">
            <v>0</v>
          </cell>
          <cell r="BC365">
            <v>0</v>
          </cell>
          <cell r="BD365">
            <v>0</v>
          </cell>
          <cell r="BE365">
            <v>0</v>
          </cell>
          <cell r="BF365">
            <v>0</v>
          </cell>
          <cell r="BG365">
            <v>0</v>
          </cell>
          <cell r="BH365">
            <v>0</v>
          </cell>
          <cell r="BI365">
            <v>0</v>
          </cell>
          <cell r="BJ365">
            <v>0</v>
          </cell>
          <cell r="BK365">
            <v>0</v>
          </cell>
          <cell r="BL365">
            <v>0</v>
          </cell>
          <cell r="BM365">
            <v>0</v>
          </cell>
        </row>
        <row r="366">
          <cell r="A366" t="str">
            <v>hide</v>
          </cell>
          <cell r="D366" t="str">
            <v/>
          </cell>
          <cell r="J366">
            <v>0</v>
          </cell>
          <cell r="L366">
            <v>0</v>
          </cell>
          <cell r="M366">
            <v>0</v>
          </cell>
          <cell r="N366">
            <v>0</v>
          </cell>
          <cell r="O366">
            <v>0</v>
          </cell>
          <cell r="P366">
            <v>0</v>
          </cell>
          <cell r="Q366">
            <v>0</v>
          </cell>
          <cell r="R366">
            <v>0</v>
          </cell>
          <cell r="S366">
            <v>0</v>
          </cell>
          <cell r="T366">
            <v>0</v>
          </cell>
          <cell r="U366">
            <v>0</v>
          </cell>
          <cell r="BC366">
            <v>0</v>
          </cell>
          <cell r="BD366">
            <v>0</v>
          </cell>
          <cell r="BE366">
            <v>0</v>
          </cell>
          <cell r="BF366">
            <v>0</v>
          </cell>
          <cell r="BG366">
            <v>0</v>
          </cell>
          <cell r="BH366">
            <v>0</v>
          </cell>
          <cell r="BI366">
            <v>0</v>
          </cell>
          <cell r="BJ366">
            <v>0</v>
          </cell>
          <cell r="BK366">
            <v>0</v>
          </cell>
          <cell r="BL366">
            <v>0</v>
          </cell>
          <cell r="BM366">
            <v>0</v>
          </cell>
        </row>
        <row r="367">
          <cell r="A367" t="str">
            <v>hide</v>
          </cell>
          <cell r="D367" t="str">
            <v/>
          </cell>
          <cell r="J367">
            <v>0</v>
          </cell>
          <cell r="L367">
            <v>0</v>
          </cell>
          <cell r="M367">
            <v>0</v>
          </cell>
          <cell r="N367">
            <v>0</v>
          </cell>
          <cell r="O367">
            <v>0</v>
          </cell>
          <cell r="P367">
            <v>0</v>
          </cell>
          <cell r="Q367">
            <v>0</v>
          </cell>
          <cell r="R367">
            <v>0</v>
          </cell>
          <cell r="S367">
            <v>0</v>
          </cell>
          <cell r="T367">
            <v>0</v>
          </cell>
          <cell r="U367">
            <v>0</v>
          </cell>
          <cell r="BC367">
            <v>0</v>
          </cell>
          <cell r="BD367">
            <v>0</v>
          </cell>
          <cell r="BE367">
            <v>0</v>
          </cell>
          <cell r="BF367">
            <v>0</v>
          </cell>
          <cell r="BG367">
            <v>0</v>
          </cell>
          <cell r="BH367">
            <v>0</v>
          </cell>
          <cell r="BI367">
            <v>0</v>
          </cell>
          <cell r="BJ367">
            <v>0</v>
          </cell>
          <cell r="BK367">
            <v>0</v>
          </cell>
          <cell r="BL367">
            <v>0</v>
          </cell>
          <cell r="BM367">
            <v>0</v>
          </cell>
        </row>
        <row r="368">
          <cell r="A368" t="str">
            <v>hide</v>
          </cell>
          <cell r="D368" t="str">
            <v/>
          </cell>
          <cell r="J368">
            <v>0</v>
          </cell>
          <cell r="L368">
            <v>0</v>
          </cell>
          <cell r="M368">
            <v>0</v>
          </cell>
          <cell r="N368">
            <v>0</v>
          </cell>
          <cell r="O368">
            <v>0</v>
          </cell>
          <cell r="P368">
            <v>0</v>
          </cell>
          <cell r="Q368">
            <v>0</v>
          </cell>
          <cell r="R368">
            <v>0</v>
          </cell>
          <cell r="S368">
            <v>0</v>
          </cell>
          <cell r="T368">
            <v>0</v>
          </cell>
          <cell r="U368">
            <v>0</v>
          </cell>
          <cell r="BC368">
            <v>0</v>
          </cell>
          <cell r="BD368">
            <v>0</v>
          </cell>
          <cell r="BE368">
            <v>0</v>
          </cell>
          <cell r="BF368">
            <v>0</v>
          </cell>
          <cell r="BG368">
            <v>0</v>
          </cell>
          <cell r="BH368">
            <v>0</v>
          </cell>
          <cell r="BI368">
            <v>0</v>
          </cell>
          <cell r="BJ368">
            <v>0</v>
          </cell>
          <cell r="BK368">
            <v>0</v>
          </cell>
          <cell r="BL368">
            <v>0</v>
          </cell>
          <cell r="BM368">
            <v>0</v>
          </cell>
        </row>
        <row r="369">
          <cell r="A369" t="str">
            <v>hide</v>
          </cell>
          <cell r="D369" t="str">
            <v/>
          </cell>
          <cell r="J369">
            <v>0</v>
          </cell>
          <cell r="L369">
            <v>0</v>
          </cell>
          <cell r="M369">
            <v>0</v>
          </cell>
          <cell r="N369">
            <v>0</v>
          </cell>
          <cell r="O369">
            <v>0</v>
          </cell>
          <cell r="P369">
            <v>0</v>
          </cell>
          <cell r="Q369">
            <v>0</v>
          </cell>
          <cell r="R369">
            <v>0</v>
          </cell>
          <cell r="S369">
            <v>0</v>
          </cell>
          <cell r="T369">
            <v>0</v>
          </cell>
          <cell r="U369">
            <v>0</v>
          </cell>
          <cell r="BC369">
            <v>0</v>
          </cell>
          <cell r="BD369">
            <v>0</v>
          </cell>
          <cell r="BE369">
            <v>0</v>
          </cell>
          <cell r="BF369">
            <v>0</v>
          </cell>
          <cell r="BG369">
            <v>0</v>
          </cell>
          <cell r="BH369">
            <v>0</v>
          </cell>
          <cell r="BI369">
            <v>0</v>
          </cell>
          <cell r="BJ369">
            <v>0</v>
          </cell>
          <cell r="BK369">
            <v>0</v>
          </cell>
          <cell r="BL369">
            <v>0</v>
          </cell>
          <cell r="BM369">
            <v>0</v>
          </cell>
        </row>
        <row r="370">
          <cell r="A370" t="str">
            <v>hide</v>
          </cell>
          <cell r="D370" t="str">
            <v/>
          </cell>
          <cell r="J370">
            <v>0</v>
          </cell>
          <cell r="L370">
            <v>0</v>
          </cell>
          <cell r="M370">
            <v>0</v>
          </cell>
          <cell r="N370">
            <v>0</v>
          </cell>
          <cell r="O370">
            <v>0</v>
          </cell>
          <cell r="P370">
            <v>0</v>
          </cell>
          <cell r="Q370">
            <v>0</v>
          </cell>
          <cell r="R370">
            <v>0</v>
          </cell>
          <cell r="S370">
            <v>0</v>
          </cell>
          <cell r="T370">
            <v>0</v>
          </cell>
          <cell r="U370">
            <v>0</v>
          </cell>
          <cell r="BC370">
            <v>0</v>
          </cell>
          <cell r="BD370">
            <v>0</v>
          </cell>
          <cell r="BE370">
            <v>0</v>
          </cell>
          <cell r="BF370">
            <v>0</v>
          </cell>
          <cell r="BG370">
            <v>0</v>
          </cell>
          <cell r="BH370">
            <v>0</v>
          </cell>
          <cell r="BI370">
            <v>0</v>
          </cell>
          <cell r="BJ370">
            <v>0</v>
          </cell>
          <cell r="BK370">
            <v>0</v>
          </cell>
          <cell r="BL370">
            <v>0</v>
          </cell>
          <cell r="BM370">
            <v>0</v>
          </cell>
        </row>
        <row r="371">
          <cell r="A371" t="str">
            <v>hide</v>
          </cell>
          <cell r="D371" t="str">
            <v/>
          </cell>
          <cell r="J371">
            <v>0</v>
          </cell>
          <cell r="L371">
            <v>0</v>
          </cell>
          <cell r="M371">
            <v>0</v>
          </cell>
          <cell r="N371">
            <v>0</v>
          </cell>
          <cell r="O371">
            <v>0</v>
          </cell>
          <cell r="P371">
            <v>0</v>
          </cell>
          <cell r="Q371">
            <v>0</v>
          </cell>
          <cell r="R371">
            <v>0</v>
          </cell>
          <cell r="S371">
            <v>0</v>
          </cell>
          <cell r="T371">
            <v>0</v>
          </cell>
          <cell r="U371">
            <v>0</v>
          </cell>
          <cell r="BC371">
            <v>0</v>
          </cell>
          <cell r="BD371">
            <v>0</v>
          </cell>
          <cell r="BE371">
            <v>0</v>
          </cell>
          <cell r="BF371">
            <v>0</v>
          </cell>
          <cell r="BG371">
            <v>0</v>
          </cell>
          <cell r="BH371">
            <v>0</v>
          </cell>
          <cell r="BI371">
            <v>0</v>
          </cell>
          <cell r="BJ371">
            <v>0</v>
          </cell>
          <cell r="BK371">
            <v>0</v>
          </cell>
          <cell r="BL371">
            <v>0</v>
          </cell>
          <cell r="BM371">
            <v>0</v>
          </cell>
        </row>
        <row r="372">
          <cell r="A372" t="str">
            <v>hide</v>
          </cell>
          <cell r="D372" t="str">
            <v/>
          </cell>
          <cell r="J372">
            <v>0</v>
          </cell>
          <cell r="L372">
            <v>0</v>
          </cell>
          <cell r="M372">
            <v>0</v>
          </cell>
          <cell r="N372">
            <v>0</v>
          </cell>
          <cell r="O372">
            <v>0</v>
          </cell>
          <cell r="P372">
            <v>0</v>
          </cell>
          <cell r="Q372">
            <v>0</v>
          </cell>
          <cell r="R372">
            <v>0</v>
          </cell>
          <cell r="S372">
            <v>0</v>
          </cell>
          <cell r="T372">
            <v>0</v>
          </cell>
          <cell r="U372">
            <v>0</v>
          </cell>
          <cell r="BC372">
            <v>0</v>
          </cell>
          <cell r="BD372">
            <v>0</v>
          </cell>
          <cell r="BE372">
            <v>0</v>
          </cell>
          <cell r="BF372">
            <v>0</v>
          </cell>
          <cell r="BG372">
            <v>0</v>
          </cell>
          <cell r="BH372">
            <v>0</v>
          </cell>
          <cell r="BI372">
            <v>0</v>
          </cell>
          <cell r="BJ372">
            <v>0</v>
          </cell>
          <cell r="BK372">
            <v>0</v>
          </cell>
          <cell r="BL372">
            <v>0</v>
          </cell>
          <cell r="BM372">
            <v>0</v>
          </cell>
        </row>
        <row r="373">
          <cell r="A373" t="str">
            <v>hide</v>
          </cell>
          <cell r="D373" t="str">
            <v/>
          </cell>
          <cell r="J373">
            <v>0</v>
          </cell>
          <cell r="L373">
            <v>0</v>
          </cell>
          <cell r="M373">
            <v>0</v>
          </cell>
          <cell r="N373">
            <v>0</v>
          </cell>
          <cell r="O373">
            <v>0</v>
          </cell>
          <cell r="P373">
            <v>0</v>
          </cell>
          <cell r="Q373">
            <v>0</v>
          </cell>
          <cell r="R373">
            <v>0</v>
          </cell>
          <cell r="S373">
            <v>0</v>
          </cell>
          <cell r="T373">
            <v>0</v>
          </cell>
          <cell r="U373">
            <v>0</v>
          </cell>
          <cell r="BC373">
            <v>0</v>
          </cell>
          <cell r="BD373">
            <v>0</v>
          </cell>
          <cell r="BE373">
            <v>0</v>
          </cell>
          <cell r="BF373">
            <v>0</v>
          </cell>
          <cell r="BG373">
            <v>0</v>
          </cell>
          <cell r="BH373">
            <v>0</v>
          </cell>
          <cell r="BI373">
            <v>0</v>
          </cell>
          <cell r="BJ373">
            <v>0</v>
          </cell>
          <cell r="BK373">
            <v>0</v>
          </cell>
          <cell r="BL373">
            <v>0</v>
          </cell>
          <cell r="BM373">
            <v>0</v>
          </cell>
        </row>
        <row r="374">
          <cell r="A374" t="str">
            <v>hide</v>
          </cell>
          <cell r="D374" t="str">
            <v/>
          </cell>
          <cell r="J374">
            <v>0</v>
          </cell>
          <cell r="L374">
            <v>0</v>
          </cell>
          <cell r="M374">
            <v>0</v>
          </cell>
          <cell r="N374">
            <v>0</v>
          </cell>
          <cell r="O374">
            <v>0</v>
          </cell>
          <cell r="P374">
            <v>0</v>
          </cell>
          <cell r="Q374">
            <v>0</v>
          </cell>
          <cell r="R374">
            <v>0</v>
          </cell>
          <cell r="S374">
            <v>0</v>
          </cell>
          <cell r="T374">
            <v>0</v>
          </cell>
          <cell r="U374">
            <v>0</v>
          </cell>
          <cell r="BC374">
            <v>0</v>
          </cell>
          <cell r="BD374">
            <v>0</v>
          </cell>
          <cell r="BE374">
            <v>0</v>
          </cell>
          <cell r="BF374">
            <v>0</v>
          </cell>
          <cell r="BG374">
            <v>0</v>
          </cell>
          <cell r="BH374">
            <v>0</v>
          </cell>
          <cell r="BI374">
            <v>0</v>
          </cell>
          <cell r="BJ374">
            <v>0</v>
          </cell>
          <cell r="BK374">
            <v>0</v>
          </cell>
          <cell r="BL374">
            <v>0</v>
          </cell>
          <cell r="BM374">
            <v>0</v>
          </cell>
        </row>
        <row r="375">
          <cell r="A375" t="str">
            <v>hide</v>
          </cell>
          <cell r="D375" t="str">
            <v/>
          </cell>
          <cell r="J375">
            <v>0</v>
          </cell>
          <cell r="L375">
            <v>0</v>
          </cell>
          <cell r="M375">
            <v>0</v>
          </cell>
          <cell r="N375">
            <v>0</v>
          </cell>
          <cell r="O375">
            <v>0</v>
          </cell>
          <cell r="P375">
            <v>0</v>
          </cell>
          <cell r="Q375">
            <v>0</v>
          </cell>
          <cell r="R375">
            <v>0</v>
          </cell>
          <cell r="S375">
            <v>0</v>
          </cell>
          <cell r="T375">
            <v>0</v>
          </cell>
          <cell r="U375">
            <v>0</v>
          </cell>
          <cell r="BC375">
            <v>0</v>
          </cell>
          <cell r="BD375">
            <v>0</v>
          </cell>
          <cell r="BE375">
            <v>0</v>
          </cell>
          <cell r="BF375">
            <v>0</v>
          </cell>
          <cell r="BG375">
            <v>0</v>
          </cell>
          <cell r="BH375">
            <v>0</v>
          </cell>
          <cell r="BI375">
            <v>0</v>
          </cell>
          <cell r="BJ375">
            <v>0</v>
          </cell>
          <cell r="BK375">
            <v>0</v>
          </cell>
          <cell r="BL375">
            <v>0</v>
          </cell>
          <cell r="BM375">
            <v>0</v>
          </cell>
        </row>
        <row r="376">
          <cell r="A376" t="str">
            <v>hide</v>
          </cell>
          <cell r="D376" t="str">
            <v/>
          </cell>
          <cell r="J376">
            <v>0</v>
          </cell>
          <cell r="L376">
            <v>0</v>
          </cell>
          <cell r="M376">
            <v>0</v>
          </cell>
          <cell r="N376">
            <v>0</v>
          </cell>
          <cell r="O376">
            <v>0</v>
          </cell>
          <cell r="P376">
            <v>0</v>
          </cell>
          <cell r="Q376">
            <v>0</v>
          </cell>
          <cell r="R376">
            <v>0</v>
          </cell>
          <cell r="S376">
            <v>0</v>
          </cell>
          <cell r="T376">
            <v>0</v>
          </cell>
          <cell r="U376">
            <v>0</v>
          </cell>
          <cell r="BC376">
            <v>0</v>
          </cell>
          <cell r="BD376">
            <v>0</v>
          </cell>
          <cell r="BE376">
            <v>0</v>
          </cell>
          <cell r="BF376">
            <v>0</v>
          </cell>
          <cell r="BG376">
            <v>0</v>
          </cell>
          <cell r="BH376">
            <v>0</v>
          </cell>
          <cell r="BI376">
            <v>0</v>
          </cell>
          <cell r="BJ376">
            <v>0</v>
          </cell>
          <cell r="BK376">
            <v>0</v>
          </cell>
          <cell r="BL376">
            <v>0</v>
          </cell>
          <cell r="BM376">
            <v>0</v>
          </cell>
        </row>
        <row r="377">
          <cell r="A377" t="str">
            <v>hide</v>
          </cell>
          <cell r="D377" t="str">
            <v/>
          </cell>
          <cell r="J377">
            <v>0</v>
          </cell>
          <cell r="L377">
            <v>0</v>
          </cell>
          <cell r="M377">
            <v>0</v>
          </cell>
          <cell r="N377">
            <v>0</v>
          </cell>
          <cell r="O377">
            <v>0</v>
          </cell>
          <cell r="P377">
            <v>0</v>
          </cell>
          <cell r="Q377">
            <v>0</v>
          </cell>
          <cell r="R377">
            <v>0</v>
          </cell>
          <cell r="S377">
            <v>0</v>
          </cell>
          <cell r="T377">
            <v>0</v>
          </cell>
          <cell r="U377">
            <v>0</v>
          </cell>
          <cell r="BC377">
            <v>0</v>
          </cell>
          <cell r="BD377">
            <v>0</v>
          </cell>
          <cell r="BE377">
            <v>0</v>
          </cell>
          <cell r="BF377">
            <v>0</v>
          </cell>
          <cell r="BG377">
            <v>0</v>
          </cell>
          <cell r="BH377">
            <v>0</v>
          </cell>
          <cell r="BI377">
            <v>0</v>
          </cell>
          <cell r="BJ377">
            <v>0</v>
          </cell>
          <cell r="BK377">
            <v>0</v>
          </cell>
          <cell r="BL377">
            <v>0</v>
          </cell>
          <cell r="BM377">
            <v>0</v>
          </cell>
        </row>
        <row r="378">
          <cell r="A378" t="str">
            <v>hide</v>
          </cell>
          <cell r="D378" t="str">
            <v/>
          </cell>
          <cell r="J378">
            <v>0</v>
          </cell>
          <cell r="L378">
            <v>0</v>
          </cell>
          <cell r="M378">
            <v>0</v>
          </cell>
          <cell r="N378">
            <v>0</v>
          </cell>
          <cell r="O378">
            <v>0</v>
          </cell>
          <cell r="P378">
            <v>0</v>
          </cell>
          <cell r="Q378">
            <v>0</v>
          </cell>
          <cell r="R378">
            <v>0</v>
          </cell>
          <cell r="S378">
            <v>0</v>
          </cell>
          <cell r="T378">
            <v>0</v>
          </cell>
          <cell r="U378">
            <v>0</v>
          </cell>
          <cell r="BC378">
            <v>0</v>
          </cell>
          <cell r="BD378">
            <v>0</v>
          </cell>
          <cell r="BE378">
            <v>0</v>
          </cell>
          <cell r="BF378">
            <v>0</v>
          </cell>
          <cell r="BG378">
            <v>0</v>
          </cell>
          <cell r="BH378">
            <v>0</v>
          </cell>
          <cell r="BI378">
            <v>0</v>
          </cell>
          <cell r="BJ378">
            <v>0</v>
          </cell>
          <cell r="BK378">
            <v>0</v>
          </cell>
          <cell r="BL378">
            <v>0</v>
          </cell>
          <cell r="BM378">
            <v>0</v>
          </cell>
        </row>
        <row r="379">
          <cell r="A379" t="str">
            <v>hide</v>
          </cell>
          <cell r="D379" t="str">
            <v/>
          </cell>
          <cell r="J379">
            <v>0</v>
          </cell>
          <cell r="L379">
            <v>0</v>
          </cell>
          <cell r="M379">
            <v>0</v>
          </cell>
          <cell r="N379">
            <v>0</v>
          </cell>
          <cell r="O379">
            <v>0</v>
          </cell>
          <cell r="P379">
            <v>0</v>
          </cell>
          <cell r="Q379">
            <v>0</v>
          </cell>
          <cell r="R379">
            <v>0</v>
          </cell>
          <cell r="S379">
            <v>0</v>
          </cell>
          <cell r="T379">
            <v>0</v>
          </cell>
          <cell r="U379">
            <v>0</v>
          </cell>
          <cell r="BC379">
            <v>0</v>
          </cell>
          <cell r="BD379">
            <v>0</v>
          </cell>
          <cell r="BE379">
            <v>0</v>
          </cell>
          <cell r="BF379">
            <v>0</v>
          </cell>
          <cell r="BG379">
            <v>0</v>
          </cell>
          <cell r="BH379">
            <v>0</v>
          </cell>
          <cell r="BI379">
            <v>0</v>
          </cell>
          <cell r="BJ379">
            <v>0</v>
          </cell>
          <cell r="BK379">
            <v>0</v>
          </cell>
          <cell r="BL379">
            <v>0</v>
          </cell>
          <cell r="BM379">
            <v>0</v>
          </cell>
        </row>
        <row r="380">
          <cell r="A380" t="str">
            <v>hide</v>
          </cell>
          <cell r="D380" t="str">
            <v/>
          </cell>
          <cell r="J380">
            <v>0</v>
          </cell>
          <cell r="L380">
            <v>0</v>
          </cell>
          <cell r="M380">
            <v>0</v>
          </cell>
          <cell r="N380">
            <v>0</v>
          </cell>
          <cell r="O380">
            <v>0</v>
          </cell>
          <cell r="P380">
            <v>0</v>
          </cell>
          <cell r="Q380">
            <v>0</v>
          </cell>
          <cell r="R380">
            <v>0</v>
          </cell>
          <cell r="S380">
            <v>0</v>
          </cell>
          <cell r="T380">
            <v>0</v>
          </cell>
          <cell r="U380">
            <v>0</v>
          </cell>
          <cell r="BC380">
            <v>0</v>
          </cell>
          <cell r="BD380">
            <v>0</v>
          </cell>
          <cell r="BE380">
            <v>0</v>
          </cell>
          <cell r="BF380">
            <v>0</v>
          </cell>
          <cell r="BG380">
            <v>0</v>
          </cell>
          <cell r="BH380">
            <v>0</v>
          </cell>
          <cell r="BI380">
            <v>0</v>
          </cell>
          <cell r="BJ380">
            <v>0</v>
          </cell>
          <cell r="BK380">
            <v>0</v>
          </cell>
          <cell r="BL380">
            <v>0</v>
          </cell>
          <cell r="BM380">
            <v>0</v>
          </cell>
        </row>
        <row r="381">
          <cell r="A381" t="str">
            <v>hide</v>
          </cell>
          <cell r="D381" t="str">
            <v/>
          </cell>
          <cell r="J381">
            <v>0</v>
          </cell>
          <cell r="L381">
            <v>0</v>
          </cell>
          <cell r="M381">
            <v>0</v>
          </cell>
          <cell r="N381">
            <v>0</v>
          </cell>
          <cell r="O381">
            <v>0</v>
          </cell>
          <cell r="P381">
            <v>0</v>
          </cell>
          <cell r="Q381">
            <v>0</v>
          </cell>
          <cell r="R381">
            <v>0</v>
          </cell>
          <cell r="S381">
            <v>0</v>
          </cell>
          <cell r="T381">
            <v>0</v>
          </cell>
          <cell r="U381">
            <v>0</v>
          </cell>
          <cell r="BC381">
            <v>0</v>
          </cell>
          <cell r="BD381">
            <v>0</v>
          </cell>
          <cell r="BE381">
            <v>0</v>
          </cell>
          <cell r="BF381">
            <v>0</v>
          </cell>
          <cell r="BG381">
            <v>0</v>
          </cell>
          <cell r="BH381">
            <v>0</v>
          </cell>
          <cell r="BI381">
            <v>0</v>
          </cell>
          <cell r="BJ381">
            <v>0</v>
          </cell>
          <cell r="BK381">
            <v>0</v>
          </cell>
          <cell r="BL381">
            <v>0</v>
          </cell>
          <cell r="BM381">
            <v>0</v>
          </cell>
        </row>
        <row r="382">
          <cell r="A382" t="str">
            <v>hide</v>
          </cell>
          <cell r="D382" t="str">
            <v/>
          </cell>
          <cell r="J382">
            <v>0</v>
          </cell>
          <cell r="L382">
            <v>0</v>
          </cell>
          <cell r="M382">
            <v>0</v>
          </cell>
          <cell r="N382">
            <v>0</v>
          </cell>
          <cell r="O382">
            <v>0</v>
          </cell>
          <cell r="P382">
            <v>0</v>
          </cell>
          <cell r="Q382">
            <v>0</v>
          </cell>
          <cell r="R382">
            <v>0</v>
          </cell>
          <cell r="S382">
            <v>0</v>
          </cell>
          <cell r="T382">
            <v>0</v>
          </cell>
          <cell r="U382">
            <v>0</v>
          </cell>
          <cell r="BC382">
            <v>0</v>
          </cell>
          <cell r="BD382">
            <v>0</v>
          </cell>
          <cell r="BE382">
            <v>0</v>
          </cell>
          <cell r="BF382">
            <v>0</v>
          </cell>
          <cell r="BG382">
            <v>0</v>
          </cell>
          <cell r="BH382">
            <v>0</v>
          </cell>
          <cell r="BI382">
            <v>0</v>
          </cell>
          <cell r="BJ382">
            <v>0</v>
          </cell>
          <cell r="BK382">
            <v>0</v>
          </cell>
          <cell r="BL382">
            <v>0</v>
          </cell>
          <cell r="BM382">
            <v>0</v>
          </cell>
        </row>
        <row r="383">
          <cell r="A383" t="str">
            <v>hide</v>
          </cell>
          <cell r="D383" t="str">
            <v/>
          </cell>
          <cell r="J383">
            <v>0</v>
          </cell>
          <cell r="L383">
            <v>0</v>
          </cell>
          <cell r="M383">
            <v>0</v>
          </cell>
          <cell r="N383">
            <v>0</v>
          </cell>
          <cell r="O383">
            <v>0</v>
          </cell>
          <cell r="P383">
            <v>0</v>
          </cell>
          <cell r="Q383">
            <v>0</v>
          </cell>
          <cell r="R383">
            <v>0</v>
          </cell>
          <cell r="S383">
            <v>0</v>
          </cell>
          <cell r="T383">
            <v>0</v>
          </cell>
          <cell r="U383">
            <v>0</v>
          </cell>
          <cell r="BC383">
            <v>0</v>
          </cell>
          <cell r="BD383">
            <v>0</v>
          </cell>
          <cell r="BE383">
            <v>0</v>
          </cell>
          <cell r="BF383">
            <v>0</v>
          </cell>
          <cell r="BG383">
            <v>0</v>
          </cell>
          <cell r="BH383">
            <v>0</v>
          </cell>
          <cell r="BI383">
            <v>0</v>
          </cell>
          <cell r="BJ383">
            <v>0</v>
          </cell>
          <cell r="BK383">
            <v>0</v>
          </cell>
          <cell r="BL383">
            <v>0</v>
          </cell>
          <cell r="BM383">
            <v>0</v>
          </cell>
        </row>
        <row r="384">
          <cell r="A384" t="str">
            <v>hide</v>
          </cell>
          <cell r="D384" t="str">
            <v/>
          </cell>
          <cell r="J384">
            <v>0</v>
          </cell>
          <cell r="L384">
            <v>0</v>
          </cell>
          <cell r="M384">
            <v>0</v>
          </cell>
          <cell r="N384">
            <v>0</v>
          </cell>
          <cell r="O384">
            <v>0</v>
          </cell>
          <cell r="P384">
            <v>0</v>
          </cell>
          <cell r="Q384">
            <v>0</v>
          </cell>
          <cell r="R384">
            <v>0</v>
          </cell>
          <cell r="S384">
            <v>0</v>
          </cell>
          <cell r="T384">
            <v>0</v>
          </cell>
          <cell r="U384">
            <v>0</v>
          </cell>
          <cell r="BC384">
            <v>0</v>
          </cell>
          <cell r="BD384">
            <v>0</v>
          </cell>
          <cell r="BE384">
            <v>0</v>
          </cell>
          <cell r="BF384">
            <v>0</v>
          </cell>
          <cell r="BG384">
            <v>0</v>
          </cell>
          <cell r="BH384">
            <v>0</v>
          </cell>
          <cell r="BI384">
            <v>0</v>
          </cell>
          <cell r="BJ384">
            <v>0</v>
          </cell>
          <cell r="BK384">
            <v>0</v>
          </cell>
          <cell r="BL384">
            <v>0</v>
          </cell>
          <cell r="BM384">
            <v>0</v>
          </cell>
        </row>
        <row r="385">
          <cell r="A385" t="str">
            <v>hide</v>
          </cell>
          <cell r="D385" t="str">
            <v/>
          </cell>
          <cell r="J385">
            <v>0</v>
          </cell>
          <cell r="L385">
            <v>0</v>
          </cell>
          <cell r="M385">
            <v>0</v>
          </cell>
          <cell r="N385">
            <v>0</v>
          </cell>
          <cell r="O385">
            <v>0</v>
          </cell>
          <cell r="P385">
            <v>0</v>
          </cell>
          <cell r="Q385">
            <v>0</v>
          </cell>
          <cell r="R385">
            <v>0</v>
          </cell>
          <cell r="S385">
            <v>0</v>
          </cell>
          <cell r="T385">
            <v>0</v>
          </cell>
          <cell r="U385">
            <v>0</v>
          </cell>
          <cell r="BC385">
            <v>0</v>
          </cell>
          <cell r="BD385">
            <v>0</v>
          </cell>
          <cell r="BE385">
            <v>0</v>
          </cell>
          <cell r="BF385">
            <v>0</v>
          </cell>
          <cell r="BG385">
            <v>0</v>
          </cell>
          <cell r="BH385">
            <v>0</v>
          </cell>
          <cell r="BI385">
            <v>0</v>
          </cell>
          <cell r="BJ385">
            <v>0</v>
          </cell>
          <cell r="BK385">
            <v>0</v>
          </cell>
          <cell r="BL385">
            <v>0</v>
          </cell>
          <cell r="BM385">
            <v>0</v>
          </cell>
        </row>
        <row r="386">
          <cell r="A386" t="str">
            <v>hide</v>
          </cell>
          <cell r="D386" t="str">
            <v/>
          </cell>
          <cell r="J386">
            <v>0</v>
          </cell>
          <cell r="L386">
            <v>0</v>
          </cell>
          <cell r="M386">
            <v>0</v>
          </cell>
          <cell r="N386">
            <v>0</v>
          </cell>
          <cell r="O386">
            <v>0</v>
          </cell>
          <cell r="P386">
            <v>0</v>
          </cell>
          <cell r="Q386">
            <v>0</v>
          </cell>
          <cell r="R386">
            <v>0</v>
          </cell>
          <cell r="S386">
            <v>0</v>
          </cell>
          <cell r="T386">
            <v>0</v>
          </cell>
          <cell r="U386">
            <v>0</v>
          </cell>
          <cell r="BC386">
            <v>0</v>
          </cell>
          <cell r="BD386">
            <v>0</v>
          </cell>
          <cell r="BE386">
            <v>0</v>
          </cell>
          <cell r="BF386">
            <v>0</v>
          </cell>
          <cell r="BG386">
            <v>0</v>
          </cell>
          <cell r="BH386">
            <v>0</v>
          </cell>
          <cell r="BI386">
            <v>0</v>
          </cell>
          <cell r="BJ386">
            <v>0</v>
          </cell>
          <cell r="BK386">
            <v>0</v>
          </cell>
          <cell r="BL386">
            <v>0</v>
          </cell>
          <cell r="BM386">
            <v>0</v>
          </cell>
        </row>
        <row r="387">
          <cell r="A387" t="str">
            <v>hide</v>
          </cell>
          <cell r="D387" t="str">
            <v/>
          </cell>
          <cell r="J387">
            <v>0</v>
          </cell>
          <cell r="L387">
            <v>0</v>
          </cell>
          <cell r="M387">
            <v>0</v>
          </cell>
          <cell r="N387">
            <v>0</v>
          </cell>
          <cell r="O387">
            <v>0</v>
          </cell>
          <cell r="P387">
            <v>0</v>
          </cell>
          <cell r="Q387">
            <v>0</v>
          </cell>
          <cell r="R387">
            <v>0</v>
          </cell>
          <cell r="S387">
            <v>0</v>
          </cell>
          <cell r="T387">
            <v>0</v>
          </cell>
          <cell r="U387">
            <v>0</v>
          </cell>
          <cell r="BC387">
            <v>0</v>
          </cell>
          <cell r="BD387">
            <v>0</v>
          </cell>
          <cell r="BE387">
            <v>0</v>
          </cell>
          <cell r="BF387">
            <v>0</v>
          </cell>
          <cell r="BG387">
            <v>0</v>
          </cell>
          <cell r="BH387">
            <v>0</v>
          </cell>
          <cell r="BI387">
            <v>0</v>
          </cell>
          <cell r="BJ387">
            <v>0</v>
          </cell>
          <cell r="BK387">
            <v>0</v>
          </cell>
          <cell r="BL387">
            <v>0</v>
          </cell>
          <cell r="BM387">
            <v>0</v>
          </cell>
        </row>
        <row r="388">
          <cell r="A388" t="str">
            <v>hide</v>
          </cell>
          <cell r="D388" t="str">
            <v/>
          </cell>
          <cell r="J388">
            <v>0</v>
          </cell>
          <cell r="L388">
            <v>0</v>
          </cell>
          <cell r="M388">
            <v>0</v>
          </cell>
          <cell r="N388">
            <v>0</v>
          </cell>
          <cell r="O388">
            <v>0</v>
          </cell>
          <cell r="P388">
            <v>0</v>
          </cell>
          <cell r="Q388">
            <v>0</v>
          </cell>
          <cell r="R388">
            <v>0</v>
          </cell>
          <cell r="S388">
            <v>0</v>
          </cell>
          <cell r="T388">
            <v>0</v>
          </cell>
          <cell r="U388">
            <v>0</v>
          </cell>
          <cell r="BC388">
            <v>0</v>
          </cell>
          <cell r="BD388">
            <v>0</v>
          </cell>
          <cell r="BE388">
            <v>0</v>
          </cell>
          <cell r="BF388">
            <v>0</v>
          </cell>
          <cell r="BG388">
            <v>0</v>
          </cell>
          <cell r="BH388">
            <v>0</v>
          </cell>
          <cell r="BI388">
            <v>0</v>
          </cell>
          <cell r="BJ388">
            <v>0</v>
          </cell>
          <cell r="BK388">
            <v>0</v>
          </cell>
          <cell r="BL388">
            <v>0</v>
          </cell>
          <cell r="BM388">
            <v>0</v>
          </cell>
        </row>
        <row r="389">
          <cell r="A389" t="str">
            <v>hide</v>
          </cell>
          <cell r="D389" t="str">
            <v/>
          </cell>
          <cell r="J389">
            <v>0</v>
          </cell>
          <cell r="L389">
            <v>0</v>
          </cell>
          <cell r="M389">
            <v>0</v>
          </cell>
          <cell r="N389">
            <v>0</v>
          </cell>
          <cell r="O389">
            <v>0</v>
          </cell>
          <cell r="P389">
            <v>0</v>
          </cell>
          <cell r="Q389">
            <v>0</v>
          </cell>
          <cell r="R389">
            <v>0</v>
          </cell>
          <cell r="S389">
            <v>0</v>
          </cell>
          <cell r="T389">
            <v>0</v>
          </cell>
          <cell r="U389">
            <v>0</v>
          </cell>
          <cell r="BC389">
            <v>0</v>
          </cell>
          <cell r="BD389">
            <v>0</v>
          </cell>
          <cell r="BE389">
            <v>0</v>
          </cell>
          <cell r="BF389">
            <v>0</v>
          </cell>
          <cell r="BG389">
            <v>0</v>
          </cell>
          <cell r="BH389">
            <v>0</v>
          </cell>
          <cell r="BI389">
            <v>0</v>
          </cell>
          <cell r="BJ389">
            <v>0</v>
          </cell>
          <cell r="BK389">
            <v>0</v>
          </cell>
          <cell r="BL389">
            <v>0</v>
          </cell>
          <cell r="BM389">
            <v>0</v>
          </cell>
        </row>
        <row r="390">
          <cell r="A390" t="str">
            <v>hide</v>
          </cell>
          <cell r="D390" t="str">
            <v/>
          </cell>
          <cell r="J390">
            <v>0</v>
          </cell>
          <cell r="L390">
            <v>0</v>
          </cell>
          <cell r="M390">
            <v>0</v>
          </cell>
          <cell r="N390">
            <v>0</v>
          </cell>
          <cell r="O390">
            <v>0</v>
          </cell>
          <cell r="P390">
            <v>0</v>
          </cell>
          <cell r="Q390">
            <v>0</v>
          </cell>
          <cell r="R390">
            <v>0</v>
          </cell>
          <cell r="S390">
            <v>0</v>
          </cell>
          <cell r="T390">
            <v>0</v>
          </cell>
          <cell r="U390">
            <v>0</v>
          </cell>
          <cell r="BC390">
            <v>0</v>
          </cell>
          <cell r="BD390">
            <v>0</v>
          </cell>
          <cell r="BE390">
            <v>0</v>
          </cell>
          <cell r="BF390">
            <v>0</v>
          </cell>
          <cell r="BG390">
            <v>0</v>
          </cell>
          <cell r="BH390">
            <v>0</v>
          </cell>
          <cell r="BI390">
            <v>0</v>
          </cell>
          <cell r="BJ390">
            <v>0</v>
          </cell>
          <cell r="BK390">
            <v>0</v>
          </cell>
          <cell r="BL390">
            <v>0</v>
          </cell>
          <cell r="BM390">
            <v>0</v>
          </cell>
        </row>
        <row r="391">
          <cell r="A391" t="str">
            <v>hide</v>
          </cell>
          <cell r="D391" t="str">
            <v/>
          </cell>
          <cell r="J391">
            <v>0</v>
          </cell>
          <cell r="L391">
            <v>0</v>
          </cell>
          <cell r="M391">
            <v>0</v>
          </cell>
          <cell r="N391">
            <v>0</v>
          </cell>
          <cell r="O391">
            <v>0</v>
          </cell>
          <cell r="P391">
            <v>0</v>
          </cell>
          <cell r="Q391">
            <v>0</v>
          </cell>
          <cell r="R391">
            <v>0</v>
          </cell>
          <cell r="S391">
            <v>0</v>
          </cell>
          <cell r="T391">
            <v>0</v>
          </cell>
          <cell r="U391">
            <v>0</v>
          </cell>
          <cell r="BC391">
            <v>0</v>
          </cell>
          <cell r="BD391">
            <v>0</v>
          </cell>
          <cell r="BE391">
            <v>0</v>
          </cell>
          <cell r="BF391">
            <v>0</v>
          </cell>
          <cell r="BG391">
            <v>0</v>
          </cell>
          <cell r="BH391">
            <v>0</v>
          </cell>
          <cell r="BI391">
            <v>0</v>
          </cell>
          <cell r="BJ391">
            <v>0</v>
          </cell>
          <cell r="BK391">
            <v>0</v>
          </cell>
          <cell r="BL391">
            <v>0</v>
          </cell>
          <cell r="BM391">
            <v>0</v>
          </cell>
        </row>
        <row r="392">
          <cell r="A392" t="str">
            <v>hide</v>
          </cell>
          <cell r="D392" t="str">
            <v/>
          </cell>
          <cell r="J392">
            <v>0</v>
          </cell>
          <cell r="L392">
            <v>0</v>
          </cell>
          <cell r="M392">
            <v>0</v>
          </cell>
          <cell r="N392">
            <v>0</v>
          </cell>
          <cell r="O392">
            <v>0</v>
          </cell>
          <cell r="P392">
            <v>0</v>
          </cell>
          <cell r="Q392">
            <v>0</v>
          </cell>
          <cell r="R392">
            <v>0</v>
          </cell>
          <cell r="S392">
            <v>0</v>
          </cell>
          <cell r="T392">
            <v>0</v>
          </cell>
          <cell r="U392">
            <v>0</v>
          </cell>
          <cell r="BC392">
            <v>0</v>
          </cell>
          <cell r="BD392">
            <v>0</v>
          </cell>
          <cell r="BE392">
            <v>0</v>
          </cell>
          <cell r="BF392">
            <v>0</v>
          </cell>
          <cell r="BG392">
            <v>0</v>
          </cell>
          <cell r="BH392">
            <v>0</v>
          </cell>
          <cell r="BI392">
            <v>0</v>
          </cell>
          <cell r="BJ392">
            <v>0</v>
          </cell>
          <cell r="BK392">
            <v>0</v>
          </cell>
          <cell r="BL392">
            <v>0</v>
          </cell>
          <cell r="BM392">
            <v>0</v>
          </cell>
        </row>
        <row r="393">
          <cell r="A393" t="str">
            <v>hide</v>
          </cell>
          <cell r="D393" t="str">
            <v/>
          </cell>
          <cell r="J393">
            <v>0</v>
          </cell>
          <cell r="L393">
            <v>0</v>
          </cell>
          <cell r="M393">
            <v>0</v>
          </cell>
          <cell r="N393">
            <v>0</v>
          </cell>
          <cell r="O393">
            <v>0</v>
          </cell>
          <cell r="P393">
            <v>0</v>
          </cell>
          <cell r="Q393">
            <v>0</v>
          </cell>
          <cell r="R393">
            <v>0</v>
          </cell>
          <cell r="S393">
            <v>0</v>
          </cell>
          <cell r="T393">
            <v>0</v>
          </cell>
          <cell r="U393">
            <v>0</v>
          </cell>
          <cell r="BC393">
            <v>0</v>
          </cell>
          <cell r="BD393">
            <v>0</v>
          </cell>
          <cell r="BE393">
            <v>0</v>
          </cell>
          <cell r="BF393">
            <v>0</v>
          </cell>
          <cell r="BG393">
            <v>0</v>
          </cell>
          <cell r="BH393">
            <v>0</v>
          </cell>
          <cell r="BI393">
            <v>0</v>
          </cell>
          <cell r="BJ393">
            <v>0</v>
          </cell>
          <cell r="BK393">
            <v>0</v>
          </cell>
          <cell r="BL393">
            <v>0</v>
          </cell>
          <cell r="BM393">
            <v>0</v>
          </cell>
        </row>
        <row r="394">
          <cell r="A394" t="str">
            <v>hide</v>
          </cell>
          <cell r="D394" t="str">
            <v/>
          </cell>
          <cell r="J394">
            <v>0</v>
          </cell>
          <cell r="L394">
            <v>0</v>
          </cell>
          <cell r="M394">
            <v>0</v>
          </cell>
          <cell r="N394">
            <v>0</v>
          </cell>
          <cell r="O394">
            <v>0</v>
          </cell>
          <cell r="P394">
            <v>0</v>
          </cell>
          <cell r="Q394">
            <v>0</v>
          </cell>
          <cell r="R394">
            <v>0</v>
          </cell>
          <cell r="S394">
            <v>0</v>
          </cell>
          <cell r="T394">
            <v>0</v>
          </cell>
          <cell r="U394">
            <v>0</v>
          </cell>
          <cell r="BC394">
            <v>0</v>
          </cell>
          <cell r="BD394">
            <v>0</v>
          </cell>
          <cell r="BE394">
            <v>0</v>
          </cell>
          <cell r="BF394">
            <v>0</v>
          </cell>
          <cell r="BG394">
            <v>0</v>
          </cell>
          <cell r="BH394">
            <v>0</v>
          </cell>
          <cell r="BI394">
            <v>0</v>
          </cell>
          <cell r="BJ394">
            <v>0</v>
          </cell>
          <cell r="BK394">
            <v>0</v>
          </cell>
          <cell r="BL394">
            <v>0</v>
          </cell>
          <cell r="BM394">
            <v>0</v>
          </cell>
        </row>
        <row r="395">
          <cell r="A395" t="str">
            <v>hide</v>
          </cell>
          <cell r="D395" t="str">
            <v/>
          </cell>
          <cell r="J395">
            <v>0</v>
          </cell>
          <cell r="L395">
            <v>0</v>
          </cell>
          <cell r="M395">
            <v>0</v>
          </cell>
          <cell r="N395">
            <v>0</v>
          </cell>
          <cell r="O395">
            <v>0</v>
          </cell>
          <cell r="P395">
            <v>0</v>
          </cell>
          <cell r="Q395">
            <v>0</v>
          </cell>
          <cell r="R395">
            <v>0</v>
          </cell>
          <cell r="S395">
            <v>0</v>
          </cell>
          <cell r="T395">
            <v>0</v>
          </cell>
          <cell r="U395">
            <v>0</v>
          </cell>
          <cell r="BC395">
            <v>0</v>
          </cell>
          <cell r="BD395">
            <v>0</v>
          </cell>
          <cell r="BE395">
            <v>0</v>
          </cell>
          <cell r="BF395">
            <v>0</v>
          </cell>
          <cell r="BG395">
            <v>0</v>
          </cell>
          <cell r="BH395">
            <v>0</v>
          </cell>
          <cell r="BI395">
            <v>0</v>
          </cell>
          <cell r="BJ395">
            <v>0</v>
          </cell>
          <cell r="BK395">
            <v>0</v>
          </cell>
          <cell r="BL395">
            <v>0</v>
          </cell>
          <cell r="BM395">
            <v>0</v>
          </cell>
        </row>
        <row r="396">
          <cell r="A396" t="str">
            <v>hide</v>
          </cell>
          <cell r="D396" t="str">
            <v/>
          </cell>
          <cell r="J396">
            <v>0</v>
          </cell>
          <cell r="L396">
            <v>0</v>
          </cell>
          <cell r="M396">
            <v>0</v>
          </cell>
          <cell r="N396">
            <v>0</v>
          </cell>
          <cell r="O396">
            <v>0</v>
          </cell>
          <cell r="P396">
            <v>0</v>
          </cell>
          <cell r="Q396">
            <v>0</v>
          </cell>
          <cell r="R396">
            <v>0</v>
          </cell>
          <cell r="S396">
            <v>0</v>
          </cell>
          <cell r="T396">
            <v>0</v>
          </cell>
          <cell r="U396">
            <v>0</v>
          </cell>
        </row>
        <row r="397">
          <cell r="A397" t="str">
            <v>hide</v>
          </cell>
          <cell r="D397" t="str">
            <v/>
          </cell>
          <cell r="J397">
            <v>0</v>
          </cell>
          <cell r="L397">
            <v>0</v>
          </cell>
          <cell r="M397">
            <v>0</v>
          </cell>
          <cell r="N397">
            <v>0</v>
          </cell>
          <cell r="O397">
            <v>0</v>
          </cell>
          <cell r="P397">
            <v>0</v>
          </cell>
          <cell r="Q397">
            <v>0</v>
          </cell>
          <cell r="R397">
            <v>0</v>
          </cell>
          <cell r="S397">
            <v>0</v>
          </cell>
          <cell r="T397">
            <v>0</v>
          </cell>
          <cell r="U397">
            <v>0</v>
          </cell>
        </row>
        <row r="398">
          <cell r="A398" t="str">
            <v>hide</v>
          </cell>
          <cell r="D398" t="str">
            <v/>
          </cell>
          <cell r="J398">
            <v>0</v>
          </cell>
          <cell r="L398">
            <v>0</v>
          </cell>
          <cell r="M398">
            <v>0</v>
          </cell>
          <cell r="N398">
            <v>0</v>
          </cell>
          <cell r="O398">
            <v>0</v>
          </cell>
          <cell r="P398">
            <v>0</v>
          </cell>
          <cell r="Q398">
            <v>0</v>
          </cell>
          <cell r="R398">
            <v>0</v>
          </cell>
          <cell r="S398">
            <v>0</v>
          </cell>
          <cell r="T398">
            <v>0</v>
          </cell>
          <cell r="U398">
            <v>0</v>
          </cell>
        </row>
        <row r="399">
          <cell r="A399" t="str">
            <v>hide</v>
          </cell>
          <cell r="D399" t="str">
            <v/>
          </cell>
          <cell r="J399">
            <v>0</v>
          </cell>
          <cell r="L399">
            <v>0</v>
          </cell>
          <cell r="M399">
            <v>0</v>
          </cell>
          <cell r="N399">
            <v>0</v>
          </cell>
          <cell r="O399">
            <v>0</v>
          </cell>
          <cell r="P399">
            <v>0</v>
          </cell>
          <cell r="Q399">
            <v>0</v>
          </cell>
          <cell r="R399">
            <v>0</v>
          </cell>
          <cell r="S399">
            <v>0</v>
          </cell>
          <cell r="T399">
            <v>0</v>
          </cell>
          <cell r="U399">
            <v>0</v>
          </cell>
        </row>
        <row r="400">
          <cell r="A400" t="str">
            <v>hide</v>
          </cell>
          <cell r="D400" t="str">
            <v/>
          </cell>
          <cell r="J400">
            <v>0</v>
          </cell>
          <cell r="L400">
            <v>0</v>
          </cell>
          <cell r="M400">
            <v>0</v>
          </cell>
          <cell r="N400">
            <v>0</v>
          </cell>
          <cell r="O400">
            <v>0</v>
          </cell>
          <cell r="P400">
            <v>0</v>
          </cell>
          <cell r="Q400">
            <v>0</v>
          </cell>
          <cell r="R400">
            <v>0</v>
          </cell>
          <cell r="S400">
            <v>0</v>
          </cell>
          <cell r="T400">
            <v>0</v>
          </cell>
          <cell r="U400">
            <v>0</v>
          </cell>
        </row>
        <row r="401">
          <cell r="A401" t="str">
            <v>hide</v>
          </cell>
          <cell r="D401" t="str">
            <v/>
          </cell>
          <cell r="J401">
            <v>0</v>
          </cell>
          <cell r="L401">
            <v>0</v>
          </cell>
          <cell r="M401">
            <v>0</v>
          </cell>
          <cell r="N401">
            <v>0</v>
          </cell>
          <cell r="O401">
            <v>0</v>
          </cell>
          <cell r="P401">
            <v>0</v>
          </cell>
          <cell r="Q401">
            <v>0</v>
          </cell>
          <cell r="R401">
            <v>0</v>
          </cell>
          <cell r="S401">
            <v>0</v>
          </cell>
          <cell r="T401">
            <v>0</v>
          </cell>
          <cell r="U401">
            <v>0</v>
          </cell>
        </row>
        <row r="402">
          <cell r="A402" t="str">
            <v>hide</v>
          </cell>
          <cell r="D402" t="str">
            <v/>
          </cell>
          <cell r="J402">
            <v>0</v>
          </cell>
          <cell r="L402">
            <v>0</v>
          </cell>
          <cell r="M402">
            <v>0</v>
          </cell>
          <cell r="N402">
            <v>0</v>
          </cell>
          <cell r="O402">
            <v>0</v>
          </cell>
          <cell r="P402">
            <v>0</v>
          </cell>
          <cell r="Q402">
            <v>0</v>
          </cell>
          <cell r="R402">
            <v>0</v>
          </cell>
          <cell r="S402">
            <v>0</v>
          </cell>
          <cell r="T402">
            <v>0</v>
          </cell>
          <cell r="U402">
            <v>0</v>
          </cell>
        </row>
        <row r="403">
          <cell r="A403" t="str">
            <v>hide</v>
          </cell>
          <cell r="D403" t="str">
            <v/>
          </cell>
          <cell r="J403">
            <v>0</v>
          </cell>
          <cell r="L403">
            <v>0</v>
          </cell>
          <cell r="M403">
            <v>0</v>
          </cell>
          <cell r="N403">
            <v>0</v>
          </cell>
          <cell r="O403">
            <v>0</v>
          </cell>
          <cell r="P403">
            <v>0</v>
          </cell>
          <cell r="Q403">
            <v>0</v>
          </cell>
          <cell r="R403">
            <v>0</v>
          </cell>
          <cell r="S403">
            <v>0</v>
          </cell>
          <cell r="T403">
            <v>0</v>
          </cell>
          <cell r="U403">
            <v>0</v>
          </cell>
        </row>
        <row r="404">
          <cell r="A404" t="str">
            <v>hide</v>
          </cell>
          <cell r="D404" t="str">
            <v/>
          </cell>
          <cell r="J404">
            <v>0</v>
          </cell>
          <cell r="L404">
            <v>0</v>
          </cell>
          <cell r="M404">
            <v>0</v>
          </cell>
          <cell r="N404">
            <v>0</v>
          </cell>
          <cell r="O404">
            <v>0</v>
          </cell>
          <cell r="P404">
            <v>0</v>
          </cell>
          <cell r="Q404">
            <v>0</v>
          </cell>
          <cell r="R404">
            <v>0</v>
          </cell>
          <cell r="S404">
            <v>0</v>
          </cell>
          <cell r="T404">
            <v>0</v>
          </cell>
          <cell r="U404">
            <v>0</v>
          </cell>
        </row>
        <row r="405">
          <cell r="A405" t="str">
            <v>hide</v>
          </cell>
          <cell r="D405" t="str">
            <v/>
          </cell>
          <cell r="J405">
            <v>0</v>
          </cell>
          <cell r="L405">
            <v>0</v>
          </cell>
          <cell r="M405">
            <v>0</v>
          </cell>
          <cell r="N405">
            <v>0</v>
          </cell>
          <cell r="O405">
            <v>0</v>
          </cell>
          <cell r="P405">
            <v>0</v>
          </cell>
          <cell r="Q405">
            <v>0</v>
          </cell>
          <cell r="R405">
            <v>0</v>
          </cell>
          <cell r="S405">
            <v>0</v>
          </cell>
          <cell r="T405">
            <v>0</v>
          </cell>
          <cell r="U405">
            <v>0</v>
          </cell>
        </row>
        <row r="406">
          <cell r="A406" t="str">
            <v>hide</v>
          </cell>
          <cell r="D406" t="str">
            <v/>
          </cell>
          <cell r="J406">
            <v>0</v>
          </cell>
          <cell r="L406">
            <v>0</v>
          </cell>
          <cell r="M406">
            <v>0</v>
          </cell>
          <cell r="N406">
            <v>0</v>
          </cell>
          <cell r="O406">
            <v>0</v>
          </cell>
          <cell r="P406">
            <v>0</v>
          </cell>
          <cell r="Q406">
            <v>0</v>
          </cell>
          <cell r="R406">
            <v>0</v>
          </cell>
          <cell r="S406">
            <v>0</v>
          </cell>
          <cell r="T406">
            <v>0</v>
          </cell>
          <cell r="U406">
            <v>0</v>
          </cell>
        </row>
        <row r="407">
          <cell r="A407" t="str">
            <v>hide</v>
          </cell>
          <cell r="D407" t="str">
            <v/>
          </cell>
          <cell r="J407">
            <v>0</v>
          </cell>
          <cell r="L407">
            <v>0</v>
          </cell>
          <cell r="M407">
            <v>0</v>
          </cell>
          <cell r="N407">
            <v>0</v>
          </cell>
          <cell r="O407">
            <v>0</v>
          </cell>
          <cell r="P407">
            <v>0</v>
          </cell>
          <cell r="Q407">
            <v>0</v>
          </cell>
          <cell r="R407">
            <v>0</v>
          </cell>
          <cell r="S407">
            <v>0</v>
          </cell>
          <cell r="T407">
            <v>0</v>
          </cell>
          <cell r="U407">
            <v>0</v>
          </cell>
        </row>
        <row r="408">
          <cell r="A408" t="str">
            <v>hide</v>
          </cell>
          <cell r="D408" t="str">
            <v/>
          </cell>
          <cell r="J408">
            <v>0</v>
          </cell>
          <cell r="L408">
            <v>0</v>
          </cell>
          <cell r="M408">
            <v>0</v>
          </cell>
          <cell r="N408">
            <v>0</v>
          </cell>
          <cell r="O408">
            <v>0</v>
          </cell>
          <cell r="P408">
            <v>0</v>
          </cell>
          <cell r="Q408">
            <v>0</v>
          </cell>
          <cell r="R408">
            <v>0</v>
          </cell>
          <cell r="S408">
            <v>0</v>
          </cell>
          <cell r="T408">
            <v>0</v>
          </cell>
          <cell r="U408">
            <v>0</v>
          </cell>
        </row>
        <row r="409">
          <cell r="A409" t="str">
            <v>hide</v>
          </cell>
          <cell r="D409" t="str">
            <v/>
          </cell>
          <cell r="J409">
            <v>0</v>
          </cell>
          <cell r="L409">
            <v>0</v>
          </cell>
          <cell r="M409">
            <v>0</v>
          </cell>
          <cell r="N409">
            <v>0</v>
          </cell>
          <cell r="O409">
            <v>0</v>
          </cell>
          <cell r="P409">
            <v>0</v>
          </cell>
          <cell r="Q409">
            <v>0</v>
          </cell>
          <cell r="R409">
            <v>0</v>
          </cell>
          <cell r="S409">
            <v>0</v>
          </cell>
          <cell r="T409">
            <v>0</v>
          </cell>
          <cell r="U409">
            <v>0</v>
          </cell>
        </row>
        <row r="410">
          <cell r="A410" t="str">
            <v>hide</v>
          </cell>
          <cell r="D410" t="str">
            <v/>
          </cell>
          <cell r="J410">
            <v>0</v>
          </cell>
          <cell r="L410">
            <v>0</v>
          </cell>
          <cell r="M410">
            <v>0</v>
          </cell>
          <cell r="N410">
            <v>0</v>
          </cell>
          <cell r="O410">
            <v>0</v>
          </cell>
          <cell r="P410">
            <v>0</v>
          </cell>
          <cell r="Q410">
            <v>0</v>
          </cell>
          <cell r="R410">
            <v>0</v>
          </cell>
          <cell r="S410">
            <v>0</v>
          </cell>
          <cell r="T410">
            <v>0</v>
          </cell>
          <cell r="U410">
            <v>0</v>
          </cell>
        </row>
        <row r="411">
          <cell r="A411" t="str">
            <v>hide</v>
          </cell>
          <cell r="D411" t="str">
            <v/>
          </cell>
          <cell r="J411">
            <v>0</v>
          </cell>
          <cell r="L411">
            <v>0</v>
          </cell>
          <cell r="M411">
            <v>0</v>
          </cell>
          <cell r="N411">
            <v>0</v>
          </cell>
          <cell r="O411">
            <v>0</v>
          </cell>
          <cell r="P411">
            <v>0</v>
          </cell>
          <cell r="Q411">
            <v>0</v>
          </cell>
          <cell r="R411">
            <v>0</v>
          </cell>
          <cell r="S411">
            <v>0</v>
          </cell>
          <cell r="T411">
            <v>0</v>
          </cell>
          <cell r="U411">
            <v>0</v>
          </cell>
        </row>
        <row r="412">
          <cell r="A412" t="str">
            <v>hide</v>
          </cell>
          <cell r="D412" t="str">
            <v/>
          </cell>
          <cell r="J412">
            <v>0</v>
          </cell>
          <cell r="L412">
            <v>0</v>
          </cell>
          <cell r="M412">
            <v>0</v>
          </cell>
          <cell r="N412">
            <v>0</v>
          </cell>
          <cell r="O412">
            <v>0</v>
          </cell>
          <cell r="P412">
            <v>0</v>
          </cell>
          <cell r="Q412">
            <v>0</v>
          </cell>
          <cell r="R412">
            <v>0</v>
          </cell>
          <cell r="S412">
            <v>0</v>
          </cell>
          <cell r="T412">
            <v>0</v>
          </cell>
          <cell r="U412">
            <v>0</v>
          </cell>
        </row>
        <row r="413">
          <cell r="A413" t="str">
            <v>hide</v>
          </cell>
          <cell r="D413" t="str">
            <v/>
          </cell>
          <cell r="J413">
            <v>0</v>
          </cell>
          <cell r="L413">
            <v>0</v>
          </cell>
          <cell r="M413">
            <v>0</v>
          </cell>
          <cell r="N413">
            <v>0</v>
          </cell>
          <cell r="O413">
            <v>0</v>
          </cell>
          <cell r="P413">
            <v>0</v>
          </cell>
          <cell r="Q413">
            <v>0</v>
          </cell>
          <cell r="R413">
            <v>0</v>
          </cell>
          <cell r="S413">
            <v>0</v>
          </cell>
          <cell r="T413">
            <v>0</v>
          </cell>
          <cell r="U413">
            <v>0</v>
          </cell>
        </row>
        <row r="414">
          <cell r="A414" t="str">
            <v>hide</v>
          </cell>
          <cell r="D414" t="str">
            <v/>
          </cell>
          <cell r="J414">
            <v>0</v>
          </cell>
          <cell r="L414">
            <v>0</v>
          </cell>
          <cell r="M414">
            <v>0</v>
          </cell>
          <cell r="N414">
            <v>0</v>
          </cell>
          <cell r="O414">
            <v>0</v>
          </cell>
          <cell r="P414">
            <v>0</v>
          </cell>
          <cell r="Q414">
            <v>0</v>
          </cell>
          <cell r="R414">
            <v>0</v>
          </cell>
          <cell r="S414">
            <v>0</v>
          </cell>
          <cell r="T414">
            <v>0</v>
          </cell>
          <cell r="U414">
            <v>0</v>
          </cell>
        </row>
        <row r="415">
          <cell r="A415" t="str">
            <v>hide</v>
          </cell>
          <cell r="D415" t="str">
            <v/>
          </cell>
          <cell r="J415">
            <v>0</v>
          </cell>
          <cell r="L415">
            <v>0</v>
          </cell>
          <cell r="M415">
            <v>0</v>
          </cell>
          <cell r="N415">
            <v>0</v>
          </cell>
          <cell r="O415">
            <v>0</v>
          </cell>
          <cell r="P415">
            <v>0</v>
          </cell>
          <cell r="Q415">
            <v>0</v>
          </cell>
          <cell r="R415">
            <v>0</v>
          </cell>
          <cell r="S415">
            <v>0</v>
          </cell>
          <cell r="T415">
            <v>0</v>
          </cell>
          <cell r="U415">
            <v>0</v>
          </cell>
        </row>
        <row r="416">
          <cell r="A416" t="str">
            <v>hide</v>
          </cell>
          <cell r="D416" t="str">
            <v/>
          </cell>
          <cell r="J416">
            <v>0</v>
          </cell>
          <cell r="L416">
            <v>0</v>
          </cell>
          <cell r="M416">
            <v>0</v>
          </cell>
          <cell r="N416">
            <v>0</v>
          </cell>
          <cell r="O416">
            <v>0</v>
          </cell>
          <cell r="P416">
            <v>0</v>
          </cell>
          <cell r="Q416">
            <v>0</v>
          </cell>
          <cell r="R416">
            <v>0</v>
          </cell>
          <cell r="S416">
            <v>0</v>
          </cell>
          <cell r="T416">
            <v>0</v>
          </cell>
          <cell r="U416">
            <v>0</v>
          </cell>
        </row>
        <row r="417">
          <cell r="A417" t="str">
            <v>hide</v>
          </cell>
          <cell r="D417" t="str">
            <v/>
          </cell>
          <cell r="J417">
            <v>0</v>
          </cell>
          <cell r="L417">
            <v>0</v>
          </cell>
          <cell r="M417">
            <v>0</v>
          </cell>
          <cell r="N417">
            <v>0</v>
          </cell>
          <cell r="O417">
            <v>0</v>
          </cell>
          <cell r="P417">
            <v>0</v>
          </cell>
          <cell r="Q417">
            <v>0</v>
          </cell>
          <cell r="R417">
            <v>0</v>
          </cell>
          <cell r="S417">
            <v>0</v>
          </cell>
          <cell r="T417">
            <v>0</v>
          </cell>
          <cell r="U417">
            <v>0</v>
          </cell>
        </row>
        <row r="418">
          <cell r="A418" t="str">
            <v>hide</v>
          </cell>
          <cell r="D418" t="str">
            <v/>
          </cell>
          <cell r="J418">
            <v>0</v>
          </cell>
          <cell r="L418">
            <v>0</v>
          </cell>
          <cell r="M418">
            <v>0</v>
          </cell>
          <cell r="N418">
            <v>0</v>
          </cell>
          <cell r="O418">
            <v>0</v>
          </cell>
          <cell r="P418">
            <v>0</v>
          </cell>
          <cell r="Q418">
            <v>0</v>
          </cell>
          <cell r="R418">
            <v>0</v>
          </cell>
          <cell r="S418">
            <v>0</v>
          </cell>
          <cell r="T418">
            <v>0</v>
          </cell>
          <cell r="U418">
            <v>0</v>
          </cell>
        </row>
        <row r="419">
          <cell r="A419" t="str">
            <v>hide</v>
          </cell>
          <cell r="D419" t="str">
            <v/>
          </cell>
          <cell r="J419">
            <v>0</v>
          </cell>
          <cell r="L419">
            <v>0</v>
          </cell>
          <cell r="M419">
            <v>0</v>
          </cell>
          <cell r="N419">
            <v>0</v>
          </cell>
          <cell r="O419">
            <v>0</v>
          </cell>
          <cell r="P419">
            <v>0</v>
          </cell>
          <cell r="Q419">
            <v>0</v>
          </cell>
          <cell r="R419">
            <v>0</v>
          </cell>
          <cell r="S419">
            <v>0</v>
          </cell>
          <cell r="T419">
            <v>0</v>
          </cell>
          <cell r="U419">
            <v>0</v>
          </cell>
        </row>
        <row r="420">
          <cell r="A420" t="str">
            <v>hide</v>
          </cell>
          <cell r="D420" t="str">
            <v/>
          </cell>
          <cell r="J420">
            <v>0</v>
          </cell>
          <cell r="L420">
            <v>0</v>
          </cell>
          <cell r="M420">
            <v>0</v>
          </cell>
          <cell r="N420">
            <v>0</v>
          </cell>
          <cell r="O420">
            <v>0</v>
          </cell>
          <cell r="P420">
            <v>0</v>
          </cell>
          <cell r="Q420">
            <v>0</v>
          </cell>
          <cell r="R420">
            <v>0</v>
          </cell>
          <cell r="S420">
            <v>0</v>
          </cell>
          <cell r="T420">
            <v>0</v>
          </cell>
          <cell r="U420">
            <v>0</v>
          </cell>
        </row>
        <row r="421">
          <cell r="A421" t="str">
            <v>hide</v>
          </cell>
          <cell r="D421" t="str">
            <v/>
          </cell>
          <cell r="J421">
            <v>0</v>
          </cell>
          <cell r="L421">
            <v>0</v>
          </cell>
          <cell r="M421">
            <v>0</v>
          </cell>
          <cell r="N421">
            <v>0</v>
          </cell>
          <cell r="O421">
            <v>0</v>
          </cell>
          <cell r="P421">
            <v>0</v>
          </cell>
          <cell r="Q421">
            <v>0</v>
          </cell>
          <cell r="R421">
            <v>0</v>
          </cell>
          <cell r="S421">
            <v>0</v>
          </cell>
          <cell r="T421">
            <v>0</v>
          </cell>
          <cell r="U421">
            <v>0</v>
          </cell>
        </row>
        <row r="422">
          <cell r="A422" t="str">
            <v>hide</v>
          </cell>
          <cell r="D422" t="str">
            <v/>
          </cell>
          <cell r="J422">
            <v>0</v>
          </cell>
          <cell r="L422">
            <v>0</v>
          </cell>
          <cell r="M422">
            <v>0</v>
          </cell>
          <cell r="N422">
            <v>0</v>
          </cell>
          <cell r="O422">
            <v>0</v>
          </cell>
          <cell r="P422">
            <v>0</v>
          </cell>
          <cell r="Q422">
            <v>0</v>
          </cell>
          <cell r="R422">
            <v>0</v>
          </cell>
          <cell r="S422">
            <v>0</v>
          </cell>
          <cell r="T422">
            <v>0</v>
          </cell>
          <cell r="U422">
            <v>0</v>
          </cell>
        </row>
        <row r="423">
          <cell r="A423" t="str">
            <v>hide</v>
          </cell>
          <cell r="D423" t="str">
            <v/>
          </cell>
          <cell r="J423">
            <v>0</v>
          </cell>
          <cell r="L423">
            <v>0</v>
          </cell>
          <cell r="M423">
            <v>0</v>
          </cell>
          <cell r="N423">
            <v>0</v>
          </cell>
          <cell r="O423">
            <v>0</v>
          </cell>
          <cell r="P423">
            <v>0</v>
          </cell>
          <cell r="Q423">
            <v>0</v>
          </cell>
          <cell r="R423">
            <v>0</v>
          </cell>
          <cell r="S423">
            <v>0</v>
          </cell>
          <cell r="T423">
            <v>0</v>
          </cell>
          <cell r="U423">
            <v>0</v>
          </cell>
        </row>
        <row r="424">
          <cell r="A424" t="str">
            <v>hide</v>
          </cell>
          <cell r="D424" t="str">
            <v/>
          </cell>
          <cell r="J424">
            <v>0</v>
          </cell>
          <cell r="L424">
            <v>0</v>
          </cell>
          <cell r="M424">
            <v>0</v>
          </cell>
          <cell r="N424">
            <v>0</v>
          </cell>
          <cell r="O424">
            <v>0</v>
          </cell>
          <cell r="P424">
            <v>0</v>
          </cell>
          <cell r="Q424">
            <v>0</v>
          </cell>
          <cell r="R424">
            <v>0</v>
          </cell>
          <cell r="S424">
            <v>0</v>
          </cell>
          <cell r="T424">
            <v>0</v>
          </cell>
          <cell r="U424">
            <v>0</v>
          </cell>
        </row>
        <row r="425">
          <cell r="A425" t="str">
            <v>hide</v>
          </cell>
          <cell r="D425" t="str">
            <v/>
          </cell>
          <cell r="J425">
            <v>0</v>
          </cell>
          <cell r="L425">
            <v>0</v>
          </cell>
          <cell r="M425">
            <v>0</v>
          </cell>
          <cell r="N425">
            <v>0</v>
          </cell>
          <cell r="O425">
            <v>0</v>
          </cell>
          <cell r="P425">
            <v>0</v>
          </cell>
          <cell r="Q425">
            <v>0</v>
          </cell>
          <cell r="R425">
            <v>0</v>
          </cell>
          <cell r="S425">
            <v>0</v>
          </cell>
          <cell r="T425">
            <v>0</v>
          </cell>
          <cell r="U425">
            <v>0</v>
          </cell>
        </row>
        <row r="426">
          <cell r="A426" t="str">
            <v>hide</v>
          </cell>
          <cell r="D426" t="str">
            <v/>
          </cell>
          <cell r="J426">
            <v>0</v>
          </cell>
          <cell r="L426">
            <v>0</v>
          </cell>
          <cell r="M426">
            <v>0</v>
          </cell>
          <cell r="N426">
            <v>0</v>
          </cell>
          <cell r="O426">
            <v>0</v>
          </cell>
          <cell r="P426">
            <v>0</v>
          </cell>
          <cell r="Q426">
            <v>0</v>
          </cell>
          <cell r="R426">
            <v>0</v>
          </cell>
          <cell r="S426">
            <v>0</v>
          </cell>
          <cell r="T426">
            <v>0</v>
          </cell>
          <cell r="U426">
            <v>0</v>
          </cell>
          <cell r="BC426">
            <v>0</v>
          </cell>
          <cell r="BD426">
            <v>0</v>
          </cell>
          <cell r="BE426">
            <v>0</v>
          </cell>
          <cell r="BF426">
            <v>0</v>
          </cell>
          <cell r="BG426">
            <v>0</v>
          </cell>
          <cell r="BH426">
            <v>0</v>
          </cell>
          <cell r="BI426">
            <v>0</v>
          </cell>
          <cell r="BJ426">
            <v>0</v>
          </cell>
          <cell r="BK426">
            <v>0</v>
          </cell>
          <cell r="BL426">
            <v>0</v>
          </cell>
          <cell r="BM426">
            <v>0</v>
          </cell>
        </row>
        <row r="427">
          <cell r="A427" t="str">
            <v>hide</v>
          </cell>
          <cell r="D427" t="str">
            <v/>
          </cell>
          <cell r="J427">
            <v>0</v>
          </cell>
          <cell r="L427">
            <v>0</v>
          </cell>
          <cell r="M427">
            <v>0</v>
          </cell>
          <cell r="N427">
            <v>0</v>
          </cell>
          <cell r="O427">
            <v>0</v>
          </cell>
          <cell r="P427">
            <v>0</v>
          </cell>
          <cell r="Q427">
            <v>0</v>
          </cell>
          <cell r="R427">
            <v>0</v>
          </cell>
          <cell r="S427">
            <v>0</v>
          </cell>
          <cell r="T427">
            <v>0</v>
          </cell>
          <cell r="U427">
            <v>0</v>
          </cell>
          <cell r="BC427">
            <v>0</v>
          </cell>
          <cell r="BD427">
            <v>0</v>
          </cell>
          <cell r="BE427">
            <v>0</v>
          </cell>
          <cell r="BF427">
            <v>0</v>
          </cell>
          <cell r="BG427">
            <v>0</v>
          </cell>
          <cell r="BH427">
            <v>0</v>
          </cell>
          <cell r="BI427">
            <v>0</v>
          </cell>
          <cell r="BJ427">
            <v>0</v>
          </cell>
          <cell r="BK427">
            <v>0</v>
          </cell>
          <cell r="BL427">
            <v>0</v>
          </cell>
          <cell r="BM427">
            <v>0</v>
          </cell>
        </row>
        <row r="428">
          <cell r="A428" t="str">
            <v>hide</v>
          </cell>
          <cell r="D428" t="str">
            <v/>
          </cell>
          <cell r="J428">
            <v>0</v>
          </cell>
          <cell r="L428">
            <v>0</v>
          </cell>
          <cell r="M428">
            <v>0</v>
          </cell>
          <cell r="N428">
            <v>0</v>
          </cell>
          <cell r="O428">
            <v>0</v>
          </cell>
          <cell r="P428">
            <v>0</v>
          </cell>
          <cell r="Q428">
            <v>0</v>
          </cell>
          <cell r="R428">
            <v>0</v>
          </cell>
          <cell r="S428">
            <v>0</v>
          </cell>
          <cell r="T428">
            <v>0</v>
          </cell>
          <cell r="U428">
            <v>0</v>
          </cell>
          <cell r="BC428">
            <v>0</v>
          </cell>
          <cell r="BD428">
            <v>0</v>
          </cell>
          <cell r="BE428">
            <v>0</v>
          </cell>
          <cell r="BF428">
            <v>0</v>
          </cell>
          <cell r="BG428">
            <v>0</v>
          </cell>
          <cell r="BH428">
            <v>0</v>
          </cell>
          <cell r="BI428">
            <v>0</v>
          </cell>
          <cell r="BJ428">
            <v>0</v>
          </cell>
          <cell r="BK428">
            <v>0</v>
          </cell>
          <cell r="BL428">
            <v>0</v>
          </cell>
          <cell r="BM428">
            <v>0</v>
          </cell>
        </row>
        <row r="429">
          <cell r="A429" t="str">
            <v>hide</v>
          </cell>
          <cell r="C429" t="str">
            <v>Capital</v>
          </cell>
          <cell r="J429">
            <v>0</v>
          </cell>
          <cell r="L429">
            <v>0</v>
          </cell>
          <cell r="M429">
            <v>0</v>
          </cell>
          <cell r="N429">
            <v>0</v>
          </cell>
          <cell r="O429">
            <v>0</v>
          </cell>
          <cell r="P429">
            <v>0</v>
          </cell>
          <cell r="Q429">
            <v>0</v>
          </cell>
          <cell r="R429">
            <v>0</v>
          </cell>
          <cell r="S429">
            <v>0</v>
          </cell>
          <cell r="T429">
            <v>0</v>
          </cell>
          <cell r="U429">
            <v>0</v>
          </cell>
        </row>
        <row r="430">
          <cell r="A430" t="str">
            <v>hide</v>
          </cell>
          <cell r="C430" t="str">
            <v>External</v>
          </cell>
          <cell r="D430" t="str">
            <v>Developer Contributions</v>
          </cell>
          <cell r="J430">
            <v>0</v>
          </cell>
          <cell r="L430">
            <v>0</v>
          </cell>
          <cell r="M430">
            <v>0</v>
          </cell>
          <cell r="N430">
            <v>0</v>
          </cell>
          <cell r="O430">
            <v>0</v>
          </cell>
          <cell r="P430">
            <v>0</v>
          </cell>
          <cell r="Q430">
            <v>0</v>
          </cell>
          <cell r="R430">
            <v>0</v>
          </cell>
          <cell r="S430">
            <v>0</v>
          </cell>
          <cell r="T430">
            <v>0</v>
          </cell>
          <cell r="U430">
            <v>0</v>
          </cell>
        </row>
        <row r="431">
          <cell r="A431" t="str">
            <v>hide</v>
          </cell>
          <cell r="D431" t="str">
            <v>Specific Purpose Unexpended Grants</v>
          </cell>
          <cell r="J431">
            <v>0</v>
          </cell>
          <cell r="L431">
            <v>0</v>
          </cell>
          <cell r="M431">
            <v>0</v>
          </cell>
          <cell r="N431">
            <v>0</v>
          </cell>
          <cell r="O431">
            <v>0</v>
          </cell>
          <cell r="P431">
            <v>0</v>
          </cell>
          <cell r="Q431">
            <v>0</v>
          </cell>
          <cell r="R431">
            <v>0</v>
          </cell>
          <cell r="S431">
            <v>0</v>
          </cell>
          <cell r="T431">
            <v>0</v>
          </cell>
          <cell r="U431">
            <v>0</v>
          </cell>
        </row>
        <row r="432">
          <cell r="A432" t="str">
            <v>hide</v>
          </cell>
          <cell r="D432" t="str">
            <v>Domestic Waste Management</v>
          </cell>
          <cell r="J432">
            <v>0</v>
          </cell>
          <cell r="L432">
            <v>0</v>
          </cell>
          <cell r="M432">
            <v>0</v>
          </cell>
          <cell r="N432">
            <v>0</v>
          </cell>
          <cell r="O432">
            <v>0</v>
          </cell>
          <cell r="P432">
            <v>0</v>
          </cell>
          <cell r="Q432">
            <v>0</v>
          </cell>
          <cell r="R432">
            <v>0</v>
          </cell>
          <cell r="S432">
            <v>0</v>
          </cell>
          <cell r="T432">
            <v>0</v>
          </cell>
          <cell r="U432">
            <v>0</v>
          </cell>
        </row>
        <row r="433">
          <cell r="A433" t="str">
            <v>hide</v>
          </cell>
          <cell r="D433" t="str">
            <v>Water Fund</v>
          </cell>
          <cell r="J433">
            <v>0</v>
          </cell>
          <cell r="L433">
            <v>0</v>
          </cell>
          <cell r="M433">
            <v>0</v>
          </cell>
          <cell r="N433">
            <v>0</v>
          </cell>
          <cell r="O433">
            <v>0</v>
          </cell>
          <cell r="P433">
            <v>0</v>
          </cell>
          <cell r="Q433">
            <v>0</v>
          </cell>
          <cell r="R433">
            <v>0</v>
          </cell>
          <cell r="S433">
            <v>0</v>
          </cell>
          <cell r="T433">
            <v>0</v>
          </cell>
          <cell r="U433">
            <v>0</v>
          </cell>
        </row>
        <row r="434">
          <cell r="A434" t="str">
            <v>hide</v>
          </cell>
          <cell r="D434" t="str">
            <v>Sewer Fund</v>
          </cell>
          <cell r="J434">
            <v>0</v>
          </cell>
          <cell r="L434">
            <v>0</v>
          </cell>
          <cell r="M434">
            <v>0</v>
          </cell>
          <cell r="N434">
            <v>0</v>
          </cell>
          <cell r="O434">
            <v>0</v>
          </cell>
          <cell r="P434">
            <v>0</v>
          </cell>
          <cell r="Q434">
            <v>0</v>
          </cell>
          <cell r="R434">
            <v>0</v>
          </cell>
          <cell r="S434">
            <v>0</v>
          </cell>
          <cell r="T434">
            <v>0</v>
          </cell>
          <cell r="U434">
            <v>0</v>
          </cell>
        </row>
        <row r="435">
          <cell r="A435" t="str">
            <v>hide</v>
          </cell>
          <cell r="D435" t="str">
            <v>Other 1 Fund</v>
          </cell>
          <cell r="J435">
            <v>0</v>
          </cell>
          <cell r="L435">
            <v>0</v>
          </cell>
          <cell r="M435">
            <v>0</v>
          </cell>
          <cell r="N435">
            <v>0</v>
          </cell>
          <cell r="O435">
            <v>0</v>
          </cell>
          <cell r="P435">
            <v>0</v>
          </cell>
          <cell r="Q435">
            <v>0</v>
          </cell>
          <cell r="R435">
            <v>0</v>
          </cell>
          <cell r="S435">
            <v>0</v>
          </cell>
          <cell r="T435">
            <v>0</v>
          </cell>
          <cell r="U435">
            <v>0</v>
          </cell>
        </row>
        <row r="436">
          <cell r="A436" t="str">
            <v>hide</v>
          </cell>
          <cell r="D436" t="str">
            <v>Other 2 Fund</v>
          </cell>
          <cell r="J436">
            <v>0</v>
          </cell>
          <cell r="L436">
            <v>0</v>
          </cell>
          <cell r="M436">
            <v>0</v>
          </cell>
          <cell r="N436">
            <v>0</v>
          </cell>
          <cell r="O436">
            <v>0</v>
          </cell>
          <cell r="P436">
            <v>0</v>
          </cell>
          <cell r="Q436">
            <v>0</v>
          </cell>
          <cell r="R436">
            <v>0</v>
          </cell>
          <cell r="S436">
            <v>0</v>
          </cell>
          <cell r="T436">
            <v>0</v>
          </cell>
          <cell r="U436">
            <v>0</v>
          </cell>
        </row>
        <row r="437">
          <cell r="A437" t="str">
            <v>hide</v>
          </cell>
          <cell r="D437" t="str">
            <v>Other 3 Fund</v>
          </cell>
          <cell r="J437">
            <v>0</v>
          </cell>
          <cell r="L437">
            <v>0</v>
          </cell>
          <cell r="M437">
            <v>0</v>
          </cell>
          <cell r="N437">
            <v>0</v>
          </cell>
          <cell r="O437">
            <v>0</v>
          </cell>
          <cell r="P437">
            <v>0</v>
          </cell>
          <cell r="Q437">
            <v>0</v>
          </cell>
          <cell r="R437">
            <v>0</v>
          </cell>
          <cell r="S437">
            <v>0</v>
          </cell>
          <cell r="T437">
            <v>0</v>
          </cell>
          <cell r="U437">
            <v>0</v>
          </cell>
        </row>
        <row r="438">
          <cell r="A438" t="str">
            <v>hide</v>
          </cell>
          <cell r="D438" t="str">
            <v>Specific Purpose Unexpended Loans</v>
          </cell>
          <cell r="J438">
            <v>-4858468</v>
          </cell>
          <cell r="L438">
            <v>-10460218</v>
          </cell>
          <cell r="M438">
            <v>-240000</v>
          </cell>
          <cell r="N438">
            <v>-135000</v>
          </cell>
          <cell r="O438">
            <v>-2000000</v>
          </cell>
          <cell r="P438">
            <v>0</v>
          </cell>
          <cell r="Q438">
            <v>0</v>
          </cell>
          <cell r="R438">
            <v>0</v>
          </cell>
          <cell r="S438">
            <v>0</v>
          </cell>
          <cell r="T438">
            <v>0</v>
          </cell>
          <cell r="U438">
            <v>0</v>
          </cell>
        </row>
        <row r="439">
          <cell r="A439" t="str">
            <v>hide</v>
          </cell>
          <cell r="D439" t="str">
            <v>RMS (formerly RTA) Contributions</v>
          </cell>
          <cell r="J439">
            <v>0</v>
          </cell>
          <cell r="L439">
            <v>0</v>
          </cell>
          <cell r="M439">
            <v>0</v>
          </cell>
          <cell r="N439">
            <v>0</v>
          </cell>
          <cell r="O439">
            <v>0</v>
          </cell>
          <cell r="P439">
            <v>0</v>
          </cell>
          <cell r="Q439">
            <v>0</v>
          </cell>
          <cell r="R439">
            <v>0</v>
          </cell>
          <cell r="S439">
            <v>0</v>
          </cell>
          <cell r="T439">
            <v>0</v>
          </cell>
          <cell r="U439">
            <v>0</v>
          </cell>
        </row>
        <row r="440">
          <cell r="A440" t="str">
            <v>hide</v>
          </cell>
          <cell r="D440" t="str">
            <v>Other Special Levies</v>
          </cell>
          <cell r="J440">
            <v>0</v>
          </cell>
          <cell r="L440">
            <v>0</v>
          </cell>
          <cell r="M440">
            <v>0</v>
          </cell>
          <cell r="N440">
            <v>0</v>
          </cell>
          <cell r="O440">
            <v>0</v>
          </cell>
          <cell r="P440">
            <v>0</v>
          </cell>
          <cell r="Q440">
            <v>0</v>
          </cell>
          <cell r="R440">
            <v>0</v>
          </cell>
          <cell r="S440">
            <v>0</v>
          </cell>
          <cell r="T440">
            <v>0</v>
          </cell>
          <cell r="U440">
            <v>0</v>
          </cell>
        </row>
        <row r="441">
          <cell r="A441" t="str">
            <v>hide</v>
          </cell>
          <cell r="D441" t="str">
            <v>Other Contributions</v>
          </cell>
          <cell r="J441">
            <v>0</v>
          </cell>
          <cell r="L441">
            <v>0</v>
          </cell>
          <cell r="M441">
            <v>0</v>
          </cell>
          <cell r="N441">
            <v>0</v>
          </cell>
          <cell r="O441">
            <v>0</v>
          </cell>
          <cell r="P441">
            <v>0</v>
          </cell>
          <cell r="Q441">
            <v>0</v>
          </cell>
          <cell r="R441">
            <v>0</v>
          </cell>
          <cell r="S441">
            <v>0</v>
          </cell>
          <cell r="T441">
            <v>0</v>
          </cell>
          <cell r="U441">
            <v>0</v>
          </cell>
        </row>
        <row r="442">
          <cell r="A442" t="str">
            <v>hide</v>
          </cell>
          <cell r="D442" t="str">
            <v>z_unallocated external</v>
          </cell>
          <cell r="J442">
            <v>0</v>
          </cell>
          <cell r="L442">
            <v>0</v>
          </cell>
          <cell r="M442">
            <v>0</v>
          </cell>
          <cell r="N442">
            <v>0</v>
          </cell>
          <cell r="O442">
            <v>0</v>
          </cell>
          <cell r="P442">
            <v>0</v>
          </cell>
          <cell r="Q442">
            <v>0</v>
          </cell>
          <cell r="R442">
            <v>0</v>
          </cell>
          <cell r="S442">
            <v>0</v>
          </cell>
          <cell r="T442">
            <v>0</v>
          </cell>
          <cell r="U442">
            <v>0</v>
          </cell>
        </row>
        <row r="443">
          <cell r="A443" t="str">
            <v>hide</v>
          </cell>
          <cell r="D443" t="str">
            <v/>
          </cell>
          <cell r="J443">
            <v>0</v>
          </cell>
          <cell r="L443">
            <v>0</v>
          </cell>
          <cell r="M443">
            <v>0</v>
          </cell>
          <cell r="N443">
            <v>0</v>
          </cell>
          <cell r="O443">
            <v>0</v>
          </cell>
          <cell r="P443">
            <v>0</v>
          </cell>
          <cell r="Q443">
            <v>0</v>
          </cell>
          <cell r="R443">
            <v>0</v>
          </cell>
          <cell r="S443">
            <v>0</v>
          </cell>
          <cell r="T443">
            <v>0</v>
          </cell>
          <cell r="U443">
            <v>0</v>
          </cell>
        </row>
        <row r="444">
          <cell r="A444" t="str">
            <v>hide</v>
          </cell>
          <cell r="D444" t="str">
            <v/>
          </cell>
          <cell r="J444">
            <v>0</v>
          </cell>
          <cell r="L444">
            <v>0</v>
          </cell>
          <cell r="M444">
            <v>0</v>
          </cell>
          <cell r="N444">
            <v>0</v>
          </cell>
          <cell r="O444">
            <v>0</v>
          </cell>
          <cell r="P444">
            <v>0</v>
          </cell>
          <cell r="Q444">
            <v>0</v>
          </cell>
          <cell r="R444">
            <v>0</v>
          </cell>
          <cell r="S444">
            <v>0</v>
          </cell>
          <cell r="T444">
            <v>0</v>
          </cell>
          <cell r="U444">
            <v>0</v>
          </cell>
        </row>
        <row r="445">
          <cell r="A445" t="str">
            <v>hide</v>
          </cell>
          <cell r="D445" t="str">
            <v/>
          </cell>
          <cell r="J445">
            <v>0</v>
          </cell>
          <cell r="L445">
            <v>0</v>
          </cell>
          <cell r="M445">
            <v>0</v>
          </cell>
          <cell r="N445">
            <v>0</v>
          </cell>
          <cell r="O445">
            <v>0</v>
          </cell>
          <cell r="P445">
            <v>0</v>
          </cell>
          <cell r="Q445">
            <v>0</v>
          </cell>
          <cell r="R445">
            <v>0</v>
          </cell>
          <cell r="S445">
            <v>0</v>
          </cell>
          <cell r="T445">
            <v>0</v>
          </cell>
          <cell r="U445">
            <v>0</v>
          </cell>
        </row>
        <row r="446">
          <cell r="A446" t="str">
            <v>hide</v>
          </cell>
          <cell r="D446" t="str">
            <v/>
          </cell>
          <cell r="J446">
            <v>0</v>
          </cell>
          <cell r="L446">
            <v>0</v>
          </cell>
          <cell r="M446">
            <v>0</v>
          </cell>
          <cell r="N446">
            <v>0</v>
          </cell>
          <cell r="O446">
            <v>0</v>
          </cell>
          <cell r="P446">
            <v>0</v>
          </cell>
          <cell r="Q446">
            <v>0</v>
          </cell>
          <cell r="R446">
            <v>0</v>
          </cell>
          <cell r="S446">
            <v>0</v>
          </cell>
          <cell r="T446">
            <v>0</v>
          </cell>
          <cell r="U446">
            <v>0</v>
          </cell>
        </row>
        <row r="447">
          <cell r="A447" t="str">
            <v>hide</v>
          </cell>
          <cell r="D447" t="str">
            <v/>
          </cell>
          <cell r="J447">
            <v>0</v>
          </cell>
          <cell r="L447">
            <v>0</v>
          </cell>
          <cell r="M447">
            <v>0</v>
          </cell>
          <cell r="N447">
            <v>0</v>
          </cell>
          <cell r="O447">
            <v>0</v>
          </cell>
          <cell r="P447">
            <v>0</v>
          </cell>
          <cell r="Q447">
            <v>0</v>
          </cell>
          <cell r="R447">
            <v>0</v>
          </cell>
          <cell r="S447">
            <v>0</v>
          </cell>
          <cell r="T447">
            <v>0</v>
          </cell>
          <cell r="U447">
            <v>0</v>
          </cell>
        </row>
        <row r="448">
          <cell r="A448" t="str">
            <v>hide</v>
          </cell>
          <cell r="D448" t="str">
            <v/>
          </cell>
          <cell r="J448">
            <v>0</v>
          </cell>
          <cell r="L448">
            <v>0</v>
          </cell>
          <cell r="M448">
            <v>0</v>
          </cell>
          <cell r="N448">
            <v>0</v>
          </cell>
          <cell r="O448">
            <v>0</v>
          </cell>
          <cell r="P448">
            <v>0</v>
          </cell>
          <cell r="Q448">
            <v>0</v>
          </cell>
          <cell r="R448">
            <v>0</v>
          </cell>
          <cell r="S448">
            <v>0</v>
          </cell>
          <cell r="T448">
            <v>0</v>
          </cell>
          <cell r="U448">
            <v>0</v>
          </cell>
        </row>
        <row r="449">
          <cell r="A449" t="str">
            <v>hide</v>
          </cell>
          <cell r="D449" t="str">
            <v/>
          </cell>
          <cell r="J449">
            <v>0</v>
          </cell>
          <cell r="L449">
            <v>0</v>
          </cell>
          <cell r="M449">
            <v>0</v>
          </cell>
          <cell r="N449">
            <v>0</v>
          </cell>
          <cell r="O449">
            <v>0</v>
          </cell>
          <cell r="P449">
            <v>0</v>
          </cell>
          <cell r="Q449">
            <v>0</v>
          </cell>
          <cell r="R449">
            <v>0</v>
          </cell>
          <cell r="S449">
            <v>0</v>
          </cell>
          <cell r="T449">
            <v>0</v>
          </cell>
          <cell r="U449">
            <v>0</v>
          </cell>
        </row>
        <row r="450">
          <cell r="A450" t="str">
            <v>hide</v>
          </cell>
          <cell r="D450" t="str">
            <v/>
          </cell>
          <cell r="J450">
            <v>0</v>
          </cell>
          <cell r="L450">
            <v>0</v>
          </cell>
          <cell r="M450">
            <v>0</v>
          </cell>
          <cell r="N450">
            <v>0</v>
          </cell>
          <cell r="O450">
            <v>0</v>
          </cell>
          <cell r="P450">
            <v>0</v>
          </cell>
          <cell r="Q450">
            <v>0</v>
          </cell>
          <cell r="R450">
            <v>0</v>
          </cell>
          <cell r="S450">
            <v>0</v>
          </cell>
          <cell r="T450">
            <v>0</v>
          </cell>
          <cell r="U450">
            <v>0</v>
          </cell>
        </row>
        <row r="451">
          <cell r="A451" t="str">
            <v>hide</v>
          </cell>
          <cell r="D451" t="str">
            <v/>
          </cell>
          <cell r="J451">
            <v>0</v>
          </cell>
          <cell r="L451">
            <v>0</v>
          </cell>
          <cell r="M451">
            <v>0</v>
          </cell>
          <cell r="N451">
            <v>0</v>
          </cell>
          <cell r="O451">
            <v>0</v>
          </cell>
          <cell r="P451">
            <v>0</v>
          </cell>
          <cell r="Q451">
            <v>0</v>
          </cell>
          <cell r="R451">
            <v>0</v>
          </cell>
          <cell r="S451">
            <v>0</v>
          </cell>
          <cell r="T451">
            <v>0</v>
          </cell>
          <cell r="U451">
            <v>0</v>
          </cell>
        </row>
        <row r="452">
          <cell r="A452" t="str">
            <v>hide</v>
          </cell>
          <cell r="D452" t="str">
            <v/>
          </cell>
          <cell r="J452">
            <v>0</v>
          </cell>
          <cell r="L452">
            <v>0</v>
          </cell>
          <cell r="M452">
            <v>0</v>
          </cell>
          <cell r="N452">
            <v>0</v>
          </cell>
          <cell r="O452">
            <v>0</v>
          </cell>
          <cell r="P452">
            <v>0</v>
          </cell>
          <cell r="Q452">
            <v>0</v>
          </cell>
          <cell r="R452">
            <v>0</v>
          </cell>
          <cell r="S452">
            <v>0</v>
          </cell>
          <cell r="T452">
            <v>0</v>
          </cell>
          <cell r="U452">
            <v>0</v>
          </cell>
        </row>
        <row r="453">
          <cell r="A453" t="str">
            <v>hide</v>
          </cell>
          <cell r="D453" t="str">
            <v/>
          </cell>
          <cell r="J453">
            <v>0</v>
          </cell>
          <cell r="L453">
            <v>0</v>
          </cell>
          <cell r="M453">
            <v>0</v>
          </cell>
          <cell r="N453">
            <v>0</v>
          </cell>
          <cell r="O453">
            <v>0</v>
          </cell>
          <cell r="P453">
            <v>0</v>
          </cell>
          <cell r="Q453">
            <v>0</v>
          </cell>
          <cell r="R453">
            <v>0</v>
          </cell>
          <cell r="S453">
            <v>0</v>
          </cell>
          <cell r="T453">
            <v>0</v>
          </cell>
          <cell r="U453">
            <v>0</v>
          </cell>
        </row>
        <row r="454">
          <cell r="A454" t="str">
            <v>hide</v>
          </cell>
          <cell r="D454" t="str">
            <v/>
          </cell>
          <cell r="J454">
            <v>0</v>
          </cell>
          <cell r="L454">
            <v>0</v>
          </cell>
          <cell r="M454">
            <v>0</v>
          </cell>
          <cell r="N454">
            <v>0</v>
          </cell>
          <cell r="O454">
            <v>0</v>
          </cell>
          <cell r="P454">
            <v>0</v>
          </cell>
          <cell r="Q454">
            <v>0</v>
          </cell>
          <cell r="R454">
            <v>0</v>
          </cell>
          <cell r="S454">
            <v>0</v>
          </cell>
          <cell r="T454">
            <v>0</v>
          </cell>
          <cell r="U454">
            <v>0</v>
          </cell>
        </row>
        <row r="455">
          <cell r="A455" t="str">
            <v>hide</v>
          </cell>
          <cell r="D455" t="str">
            <v/>
          </cell>
          <cell r="J455">
            <v>0</v>
          </cell>
          <cell r="L455">
            <v>0</v>
          </cell>
          <cell r="M455">
            <v>0</v>
          </cell>
          <cell r="N455">
            <v>0</v>
          </cell>
          <cell r="O455">
            <v>0</v>
          </cell>
          <cell r="P455">
            <v>0</v>
          </cell>
          <cell r="Q455">
            <v>0</v>
          </cell>
          <cell r="R455">
            <v>0</v>
          </cell>
          <cell r="S455">
            <v>0</v>
          </cell>
          <cell r="T455">
            <v>0</v>
          </cell>
          <cell r="U455">
            <v>0</v>
          </cell>
        </row>
        <row r="456">
          <cell r="A456" t="str">
            <v>hide</v>
          </cell>
          <cell r="D456" t="str">
            <v/>
          </cell>
          <cell r="J456">
            <v>0</v>
          </cell>
          <cell r="L456">
            <v>0</v>
          </cell>
          <cell r="M456">
            <v>0</v>
          </cell>
          <cell r="N456">
            <v>0</v>
          </cell>
          <cell r="O456">
            <v>0</v>
          </cell>
          <cell r="P456">
            <v>0</v>
          </cell>
          <cell r="Q456">
            <v>0</v>
          </cell>
          <cell r="R456">
            <v>0</v>
          </cell>
          <cell r="S456">
            <v>0</v>
          </cell>
          <cell r="T456">
            <v>0</v>
          </cell>
          <cell r="U456">
            <v>0</v>
          </cell>
        </row>
        <row r="457">
          <cell r="A457" t="str">
            <v>hide</v>
          </cell>
          <cell r="D457" t="str">
            <v/>
          </cell>
          <cell r="J457">
            <v>0</v>
          </cell>
          <cell r="L457">
            <v>0</v>
          </cell>
          <cell r="M457">
            <v>0</v>
          </cell>
          <cell r="N457">
            <v>0</v>
          </cell>
          <cell r="O457">
            <v>0</v>
          </cell>
          <cell r="P457">
            <v>0</v>
          </cell>
          <cell r="Q457">
            <v>0</v>
          </cell>
          <cell r="R457">
            <v>0</v>
          </cell>
          <cell r="S457">
            <v>0</v>
          </cell>
          <cell r="T457">
            <v>0</v>
          </cell>
          <cell r="U457">
            <v>0</v>
          </cell>
        </row>
        <row r="458">
          <cell r="A458" t="str">
            <v>hide</v>
          </cell>
          <cell r="D458" t="str">
            <v/>
          </cell>
          <cell r="J458">
            <v>0</v>
          </cell>
          <cell r="L458">
            <v>0</v>
          </cell>
          <cell r="M458">
            <v>0</v>
          </cell>
          <cell r="N458">
            <v>0</v>
          </cell>
          <cell r="O458">
            <v>0</v>
          </cell>
          <cell r="P458">
            <v>0</v>
          </cell>
          <cell r="Q458">
            <v>0</v>
          </cell>
          <cell r="R458">
            <v>0</v>
          </cell>
          <cell r="S458">
            <v>0</v>
          </cell>
          <cell r="T458">
            <v>0</v>
          </cell>
          <cell r="U458">
            <v>0</v>
          </cell>
        </row>
        <row r="459">
          <cell r="A459" t="str">
            <v>hide</v>
          </cell>
          <cell r="D459" t="str">
            <v/>
          </cell>
          <cell r="J459">
            <v>0</v>
          </cell>
          <cell r="L459">
            <v>0</v>
          </cell>
          <cell r="M459">
            <v>0</v>
          </cell>
          <cell r="N459">
            <v>0</v>
          </cell>
          <cell r="O459">
            <v>0</v>
          </cell>
          <cell r="P459">
            <v>0</v>
          </cell>
          <cell r="Q459">
            <v>0</v>
          </cell>
          <cell r="R459">
            <v>0</v>
          </cell>
          <cell r="S459">
            <v>0</v>
          </cell>
          <cell r="T459">
            <v>0</v>
          </cell>
          <cell r="U459">
            <v>0</v>
          </cell>
        </row>
        <row r="460">
          <cell r="A460" t="str">
            <v>hide</v>
          </cell>
          <cell r="D460" t="str">
            <v>Total Capital Net Reserves</v>
          </cell>
          <cell r="J460">
            <v>-11350957</v>
          </cell>
          <cell r="L460">
            <v>-15677681</v>
          </cell>
          <cell r="M460">
            <v>-3007647</v>
          </cell>
          <cell r="N460">
            <v>-3848844</v>
          </cell>
          <cell r="O460">
            <v>-9018395</v>
          </cell>
          <cell r="P460">
            <v>-10082073</v>
          </cell>
          <cell r="Q460">
            <v>-10042068</v>
          </cell>
          <cell r="R460">
            <v>-9868673</v>
          </cell>
          <cell r="S460">
            <v>-9651456</v>
          </cell>
          <cell r="T460">
            <v>-9500897</v>
          </cell>
          <cell r="U460">
            <v>-9216617</v>
          </cell>
        </row>
        <row r="461">
          <cell r="A461" t="str">
            <v>hide</v>
          </cell>
          <cell r="J461">
            <v>0</v>
          </cell>
          <cell r="L461">
            <v>0</v>
          </cell>
          <cell r="M461">
            <v>0</v>
          </cell>
          <cell r="N461">
            <v>0</v>
          </cell>
          <cell r="O461">
            <v>0</v>
          </cell>
          <cell r="P461">
            <v>0</v>
          </cell>
          <cell r="Q461">
            <v>0</v>
          </cell>
          <cell r="R461">
            <v>0</v>
          </cell>
          <cell r="S461">
            <v>0</v>
          </cell>
          <cell r="T461">
            <v>0</v>
          </cell>
          <cell r="U461">
            <v>0</v>
          </cell>
        </row>
        <row r="462">
          <cell r="A462" t="str">
            <v>hide</v>
          </cell>
          <cell r="J462">
            <v>0</v>
          </cell>
          <cell r="L462">
            <v>0</v>
          </cell>
          <cell r="M462">
            <v>0</v>
          </cell>
          <cell r="N462">
            <v>0</v>
          </cell>
          <cell r="O462">
            <v>0</v>
          </cell>
          <cell r="P462">
            <v>0</v>
          </cell>
          <cell r="Q462">
            <v>0</v>
          </cell>
          <cell r="R462">
            <v>0</v>
          </cell>
          <cell r="S462">
            <v>0</v>
          </cell>
          <cell r="T462">
            <v>0</v>
          </cell>
          <cell r="U462">
            <v>0</v>
          </cell>
        </row>
        <row r="463">
          <cell r="A463" t="str">
            <v>hide</v>
          </cell>
          <cell r="J463">
            <v>0</v>
          </cell>
          <cell r="L463">
            <v>0</v>
          </cell>
          <cell r="M463">
            <v>0</v>
          </cell>
          <cell r="N463">
            <v>0</v>
          </cell>
          <cell r="O463">
            <v>0</v>
          </cell>
          <cell r="P463">
            <v>0</v>
          </cell>
          <cell r="Q463">
            <v>0</v>
          </cell>
          <cell r="R463">
            <v>0</v>
          </cell>
          <cell r="S463">
            <v>0</v>
          </cell>
          <cell r="T463">
            <v>0</v>
          </cell>
          <cell r="U463">
            <v>0</v>
          </cell>
        </row>
        <row r="464">
          <cell r="A464" t="str">
            <v>hide</v>
          </cell>
          <cell r="C464" t="str">
            <v>All</v>
          </cell>
          <cell r="D464" t="str">
            <v>Net Reserves</v>
          </cell>
          <cell r="J464">
            <v>0</v>
          </cell>
          <cell r="L464">
            <v>0</v>
          </cell>
          <cell r="M464">
            <v>0</v>
          </cell>
          <cell r="N464">
            <v>0</v>
          </cell>
          <cell r="O464">
            <v>0</v>
          </cell>
          <cell r="P464">
            <v>0</v>
          </cell>
          <cell r="Q464">
            <v>0</v>
          </cell>
          <cell r="R464">
            <v>0</v>
          </cell>
          <cell r="S464">
            <v>0</v>
          </cell>
          <cell r="T464">
            <v>0</v>
          </cell>
          <cell r="U464">
            <v>0</v>
          </cell>
        </row>
        <row r="465">
          <cell r="A465" t="str">
            <v>hide</v>
          </cell>
          <cell r="C465" t="str">
            <v>Internal</v>
          </cell>
          <cell r="D465" t="str">
            <v>Plant &amp; Vehicle Replacement</v>
          </cell>
          <cell r="J465">
            <v>0</v>
          </cell>
          <cell r="L465">
            <v>0</v>
          </cell>
          <cell r="M465">
            <v>0</v>
          </cell>
          <cell r="N465">
            <v>0</v>
          </cell>
          <cell r="O465">
            <v>0</v>
          </cell>
          <cell r="P465">
            <v>0</v>
          </cell>
          <cell r="Q465">
            <v>0</v>
          </cell>
          <cell r="R465">
            <v>0</v>
          </cell>
          <cell r="S465">
            <v>0</v>
          </cell>
          <cell r="T465">
            <v>0</v>
          </cell>
          <cell r="U465">
            <v>0</v>
          </cell>
        </row>
        <row r="466">
          <cell r="A466" t="str">
            <v>hide</v>
          </cell>
          <cell r="D466" t="str">
            <v>Investment Losses</v>
          </cell>
          <cell r="J466">
            <v>0</v>
          </cell>
          <cell r="L466">
            <v>0</v>
          </cell>
          <cell r="M466">
            <v>0</v>
          </cell>
          <cell r="N466">
            <v>0</v>
          </cell>
          <cell r="O466">
            <v>0</v>
          </cell>
          <cell r="P466">
            <v>0</v>
          </cell>
          <cell r="Q466">
            <v>0</v>
          </cell>
          <cell r="R466">
            <v>0</v>
          </cell>
          <cell r="S466">
            <v>0</v>
          </cell>
          <cell r="T466">
            <v>0</v>
          </cell>
          <cell r="U466">
            <v>0</v>
          </cell>
        </row>
        <row r="467">
          <cell r="A467" t="str">
            <v>hide</v>
          </cell>
          <cell r="D467" t="str">
            <v>Employees Leave Entitlement</v>
          </cell>
          <cell r="J467">
            <v>0</v>
          </cell>
          <cell r="L467">
            <v>0</v>
          </cell>
          <cell r="M467">
            <v>0</v>
          </cell>
          <cell r="N467">
            <v>0</v>
          </cell>
          <cell r="O467">
            <v>0</v>
          </cell>
          <cell r="P467">
            <v>0</v>
          </cell>
          <cell r="Q467">
            <v>0</v>
          </cell>
          <cell r="R467">
            <v>0</v>
          </cell>
          <cell r="S467">
            <v>0</v>
          </cell>
          <cell r="T467">
            <v>0</v>
          </cell>
          <cell r="U467">
            <v>0</v>
          </cell>
        </row>
        <row r="468">
          <cell r="A468" t="str">
            <v>hide</v>
          </cell>
          <cell r="D468" t="str">
            <v>Carry Over Works</v>
          </cell>
          <cell r="J468">
            <v>0</v>
          </cell>
          <cell r="L468">
            <v>0</v>
          </cell>
          <cell r="M468">
            <v>0</v>
          </cell>
          <cell r="N468">
            <v>0</v>
          </cell>
          <cell r="O468">
            <v>0</v>
          </cell>
          <cell r="P468">
            <v>0</v>
          </cell>
          <cell r="Q468">
            <v>0</v>
          </cell>
          <cell r="R468">
            <v>0</v>
          </cell>
          <cell r="S468">
            <v>0</v>
          </cell>
          <cell r="T468">
            <v>0</v>
          </cell>
          <cell r="U468">
            <v>0</v>
          </cell>
        </row>
        <row r="469">
          <cell r="A469" t="str">
            <v>hide</v>
          </cell>
          <cell r="D469" t="str">
            <v>Sealing of Unsealed Roads</v>
          </cell>
          <cell r="J469">
            <v>0</v>
          </cell>
          <cell r="L469">
            <v>0</v>
          </cell>
          <cell r="M469">
            <v>0</v>
          </cell>
          <cell r="N469">
            <v>0</v>
          </cell>
          <cell r="O469">
            <v>0</v>
          </cell>
          <cell r="P469">
            <v>0</v>
          </cell>
          <cell r="Q469">
            <v>0</v>
          </cell>
          <cell r="R469">
            <v>0</v>
          </cell>
          <cell r="S469">
            <v>0</v>
          </cell>
          <cell r="T469">
            <v>0</v>
          </cell>
          <cell r="U469">
            <v>0</v>
          </cell>
        </row>
        <row r="470">
          <cell r="A470" t="str">
            <v>hide</v>
          </cell>
          <cell r="D470" t="str">
            <v>Advanced Funds</v>
          </cell>
          <cell r="J470">
            <v>0</v>
          </cell>
          <cell r="L470">
            <v>0</v>
          </cell>
          <cell r="M470">
            <v>0</v>
          </cell>
          <cell r="N470">
            <v>0</v>
          </cell>
          <cell r="O470">
            <v>0</v>
          </cell>
          <cell r="P470">
            <v>0</v>
          </cell>
          <cell r="Q470">
            <v>0</v>
          </cell>
          <cell r="R470">
            <v>0</v>
          </cell>
          <cell r="S470">
            <v>0</v>
          </cell>
          <cell r="T470">
            <v>0</v>
          </cell>
          <cell r="U470">
            <v>0</v>
          </cell>
        </row>
        <row r="471">
          <cell r="A471" t="str">
            <v>hide</v>
          </cell>
          <cell r="D471" t="str">
            <v>Asset Renewal &amp; Maintenance</v>
          </cell>
          <cell r="J471">
            <v>0</v>
          </cell>
          <cell r="L471">
            <v>0</v>
          </cell>
          <cell r="M471">
            <v>0</v>
          </cell>
          <cell r="N471">
            <v>0</v>
          </cell>
          <cell r="O471">
            <v>0</v>
          </cell>
          <cell r="P471">
            <v>0</v>
          </cell>
          <cell r="Q471">
            <v>0</v>
          </cell>
          <cell r="R471">
            <v>0</v>
          </cell>
          <cell r="S471">
            <v>0</v>
          </cell>
          <cell r="T471">
            <v>0</v>
          </cell>
          <cell r="U471">
            <v>0</v>
          </cell>
        </row>
        <row r="472">
          <cell r="A472" t="str">
            <v>hide</v>
          </cell>
          <cell r="D472" t="str">
            <v>Capital Works (SRV)</v>
          </cell>
          <cell r="J472">
            <v>0</v>
          </cell>
          <cell r="L472">
            <v>0</v>
          </cell>
          <cell r="M472">
            <v>0</v>
          </cell>
          <cell r="N472">
            <v>0</v>
          </cell>
          <cell r="O472">
            <v>0</v>
          </cell>
          <cell r="P472">
            <v>0</v>
          </cell>
          <cell r="Q472">
            <v>0</v>
          </cell>
          <cell r="R472">
            <v>0</v>
          </cell>
          <cell r="S472">
            <v>0</v>
          </cell>
          <cell r="T472">
            <v>0</v>
          </cell>
          <cell r="U472">
            <v>0</v>
          </cell>
        </row>
        <row r="473">
          <cell r="A473" t="str">
            <v>hide</v>
          </cell>
          <cell r="D473" t="str">
            <v>Cemetery Improvements</v>
          </cell>
          <cell r="J473">
            <v>0</v>
          </cell>
          <cell r="L473">
            <v>0</v>
          </cell>
          <cell r="M473">
            <v>0</v>
          </cell>
          <cell r="N473">
            <v>0</v>
          </cell>
          <cell r="O473">
            <v>0</v>
          </cell>
          <cell r="P473">
            <v>0</v>
          </cell>
          <cell r="Q473">
            <v>0</v>
          </cell>
          <cell r="R473">
            <v>0</v>
          </cell>
          <cell r="S473">
            <v>0</v>
          </cell>
          <cell r="T473">
            <v>0</v>
          </cell>
          <cell r="U473">
            <v>0</v>
          </cell>
        </row>
        <row r="474">
          <cell r="A474" t="str">
            <v>hide</v>
          </cell>
          <cell r="D474" t="str">
            <v>Debt Servicing Future Years</v>
          </cell>
          <cell r="J474">
            <v>0</v>
          </cell>
          <cell r="L474">
            <v>0</v>
          </cell>
          <cell r="M474">
            <v>0</v>
          </cell>
          <cell r="N474">
            <v>0</v>
          </cell>
          <cell r="O474">
            <v>0</v>
          </cell>
          <cell r="P474">
            <v>0</v>
          </cell>
          <cell r="Q474">
            <v>0</v>
          </cell>
          <cell r="R474">
            <v>0</v>
          </cell>
          <cell r="S474">
            <v>0</v>
          </cell>
          <cell r="T474">
            <v>0</v>
          </cell>
          <cell r="U474">
            <v>0</v>
          </cell>
        </row>
        <row r="475">
          <cell r="A475" t="str">
            <v>hide</v>
          </cell>
          <cell r="D475" t="str">
            <v>Elections</v>
          </cell>
          <cell r="J475">
            <v>0</v>
          </cell>
          <cell r="L475">
            <v>0</v>
          </cell>
          <cell r="M475">
            <v>0</v>
          </cell>
          <cell r="N475">
            <v>0</v>
          </cell>
          <cell r="O475">
            <v>0</v>
          </cell>
          <cell r="P475">
            <v>0</v>
          </cell>
          <cell r="Q475">
            <v>0</v>
          </cell>
          <cell r="R475">
            <v>0</v>
          </cell>
          <cell r="S475">
            <v>0</v>
          </cell>
          <cell r="T475">
            <v>0</v>
          </cell>
          <cell r="U475">
            <v>0</v>
          </cell>
        </row>
        <row r="476">
          <cell r="A476" t="str">
            <v>hide</v>
          </cell>
          <cell r="D476" t="str">
            <v>Environmental Levy</v>
          </cell>
          <cell r="J476">
            <v>0</v>
          </cell>
          <cell r="L476">
            <v>0</v>
          </cell>
          <cell r="M476">
            <v>0</v>
          </cell>
          <cell r="N476">
            <v>0</v>
          </cell>
          <cell r="O476">
            <v>0</v>
          </cell>
          <cell r="P476">
            <v>0</v>
          </cell>
          <cell r="Q476">
            <v>0</v>
          </cell>
          <cell r="R476">
            <v>0</v>
          </cell>
          <cell r="S476">
            <v>0</v>
          </cell>
          <cell r="T476">
            <v>0</v>
          </cell>
          <cell r="U476">
            <v>0</v>
          </cell>
        </row>
        <row r="477">
          <cell r="A477" t="str">
            <v>hide</v>
          </cell>
          <cell r="D477" t="str">
            <v>FAG shortfall 2012/13</v>
          </cell>
          <cell r="J477">
            <v>0</v>
          </cell>
          <cell r="L477">
            <v>0</v>
          </cell>
          <cell r="M477">
            <v>0</v>
          </cell>
          <cell r="N477">
            <v>0</v>
          </cell>
          <cell r="O477">
            <v>0</v>
          </cell>
          <cell r="P477">
            <v>0</v>
          </cell>
          <cell r="Q477">
            <v>0</v>
          </cell>
          <cell r="R477">
            <v>0</v>
          </cell>
          <cell r="S477">
            <v>0</v>
          </cell>
          <cell r="T477">
            <v>0</v>
          </cell>
          <cell r="U477">
            <v>0</v>
          </cell>
        </row>
        <row r="478">
          <cell r="A478" t="str">
            <v>hide</v>
          </cell>
          <cell r="D478" t="str">
            <v>Family Day Care</v>
          </cell>
          <cell r="J478">
            <v>0</v>
          </cell>
          <cell r="L478">
            <v>0</v>
          </cell>
          <cell r="M478">
            <v>0</v>
          </cell>
          <cell r="N478">
            <v>0</v>
          </cell>
          <cell r="O478">
            <v>0</v>
          </cell>
          <cell r="P478">
            <v>0</v>
          </cell>
          <cell r="Q478">
            <v>0</v>
          </cell>
          <cell r="R478">
            <v>0</v>
          </cell>
          <cell r="S478">
            <v>0</v>
          </cell>
          <cell r="T478">
            <v>0</v>
          </cell>
          <cell r="U478">
            <v>0</v>
          </cell>
        </row>
        <row r="479">
          <cell r="A479" t="str">
            <v>hide</v>
          </cell>
          <cell r="D479" t="str">
            <v>Floodplain Risk Mngt Study &amp; Plan</v>
          </cell>
          <cell r="J479">
            <v>0</v>
          </cell>
          <cell r="L479">
            <v>0</v>
          </cell>
          <cell r="M479">
            <v>0</v>
          </cell>
          <cell r="N479">
            <v>0</v>
          </cell>
          <cell r="O479">
            <v>0</v>
          </cell>
          <cell r="P479">
            <v>0</v>
          </cell>
          <cell r="Q479">
            <v>0</v>
          </cell>
          <cell r="R479">
            <v>0</v>
          </cell>
          <cell r="S479">
            <v>0</v>
          </cell>
          <cell r="T479">
            <v>0</v>
          </cell>
          <cell r="U479">
            <v>0</v>
          </cell>
        </row>
        <row r="480">
          <cell r="A480" t="str">
            <v>hide</v>
          </cell>
          <cell r="D480" t="str">
            <v>Katoomba Civic Centre / Cultural Centre</v>
          </cell>
          <cell r="J480">
            <v>0</v>
          </cell>
          <cell r="L480">
            <v>0</v>
          </cell>
          <cell r="M480">
            <v>0</v>
          </cell>
          <cell r="N480">
            <v>0</v>
          </cell>
          <cell r="O480">
            <v>0</v>
          </cell>
          <cell r="P480">
            <v>0</v>
          </cell>
          <cell r="Q480">
            <v>0</v>
          </cell>
          <cell r="R480">
            <v>0</v>
          </cell>
          <cell r="S480">
            <v>0</v>
          </cell>
          <cell r="T480">
            <v>0</v>
          </cell>
          <cell r="U480">
            <v>0</v>
          </cell>
        </row>
        <row r="481">
          <cell r="A481" t="str">
            <v>hide</v>
          </cell>
          <cell r="D481" t="str">
            <v>Land sale (funding Leura Toilets)</v>
          </cell>
          <cell r="J481">
            <v>0</v>
          </cell>
          <cell r="L481">
            <v>0</v>
          </cell>
          <cell r="M481">
            <v>0</v>
          </cell>
          <cell r="N481">
            <v>0</v>
          </cell>
          <cell r="O481">
            <v>0</v>
          </cell>
          <cell r="P481">
            <v>0</v>
          </cell>
          <cell r="Q481">
            <v>0</v>
          </cell>
          <cell r="R481">
            <v>0</v>
          </cell>
          <cell r="S481">
            <v>0</v>
          </cell>
          <cell r="T481">
            <v>0</v>
          </cell>
          <cell r="U481">
            <v>0</v>
          </cell>
        </row>
        <row r="482">
          <cell r="A482" t="str">
            <v>hide</v>
          </cell>
          <cell r="D482" t="str">
            <v>Major Capital Works</v>
          </cell>
          <cell r="J482">
            <v>0</v>
          </cell>
          <cell r="L482">
            <v>0</v>
          </cell>
          <cell r="M482">
            <v>0</v>
          </cell>
          <cell r="N482">
            <v>0</v>
          </cell>
          <cell r="O482">
            <v>0</v>
          </cell>
          <cell r="P482">
            <v>0</v>
          </cell>
          <cell r="Q482">
            <v>0</v>
          </cell>
          <cell r="R482">
            <v>0</v>
          </cell>
          <cell r="S482">
            <v>0</v>
          </cell>
          <cell r="T482">
            <v>0</v>
          </cell>
          <cell r="U482">
            <v>0</v>
          </cell>
        </row>
        <row r="483">
          <cell r="A483" t="str">
            <v>hide</v>
          </cell>
          <cell r="D483" t="str">
            <v>Operational Improvements</v>
          </cell>
          <cell r="J483">
            <v>0</v>
          </cell>
          <cell r="L483">
            <v>0</v>
          </cell>
          <cell r="M483">
            <v>0</v>
          </cell>
          <cell r="N483">
            <v>0</v>
          </cell>
          <cell r="O483">
            <v>0</v>
          </cell>
          <cell r="P483">
            <v>0</v>
          </cell>
          <cell r="Q483">
            <v>0</v>
          </cell>
          <cell r="R483">
            <v>0</v>
          </cell>
          <cell r="S483">
            <v>0</v>
          </cell>
          <cell r="T483">
            <v>0</v>
          </cell>
          <cell r="U483">
            <v>0</v>
          </cell>
        </row>
        <row r="484">
          <cell r="A484" t="str">
            <v>hide</v>
          </cell>
          <cell r="D484" t="str">
            <v>PABX Equipment</v>
          </cell>
          <cell r="J484">
            <v>53591</v>
          </cell>
          <cell r="L484">
            <v>103591</v>
          </cell>
          <cell r="M484">
            <v>103591</v>
          </cell>
          <cell r="N484">
            <v>103591</v>
          </cell>
          <cell r="O484">
            <v>103591</v>
          </cell>
          <cell r="P484">
            <v>103591</v>
          </cell>
          <cell r="Q484">
            <v>103591</v>
          </cell>
          <cell r="R484">
            <v>103591</v>
          </cell>
          <cell r="S484">
            <v>103591</v>
          </cell>
          <cell r="T484">
            <v>103591</v>
          </cell>
          <cell r="U484">
            <v>103591</v>
          </cell>
        </row>
        <row r="485">
          <cell r="A485" t="str">
            <v>hide</v>
          </cell>
          <cell r="D485" t="str">
            <v>Pay &amp; Display - Echo Point</v>
          </cell>
          <cell r="J485">
            <v>0</v>
          </cell>
          <cell r="L485">
            <v>0</v>
          </cell>
          <cell r="M485">
            <v>0</v>
          </cell>
          <cell r="N485">
            <v>0</v>
          </cell>
          <cell r="O485">
            <v>0</v>
          </cell>
          <cell r="P485">
            <v>0</v>
          </cell>
          <cell r="Q485">
            <v>0</v>
          </cell>
          <cell r="R485">
            <v>0</v>
          </cell>
          <cell r="S485">
            <v>0</v>
          </cell>
          <cell r="T485">
            <v>0</v>
          </cell>
          <cell r="U485">
            <v>0</v>
          </cell>
        </row>
        <row r="486">
          <cell r="A486" t="str">
            <v>hide</v>
          </cell>
          <cell r="D486" t="str">
            <v>Printing Equipment</v>
          </cell>
          <cell r="J486">
            <v>0</v>
          </cell>
          <cell r="L486">
            <v>0</v>
          </cell>
          <cell r="M486">
            <v>0</v>
          </cell>
          <cell r="N486">
            <v>0</v>
          </cell>
          <cell r="O486">
            <v>0</v>
          </cell>
          <cell r="P486">
            <v>0</v>
          </cell>
          <cell r="Q486">
            <v>0</v>
          </cell>
          <cell r="R486">
            <v>0</v>
          </cell>
          <cell r="S486">
            <v>0</v>
          </cell>
          <cell r="T486">
            <v>0</v>
          </cell>
          <cell r="U486">
            <v>0</v>
          </cell>
        </row>
        <row r="487">
          <cell r="A487" t="str">
            <v>hide</v>
          </cell>
          <cell r="D487" t="str">
            <v>Property Investment</v>
          </cell>
          <cell r="J487">
            <v>0</v>
          </cell>
          <cell r="L487">
            <v>0</v>
          </cell>
          <cell r="M487">
            <v>0</v>
          </cell>
          <cell r="N487">
            <v>0</v>
          </cell>
          <cell r="O487">
            <v>0</v>
          </cell>
          <cell r="P487">
            <v>0</v>
          </cell>
          <cell r="Q487">
            <v>0</v>
          </cell>
          <cell r="R487">
            <v>0</v>
          </cell>
          <cell r="S487">
            <v>0</v>
          </cell>
          <cell r="T487">
            <v>0</v>
          </cell>
          <cell r="U487">
            <v>0</v>
          </cell>
        </row>
        <row r="488">
          <cell r="A488" t="str">
            <v>hide</v>
          </cell>
          <cell r="D488" t="str">
            <v>Provision rate income 2012/13</v>
          </cell>
          <cell r="J488">
            <v>0</v>
          </cell>
          <cell r="L488">
            <v>0</v>
          </cell>
          <cell r="M488">
            <v>0</v>
          </cell>
          <cell r="N488">
            <v>0</v>
          </cell>
          <cell r="O488">
            <v>0</v>
          </cell>
          <cell r="P488">
            <v>0</v>
          </cell>
          <cell r="Q488">
            <v>0</v>
          </cell>
          <cell r="R488">
            <v>0</v>
          </cell>
          <cell r="S488">
            <v>0</v>
          </cell>
          <cell r="T488">
            <v>0</v>
          </cell>
          <cell r="U488">
            <v>0</v>
          </cell>
        </row>
        <row r="489">
          <cell r="A489" t="str">
            <v>hide</v>
          </cell>
          <cell r="D489" t="str">
            <v>Reduction of Debt/Contingency</v>
          </cell>
          <cell r="J489">
            <v>0</v>
          </cell>
          <cell r="L489">
            <v>0</v>
          </cell>
          <cell r="M489">
            <v>0</v>
          </cell>
          <cell r="N489">
            <v>0</v>
          </cell>
          <cell r="O489">
            <v>0</v>
          </cell>
          <cell r="P489">
            <v>0</v>
          </cell>
          <cell r="Q489">
            <v>0</v>
          </cell>
          <cell r="R489">
            <v>0</v>
          </cell>
          <cell r="S489">
            <v>0</v>
          </cell>
          <cell r="T489">
            <v>0</v>
          </cell>
          <cell r="U489">
            <v>0</v>
          </cell>
        </row>
        <row r="490">
          <cell r="A490" t="str">
            <v>hide</v>
          </cell>
          <cell r="D490" t="str">
            <v>Tip Improvement</v>
          </cell>
          <cell r="J490">
            <v>0</v>
          </cell>
          <cell r="L490">
            <v>0</v>
          </cell>
          <cell r="M490">
            <v>0</v>
          </cell>
          <cell r="N490">
            <v>0</v>
          </cell>
          <cell r="O490">
            <v>0</v>
          </cell>
          <cell r="P490">
            <v>0</v>
          </cell>
          <cell r="Q490">
            <v>0</v>
          </cell>
          <cell r="R490">
            <v>0</v>
          </cell>
          <cell r="S490">
            <v>0</v>
          </cell>
          <cell r="T490">
            <v>0</v>
          </cell>
          <cell r="U490">
            <v>0</v>
          </cell>
        </row>
        <row r="491">
          <cell r="A491" t="str">
            <v>hide</v>
          </cell>
          <cell r="D491" t="str">
            <v>Waste Bins</v>
          </cell>
          <cell r="J491">
            <v>0</v>
          </cell>
          <cell r="L491">
            <v>0</v>
          </cell>
          <cell r="M491">
            <v>0</v>
          </cell>
          <cell r="N491">
            <v>0</v>
          </cell>
          <cell r="O491">
            <v>0</v>
          </cell>
          <cell r="P491">
            <v>0</v>
          </cell>
          <cell r="Q491">
            <v>0</v>
          </cell>
          <cell r="R491">
            <v>0</v>
          </cell>
          <cell r="S491">
            <v>0</v>
          </cell>
          <cell r="T491">
            <v>0</v>
          </cell>
          <cell r="U491">
            <v>0</v>
          </cell>
        </row>
        <row r="492">
          <cell r="A492" t="str">
            <v>hide</v>
          </cell>
          <cell r="D492" t="str">
            <v>Workers Compensation Insurance</v>
          </cell>
          <cell r="J492">
            <v>0</v>
          </cell>
          <cell r="L492">
            <v>0</v>
          </cell>
          <cell r="M492">
            <v>0</v>
          </cell>
          <cell r="N492">
            <v>0</v>
          </cell>
          <cell r="O492">
            <v>0</v>
          </cell>
          <cell r="P492">
            <v>0</v>
          </cell>
          <cell r="Q492">
            <v>0</v>
          </cell>
          <cell r="R492">
            <v>0</v>
          </cell>
          <cell r="S492">
            <v>0</v>
          </cell>
          <cell r="T492">
            <v>0</v>
          </cell>
          <cell r="U492">
            <v>0</v>
          </cell>
        </row>
        <row r="493">
          <cell r="A493" t="str">
            <v>hide</v>
          </cell>
          <cell r="D493" t="str">
            <v>Springwood Cultural Facility</v>
          </cell>
          <cell r="J493">
            <v>0</v>
          </cell>
          <cell r="L493">
            <v>0</v>
          </cell>
          <cell r="M493">
            <v>0</v>
          </cell>
          <cell r="N493">
            <v>0</v>
          </cell>
          <cell r="O493">
            <v>0</v>
          </cell>
          <cell r="P493">
            <v>0</v>
          </cell>
          <cell r="Q493">
            <v>0</v>
          </cell>
          <cell r="R493">
            <v>0</v>
          </cell>
          <cell r="S493">
            <v>0</v>
          </cell>
          <cell r="T493">
            <v>0</v>
          </cell>
          <cell r="U493">
            <v>0</v>
          </cell>
        </row>
        <row r="494">
          <cell r="A494" t="str">
            <v>hide</v>
          </cell>
          <cell r="D494" t="str">
            <v>Capital Works Program</v>
          </cell>
          <cell r="J494">
            <v>0</v>
          </cell>
          <cell r="L494">
            <v>0</v>
          </cell>
          <cell r="M494">
            <v>0</v>
          </cell>
          <cell r="N494">
            <v>0</v>
          </cell>
          <cell r="O494">
            <v>0</v>
          </cell>
          <cell r="P494">
            <v>0</v>
          </cell>
          <cell r="Q494">
            <v>0</v>
          </cell>
          <cell r="R494">
            <v>0</v>
          </cell>
          <cell r="S494">
            <v>0</v>
          </cell>
          <cell r="T494">
            <v>0</v>
          </cell>
          <cell r="U494">
            <v>0</v>
          </cell>
        </row>
        <row r="495">
          <cell r="A495" t="str">
            <v>hide</v>
          </cell>
          <cell r="D495" t="str">
            <v>Organisational Realignment</v>
          </cell>
          <cell r="J495">
            <v>0</v>
          </cell>
          <cell r="L495">
            <v>0</v>
          </cell>
          <cell r="M495">
            <v>0</v>
          </cell>
          <cell r="N495">
            <v>0</v>
          </cell>
          <cell r="O495">
            <v>0</v>
          </cell>
          <cell r="P495">
            <v>0</v>
          </cell>
          <cell r="Q495">
            <v>0</v>
          </cell>
          <cell r="R495">
            <v>0</v>
          </cell>
          <cell r="S495">
            <v>0</v>
          </cell>
          <cell r="T495">
            <v>0</v>
          </cell>
          <cell r="U495">
            <v>0</v>
          </cell>
        </row>
        <row r="496">
          <cell r="A496" t="str">
            <v>hide</v>
          </cell>
          <cell r="D496" t="str">
            <v>Springwood Library Upgrade</v>
          </cell>
          <cell r="J496">
            <v>0</v>
          </cell>
          <cell r="L496">
            <v>0</v>
          </cell>
          <cell r="M496">
            <v>0</v>
          </cell>
          <cell r="N496">
            <v>0</v>
          </cell>
          <cell r="O496">
            <v>0</v>
          </cell>
          <cell r="P496">
            <v>0</v>
          </cell>
          <cell r="Q496">
            <v>0</v>
          </cell>
          <cell r="R496">
            <v>0</v>
          </cell>
          <cell r="S496">
            <v>0</v>
          </cell>
          <cell r="T496">
            <v>0</v>
          </cell>
          <cell r="U496">
            <v>0</v>
          </cell>
        </row>
        <row r="497">
          <cell r="A497" t="str">
            <v>hide</v>
          </cell>
          <cell r="D497" t="str">
            <v>Other</v>
          </cell>
          <cell r="J497">
            <v>0</v>
          </cell>
          <cell r="L497">
            <v>0</v>
          </cell>
          <cell r="M497">
            <v>0</v>
          </cell>
          <cell r="N497">
            <v>0</v>
          </cell>
          <cell r="O497">
            <v>0</v>
          </cell>
          <cell r="P497">
            <v>0</v>
          </cell>
          <cell r="Q497">
            <v>0</v>
          </cell>
          <cell r="R497">
            <v>0</v>
          </cell>
          <cell r="S497">
            <v>0</v>
          </cell>
          <cell r="T497">
            <v>0</v>
          </cell>
          <cell r="U497">
            <v>0</v>
          </cell>
        </row>
        <row r="498">
          <cell r="A498" t="str">
            <v>hide</v>
          </cell>
          <cell r="D498" t="str">
            <v>z_unallocated internal</v>
          </cell>
          <cell r="J498">
            <v>-10344081</v>
          </cell>
          <cell r="L498">
            <v>-667589</v>
          </cell>
          <cell r="M498">
            <v>1177349</v>
          </cell>
          <cell r="N498">
            <v>2248628.41</v>
          </cell>
          <cell r="O498">
            <v>2060059.1400000006</v>
          </cell>
          <cell r="P498">
            <v>920305.53999999911</v>
          </cell>
          <cell r="Q498">
            <v>381434.41000000015</v>
          </cell>
          <cell r="R498">
            <v>146459.73000000045</v>
          </cell>
          <cell r="S498">
            <v>-403366.69999999925</v>
          </cell>
          <cell r="T498">
            <v>-1120436.7899999991</v>
          </cell>
          <cell r="U498">
            <v>-1883459.0399999991</v>
          </cell>
        </row>
        <row r="499">
          <cell r="A499" t="str">
            <v>hide</v>
          </cell>
          <cell r="D499" t="str">
            <v/>
          </cell>
          <cell r="J499">
            <v>0</v>
          </cell>
          <cell r="L499">
            <v>0</v>
          </cell>
          <cell r="M499">
            <v>0</v>
          </cell>
          <cell r="N499">
            <v>0</v>
          </cell>
          <cell r="O499">
            <v>0</v>
          </cell>
          <cell r="P499">
            <v>0</v>
          </cell>
          <cell r="Q499">
            <v>0</v>
          </cell>
          <cell r="R499">
            <v>0</v>
          </cell>
          <cell r="S499">
            <v>0</v>
          </cell>
          <cell r="T499">
            <v>0</v>
          </cell>
          <cell r="U499">
            <v>0</v>
          </cell>
        </row>
        <row r="500">
          <cell r="A500" t="str">
            <v>hide</v>
          </cell>
          <cell r="D500" t="str">
            <v/>
          </cell>
          <cell r="J500">
            <v>0</v>
          </cell>
          <cell r="L500">
            <v>0</v>
          </cell>
          <cell r="M500">
            <v>0</v>
          </cell>
          <cell r="N500">
            <v>0</v>
          </cell>
          <cell r="O500">
            <v>0</v>
          </cell>
          <cell r="P500">
            <v>0</v>
          </cell>
          <cell r="Q500">
            <v>0</v>
          </cell>
          <cell r="R500">
            <v>0</v>
          </cell>
          <cell r="S500">
            <v>0</v>
          </cell>
          <cell r="T500">
            <v>0</v>
          </cell>
          <cell r="U500">
            <v>0</v>
          </cell>
        </row>
        <row r="501">
          <cell r="A501" t="str">
            <v>hide</v>
          </cell>
          <cell r="D501" t="str">
            <v/>
          </cell>
          <cell r="J501">
            <v>0</v>
          </cell>
          <cell r="L501">
            <v>0</v>
          </cell>
          <cell r="M501">
            <v>0</v>
          </cell>
          <cell r="N501">
            <v>0</v>
          </cell>
          <cell r="O501">
            <v>0</v>
          </cell>
          <cell r="P501">
            <v>0</v>
          </cell>
          <cell r="Q501">
            <v>0</v>
          </cell>
          <cell r="R501">
            <v>0</v>
          </cell>
          <cell r="S501">
            <v>0</v>
          </cell>
          <cell r="T501">
            <v>0</v>
          </cell>
          <cell r="U501">
            <v>0</v>
          </cell>
        </row>
        <row r="502">
          <cell r="A502" t="str">
            <v>hide</v>
          </cell>
          <cell r="D502" t="str">
            <v/>
          </cell>
          <cell r="J502">
            <v>0</v>
          </cell>
          <cell r="L502">
            <v>0</v>
          </cell>
          <cell r="M502">
            <v>0</v>
          </cell>
          <cell r="N502">
            <v>0</v>
          </cell>
          <cell r="O502">
            <v>0</v>
          </cell>
          <cell r="P502">
            <v>0</v>
          </cell>
          <cell r="Q502">
            <v>0</v>
          </cell>
          <cell r="R502">
            <v>0</v>
          </cell>
          <cell r="S502">
            <v>0</v>
          </cell>
          <cell r="T502">
            <v>0</v>
          </cell>
          <cell r="U502">
            <v>0</v>
          </cell>
        </row>
        <row r="503">
          <cell r="A503" t="str">
            <v>hide</v>
          </cell>
          <cell r="D503" t="str">
            <v/>
          </cell>
          <cell r="J503">
            <v>0</v>
          </cell>
          <cell r="L503">
            <v>0</v>
          </cell>
          <cell r="M503">
            <v>0</v>
          </cell>
          <cell r="N503">
            <v>0</v>
          </cell>
          <cell r="O503">
            <v>0</v>
          </cell>
          <cell r="P503">
            <v>0</v>
          </cell>
          <cell r="Q503">
            <v>0</v>
          </cell>
          <cell r="R503">
            <v>0</v>
          </cell>
          <cell r="S503">
            <v>0</v>
          </cell>
          <cell r="T503">
            <v>0</v>
          </cell>
          <cell r="U503">
            <v>0</v>
          </cell>
        </row>
        <row r="504">
          <cell r="A504" t="str">
            <v>hide</v>
          </cell>
          <cell r="D504" t="str">
            <v/>
          </cell>
          <cell r="J504">
            <v>0</v>
          </cell>
          <cell r="L504">
            <v>0</v>
          </cell>
          <cell r="M504">
            <v>0</v>
          </cell>
          <cell r="N504">
            <v>0</v>
          </cell>
          <cell r="O504">
            <v>0</v>
          </cell>
          <cell r="P504">
            <v>0</v>
          </cell>
          <cell r="Q504">
            <v>0</v>
          </cell>
          <cell r="R504">
            <v>0</v>
          </cell>
          <cell r="S504">
            <v>0</v>
          </cell>
          <cell r="T504">
            <v>0</v>
          </cell>
          <cell r="U504">
            <v>0</v>
          </cell>
        </row>
        <row r="505">
          <cell r="A505" t="str">
            <v>hide</v>
          </cell>
          <cell r="D505" t="str">
            <v/>
          </cell>
          <cell r="J505">
            <v>0</v>
          </cell>
          <cell r="L505">
            <v>0</v>
          </cell>
          <cell r="M505">
            <v>0</v>
          </cell>
          <cell r="N505">
            <v>0</v>
          </cell>
          <cell r="O505">
            <v>0</v>
          </cell>
          <cell r="P505">
            <v>0</v>
          </cell>
          <cell r="Q505">
            <v>0</v>
          </cell>
          <cell r="R505">
            <v>0</v>
          </cell>
          <cell r="S505">
            <v>0</v>
          </cell>
          <cell r="T505">
            <v>0</v>
          </cell>
          <cell r="U505">
            <v>0</v>
          </cell>
        </row>
        <row r="506">
          <cell r="A506" t="str">
            <v>hide</v>
          </cell>
          <cell r="D506" t="str">
            <v/>
          </cell>
          <cell r="J506">
            <v>0</v>
          </cell>
          <cell r="L506">
            <v>0</v>
          </cell>
          <cell r="M506">
            <v>0</v>
          </cell>
          <cell r="N506">
            <v>0</v>
          </cell>
          <cell r="O506">
            <v>0</v>
          </cell>
          <cell r="P506">
            <v>0</v>
          </cell>
          <cell r="Q506">
            <v>0</v>
          </cell>
          <cell r="R506">
            <v>0</v>
          </cell>
          <cell r="S506">
            <v>0</v>
          </cell>
          <cell r="T506">
            <v>0</v>
          </cell>
          <cell r="U506">
            <v>0</v>
          </cell>
        </row>
        <row r="507">
          <cell r="A507" t="str">
            <v>hide</v>
          </cell>
          <cell r="D507" t="str">
            <v/>
          </cell>
          <cell r="J507">
            <v>0</v>
          </cell>
          <cell r="L507">
            <v>0</v>
          </cell>
          <cell r="M507">
            <v>0</v>
          </cell>
          <cell r="N507">
            <v>0</v>
          </cell>
          <cell r="O507">
            <v>0</v>
          </cell>
          <cell r="P507">
            <v>0</v>
          </cell>
          <cell r="Q507">
            <v>0</v>
          </cell>
          <cell r="R507">
            <v>0</v>
          </cell>
          <cell r="S507">
            <v>0</v>
          </cell>
          <cell r="T507">
            <v>0</v>
          </cell>
          <cell r="U507">
            <v>0</v>
          </cell>
        </row>
        <row r="508">
          <cell r="A508" t="str">
            <v>hide</v>
          </cell>
          <cell r="D508" t="str">
            <v/>
          </cell>
          <cell r="J508">
            <v>0</v>
          </cell>
          <cell r="L508">
            <v>0</v>
          </cell>
          <cell r="M508">
            <v>0</v>
          </cell>
          <cell r="N508">
            <v>0</v>
          </cell>
          <cell r="O508">
            <v>0</v>
          </cell>
          <cell r="P508">
            <v>0</v>
          </cell>
          <cell r="Q508">
            <v>0</v>
          </cell>
          <cell r="R508">
            <v>0</v>
          </cell>
          <cell r="S508">
            <v>0</v>
          </cell>
          <cell r="T508">
            <v>0</v>
          </cell>
          <cell r="U508">
            <v>0</v>
          </cell>
        </row>
        <row r="509">
          <cell r="A509" t="str">
            <v>hide</v>
          </cell>
          <cell r="D509" t="str">
            <v/>
          </cell>
          <cell r="J509">
            <v>0</v>
          </cell>
          <cell r="L509">
            <v>0</v>
          </cell>
          <cell r="M509">
            <v>0</v>
          </cell>
          <cell r="N509">
            <v>0</v>
          </cell>
          <cell r="O509">
            <v>0</v>
          </cell>
          <cell r="P509">
            <v>0</v>
          </cell>
          <cell r="Q509">
            <v>0</v>
          </cell>
          <cell r="R509">
            <v>0</v>
          </cell>
          <cell r="S509">
            <v>0</v>
          </cell>
          <cell r="T509">
            <v>0</v>
          </cell>
          <cell r="U509">
            <v>0</v>
          </cell>
        </row>
        <row r="510">
          <cell r="A510" t="str">
            <v>hide</v>
          </cell>
          <cell r="D510" t="str">
            <v/>
          </cell>
          <cell r="J510">
            <v>0</v>
          </cell>
          <cell r="L510">
            <v>0</v>
          </cell>
          <cell r="M510">
            <v>0</v>
          </cell>
          <cell r="N510">
            <v>0</v>
          </cell>
          <cell r="O510">
            <v>0</v>
          </cell>
          <cell r="P510">
            <v>0</v>
          </cell>
          <cell r="Q510">
            <v>0</v>
          </cell>
          <cell r="R510">
            <v>0</v>
          </cell>
          <cell r="S510">
            <v>0</v>
          </cell>
          <cell r="T510">
            <v>0</v>
          </cell>
          <cell r="U510">
            <v>0</v>
          </cell>
        </row>
        <row r="511">
          <cell r="A511" t="str">
            <v>hide</v>
          </cell>
          <cell r="D511" t="str">
            <v/>
          </cell>
          <cell r="J511">
            <v>0</v>
          </cell>
          <cell r="L511">
            <v>0</v>
          </cell>
          <cell r="M511">
            <v>0</v>
          </cell>
          <cell r="N511">
            <v>0</v>
          </cell>
          <cell r="O511">
            <v>0</v>
          </cell>
          <cell r="P511">
            <v>0</v>
          </cell>
          <cell r="Q511">
            <v>0</v>
          </cell>
          <cell r="R511">
            <v>0</v>
          </cell>
          <cell r="S511">
            <v>0</v>
          </cell>
          <cell r="T511">
            <v>0</v>
          </cell>
          <cell r="U511">
            <v>0</v>
          </cell>
        </row>
        <row r="512">
          <cell r="A512" t="str">
            <v>hide</v>
          </cell>
          <cell r="D512" t="str">
            <v/>
          </cell>
          <cell r="J512">
            <v>0</v>
          </cell>
          <cell r="L512">
            <v>0</v>
          </cell>
          <cell r="M512">
            <v>0</v>
          </cell>
          <cell r="N512">
            <v>0</v>
          </cell>
          <cell r="O512">
            <v>0</v>
          </cell>
          <cell r="P512">
            <v>0</v>
          </cell>
          <cell r="Q512">
            <v>0</v>
          </cell>
          <cell r="R512">
            <v>0</v>
          </cell>
          <cell r="S512">
            <v>0</v>
          </cell>
          <cell r="T512">
            <v>0</v>
          </cell>
          <cell r="U512">
            <v>0</v>
          </cell>
        </row>
        <row r="513">
          <cell r="A513" t="str">
            <v>hide</v>
          </cell>
          <cell r="D513" t="str">
            <v/>
          </cell>
          <cell r="J513">
            <v>0</v>
          </cell>
          <cell r="L513">
            <v>0</v>
          </cell>
          <cell r="M513">
            <v>0</v>
          </cell>
          <cell r="N513">
            <v>0</v>
          </cell>
          <cell r="O513">
            <v>0</v>
          </cell>
          <cell r="P513">
            <v>0</v>
          </cell>
          <cell r="Q513">
            <v>0</v>
          </cell>
          <cell r="R513">
            <v>0</v>
          </cell>
          <cell r="S513">
            <v>0</v>
          </cell>
          <cell r="T513">
            <v>0</v>
          </cell>
          <cell r="U513">
            <v>0</v>
          </cell>
        </row>
        <row r="514">
          <cell r="A514" t="str">
            <v>hide</v>
          </cell>
          <cell r="D514" t="str">
            <v/>
          </cell>
          <cell r="J514">
            <v>0</v>
          </cell>
          <cell r="L514">
            <v>0</v>
          </cell>
          <cell r="M514">
            <v>0</v>
          </cell>
          <cell r="N514">
            <v>0</v>
          </cell>
          <cell r="O514">
            <v>0</v>
          </cell>
          <cell r="P514">
            <v>0</v>
          </cell>
          <cell r="Q514">
            <v>0</v>
          </cell>
          <cell r="R514">
            <v>0</v>
          </cell>
          <cell r="S514">
            <v>0</v>
          </cell>
          <cell r="T514">
            <v>0</v>
          </cell>
          <cell r="U514">
            <v>0</v>
          </cell>
        </row>
        <row r="515">
          <cell r="A515" t="str">
            <v>hide</v>
          </cell>
          <cell r="D515" t="str">
            <v/>
          </cell>
          <cell r="J515">
            <v>0</v>
          </cell>
          <cell r="L515">
            <v>0</v>
          </cell>
          <cell r="M515">
            <v>0</v>
          </cell>
          <cell r="N515">
            <v>0</v>
          </cell>
          <cell r="O515">
            <v>0</v>
          </cell>
          <cell r="P515">
            <v>0</v>
          </cell>
          <cell r="Q515">
            <v>0</v>
          </cell>
          <cell r="R515">
            <v>0</v>
          </cell>
          <cell r="S515">
            <v>0</v>
          </cell>
          <cell r="T515">
            <v>0</v>
          </cell>
          <cell r="U515">
            <v>0</v>
          </cell>
        </row>
        <row r="516">
          <cell r="A516" t="str">
            <v>hide</v>
          </cell>
          <cell r="D516" t="str">
            <v/>
          </cell>
          <cell r="J516">
            <v>0</v>
          </cell>
          <cell r="L516">
            <v>0</v>
          </cell>
          <cell r="M516">
            <v>0</v>
          </cell>
          <cell r="N516">
            <v>0</v>
          </cell>
          <cell r="O516">
            <v>0</v>
          </cell>
          <cell r="P516">
            <v>0</v>
          </cell>
          <cell r="Q516">
            <v>0</v>
          </cell>
          <cell r="R516">
            <v>0</v>
          </cell>
          <cell r="S516">
            <v>0</v>
          </cell>
          <cell r="T516">
            <v>0</v>
          </cell>
          <cell r="U516">
            <v>0</v>
          </cell>
        </row>
        <row r="517">
          <cell r="A517" t="str">
            <v>hide</v>
          </cell>
          <cell r="D517" t="str">
            <v/>
          </cell>
          <cell r="J517">
            <v>0</v>
          </cell>
          <cell r="L517">
            <v>0</v>
          </cell>
          <cell r="M517">
            <v>0</v>
          </cell>
          <cell r="N517">
            <v>0</v>
          </cell>
          <cell r="O517">
            <v>0</v>
          </cell>
          <cell r="P517">
            <v>0</v>
          </cell>
          <cell r="Q517">
            <v>0</v>
          </cell>
          <cell r="R517">
            <v>0</v>
          </cell>
          <cell r="S517">
            <v>0</v>
          </cell>
          <cell r="T517">
            <v>0</v>
          </cell>
          <cell r="U517">
            <v>0</v>
          </cell>
        </row>
        <row r="518">
          <cell r="A518" t="str">
            <v>hide</v>
          </cell>
          <cell r="D518" t="str">
            <v/>
          </cell>
          <cell r="J518">
            <v>0</v>
          </cell>
          <cell r="L518">
            <v>0</v>
          </cell>
          <cell r="M518">
            <v>0</v>
          </cell>
          <cell r="N518">
            <v>0</v>
          </cell>
          <cell r="O518">
            <v>0</v>
          </cell>
          <cell r="P518">
            <v>0</v>
          </cell>
          <cell r="Q518">
            <v>0</v>
          </cell>
          <cell r="R518">
            <v>0</v>
          </cell>
          <cell r="S518">
            <v>0</v>
          </cell>
          <cell r="T518">
            <v>0</v>
          </cell>
          <cell r="U518">
            <v>0</v>
          </cell>
        </row>
        <row r="519">
          <cell r="A519" t="str">
            <v>hide</v>
          </cell>
          <cell r="D519" t="str">
            <v/>
          </cell>
          <cell r="J519">
            <v>0</v>
          </cell>
          <cell r="L519">
            <v>0</v>
          </cell>
          <cell r="M519">
            <v>0</v>
          </cell>
          <cell r="N519">
            <v>0</v>
          </cell>
          <cell r="O519">
            <v>0</v>
          </cell>
          <cell r="P519">
            <v>0</v>
          </cell>
          <cell r="Q519">
            <v>0</v>
          </cell>
          <cell r="R519">
            <v>0</v>
          </cell>
          <cell r="S519">
            <v>0</v>
          </cell>
          <cell r="T519">
            <v>0</v>
          </cell>
          <cell r="U519">
            <v>0</v>
          </cell>
        </row>
        <row r="520">
          <cell r="A520" t="str">
            <v>hide</v>
          </cell>
          <cell r="D520" t="str">
            <v/>
          </cell>
          <cell r="J520">
            <v>0</v>
          </cell>
          <cell r="L520">
            <v>0</v>
          </cell>
          <cell r="M520">
            <v>0</v>
          </cell>
          <cell r="N520">
            <v>0</v>
          </cell>
          <cell r="O520">
            <v>0</v>
          </cell>
          <cell r="P520">
            <v>0</v>
          </cell>
          <cell r="Q520">
            <v>0</v>
          </cell>
          <cell r="R520">
            <v>0</v>
          </cell>
          <cell r="S520">
            <v>0</v>
          </cell>
          <cell r="T520">
            <v>0</v>
          </cell>
          <cell r="U520">
            <v>0</v>
          </cell>
        </row>
        <row r="521">
          <cell r="A521" t="str">
            <v>hide</v>
          </cell>
          <cell r="D521" t="str">
            <v/>
          </cell>
          <cell r="J521">
            <v>0</v>
          </cell>
          <cell r="L521">
            <v>0</v>
          </cell>
          <cell r="M521">
            <v>0</v>
          </cell>
          <cell r="N521">
            <v>0</v>
          </cell>
          <cell r="O521">
            <v>0</v>
          </cell>
          <cell r="P521">
            <v>0</v>
          </cell>
          <cell r="Q521">
            <v>0</v>
          </cell>
          <cell r="R521">
            <v>0</v>
          </cell>
          <cell r="S521">
            <v>0</v>
          </cell>
          <cell r="T521">
            <v>0</v>
          </cell>
          <cell r="U521">
            <v>0</v>
          </cell>
        </row>
        <row r="522">
          <cell r="A522" t="str">
            <v>hide</v>
          </cell>
          <cell r="D522" t="str">
            <v/>
          </cell>
          <cell r="J522">
            <v>0</v>
          </cell>
          <cell r="L522">
            <v>0</v>
          </cell>
          <cell r="M522">
            <v>0</v>
          </cell>
          <cell r="N522">
            <v>0</v>
          </cell>
          <cell r="O522">
            <v>0</v>
          </cell>
          <cell r="P522">
            <v>0</v>
          </cell>
          <cell r="Q522">
            <v>0</v>
          </cell>
          <cell r="R522">
            <v>0</v>
          </cell>
          <cell r="S522">
            <v>0</v>
          </cell>
          <cell r="T522">
            <v>0</v>
          </cell>
          <cell r="U522">
            <v>0</v>
          </cell>
        </row>
        <row r="523">
          <cell r="A523" t="str">
            <v>hide</v>
          </cell>
          <cell r="D523" t="str">
            <v/>
          </cell>
          <cell r="J523">
            <v>0</v>
          </cell>
          <cell r="L523">
            <v>0</v>
          </cell>
          <cell r="M523">
            <v>0</v>
          </cell>
          <cell r="N523">
            <v>0</v>
          </cell>
          <cell r="O523">
            <v>0</v>
          </cell>
          <cell r="P523">
            <v>0</v>
          </cell>
          <cell r="Q523">
            <v>0</v>
          </cell>
          <cell r="R523">
            <v>0</v>
          </cell>
          <cell r="S523">
            <v>0</v>
          </cell>
          <cell r="T523">
            <v>0</v>
          </cell>
          <cell r="U523">
            <v>0</v>
          </cell>
        </row>
        <row r="524">
          <cell r="A524" t="str">
            <v>hide</v>
          </cell>
          <cell r="D524" t="str">
            <v/>
          </cell>
          <cell r="J524">
            <v>0</v>
          </cell>
          <cell r="L524">
            <v>0</v>
          </cell>
          <cell r="M524">
            <v>0</v>
          </cell>
          <cell r="N524">
            <v>0</v>
          </cell>
          <cell r="O524">
            <v>0</v>
          </cell>
          <cell r="P524">
            <v>0</v>
          </cell>
          <cell r="Q524">
            <v>0</v>
          </cell>
          <cell r="R524">
            <v>0</v>
          </cell>
          <cell r="S524">
            <v>0</v>
          </cell>
          <cell r="T524">
            <v>0</v>
          </cell>
          <cell r="U524">
            <v>0</v>
          </cell>
        </row>
        <row r="525">
          <cell r="A525" t="str">
            <v>hide</v>
          </cell>
          <cell r="D525" t="str">
            <v/>
          </cell>
          <cell r="J525">
            <v>0</v>
          </cell>
          <cell r="L525">
            <v>0</v>
          </cell>
          <cell r="M525">
            <v>0</v>
          </cell>
          <cell r="N525">
            <v>0</v>
          </cell>
          <cell r="O525">
            <v>0</v>
          </cell>
          <cell r="P525">
            <v>0</v>
          </cell>
          <cell r="Q525">
            <v>0</v>
          </cell>
          <cell r="R525">
            <v>0</v>
          </cell>
          <cell r="S525">
            <v>0</v>
          </cell>
          <cell r="T525">
            <v>0</v>
          </cell>
          <cell r="U525">
            <v>0</v>
          </cell>
        </row>
        <row r="526">
          <cell r="A526" t="str">
            <v>hide</v>
          </cell>
          <cell r="D526" t="str">
            <v/>
          </cell>
          <cell r="J526">
            <v>0</v>
          </cell>
          <cell r="L526">
            <v>0</v>
          </cell>
          <cell r="M526">
            <v>0</v>
          </cell>
          <cell r="N526">
            <v>0</v>
          </cell>
          <cell r="O526">
            <v>0</v>
          </cell>
          <cell r="P526">
            <v>0</v>
          </cell>
          <cell r="Q526">
            <v>0</v>
          </cell>
          <cell r="R526">
            <v>0</v>
          </cell>
          <cell r="S526">
            <v>0</v>
          </cell>
          <cell r="T526">
            <v>0</v>
          </cell>
          <cell r="U526">
            <v>0</v>
          </cell>
        </row>
        <row r="527">
          <cell r="A527" t="str">
            <v>hide</v>
          </cell>
          <cell r="D527" t="str">
            <v/>
          </cell>
          <cell r="J527">
            <v>0</v>
          </cell>
          <cell r="L527">
            <v>0</v>
          </cell>
          <cell r="M527">
            <v>0</v>
          </cell>
          <cell r="N527">
            <v>0</v>
          </cell>
          <cell r="O527">
            <v>0</v>
          </cell>
          <cell r="P527">
            <v>0</v>
          </cell>
          <cell r="Q527">
            <v>0</v>
          </cell>
          <cell r="R527">
            <v>0</v>
          </cell>
          <cell r="S527">
            <v>0</v>
          </cell>
          <cell r="T527">
            <v>0</v>
          </cell>
          <cell r="U527">
            <v>0</v>
          </cell>
        </row>
        <row r="528">
          <cell r="A528" t="str">
            <v>hide</v>
          </cell>
          <cell r="D528" t="str">
            <v/>
          </cell>
          <cell r="J528">
            <v>0</v>
          </cell>
          <cell r="L528">
            <v>0</v>
          </cell>
          <cell r="M528">
            <v>0</v>
          </cell>
          <cell r="N528">
            <v>0</v>
          </cell>
          <cell r="O528">
            <v>0</v>
          </cell>
          <cell r="P528">
            <v>0</v>
          </cell>
          <cell r="Q528">
            <v>0</v>
          </cell>
          <cell r="R528">
            <v>0</v>
          </cell>
          <cell r="S528">
            <v>0</v>
          </cell>
          <cell r="T528">
            <v>0</v>
          </cell>
          <cell r="U528">
            <v>0</v>
          </cell>
        </row>
        <row r="529">
          <cell r="A529" t="str">
            <v>hide</v>
          </cell>
          <cell r="D529" t="str">
            <v/>
          </cell>
          <cell r="J529">
            <v>0</v>
          </cell>
          <cell r="L529">
            <v>0</v>
          </cell>
          <cell r="M529">
            <v>0</v>
          </cell>
          <cell r="N529">
            <v>0</v>
          </cell>
          <cell r="O529">
            <v>0</v>
          </cell>
          <cell r="P529">
            <v>0</v>
          </cell>
          <cell r="Q529">
            <v>0</v>
          </cell>
          <cell r="R529">
            <v>0</v>
          </cell>
          <cell r="S529">
            <v>0</v>
          </cell>
          <cell r="T529">
            <v>0</v>
          </cell>
          <cell r="U529">
            <v>0</v>
          </cell>
        </row>
        <row r="530">
          <cell r="A530" t="str">
            <v>hide</v>
          </cell>
          <cell r="D530" t="str">
            <v/>
          </cell>
          <cell r="J530">
            <v>0</v>
          </cell>
          <cell r="L530">
            <v>0</v>
          </cell>
          <cell r="M530">
            <v>0</v>
          </cell>
          <cell r="N530">
            <v>0</v>
          </cell>
          <cell r="O530">
            <v>0</v>
          </cell>
          <cell r="P530">
            <v>0</v>
          </cell>
          <cell r="Q530">
            <v>0</v>
          </cell>
          <cell r="R530">
            <v>0</v>
          </cell>
          <cell r="S530">
            <v>0</v>
          </cell>
          <cell r="T530">
            <v>0</v>
          </cell>
          <cell r="U530">
            <v>0</v>
          </cell>
        </row>
        <row r="531">
          <cell r="A531" t="str">
            <v>hide</v>
          </cell>
          <cell r="D531" t="str">
            <v/>
          </cell>
          <cell r="J531">
            <v>0</v>
          </cell>
          <cell r="L531">
            <v>0</v>
          </cell>
          <cell r="M531">
            <v>0</v>
          </cell>
          <cell r="N531">
            <v>0</v>
          </cell>
          <cell r="O531">
            <v>0</v>
          </cell>
          <cell r="P531">
            <v>0</v>
          </cell>
          <cell r="Q531">
            <v>0</v>
          </cell>
          <cell r="R531">
            <v>0</v>
          </cell>
          <cell r="S531">
            <v>0</v>
          </cell>
          <cell r="T531">
            <v>0</v>
          </cell>
          <cell r="U531">
            <v>0</v>
          </cell>
        </row>
        <row r="532">
          <cell r="A532" t="str">
            <v>hide</v>
          </cell>
          <cell r="D532" t="str">
            <v/>
          </cell>
          <cell r="J532">
            <v>0</v>
          </cell>
          <cell r="L532">
            <v>0</v>
          </cell>
          <cell r="M532">
            <v>0</v>
          </cell>
          <cell r="N532">
            <v>0</v>
          </cell>
          <cell r="O532">
            <v>0</v>
          </cell>
          <cell r="P532">
            <v>0</v>
          </cell>
          <cell r="Q532">
            <v>0</v>
          </cell>
          <cell r="R532">
            <v>0</v>
          </cell>
          <cell r="S532">
            <v>0</v>
          </cell>
          <cell r="T532">
            <v>0</v>
          </cell>
          <cell r="U532">
            <v>0</v>
          </cell>
        </row>
        <row r="533">
          <cell r="A533" t="str">
            <v>hide</v>
          </cell>
          <cell r="D533" t="str">
            <v/>
          </cell>
          <cell r="J533">
            <v>0</v>
          </cell>
          <cell r="L533">
            <v>0</v>
          </cell>
          <cell r="M533">
            <v>0</v>
          </cell>
          <cell r="N533">
            <v>0</v>
          </cell>
          <cell r="O533">
            <v>0</v>
          </cell>
          <cell r="P533">
            <v>0</v>
          </cell>
          <cell r="Q533">
            <v>0</v>
          </cell>
          <cell r="R533">
            <v>0</v>
          </cell>
          <cell r="S533">
            <v>0</v>
          </cell>
          <cell r="T533">
            <v>0</v>
          </cell>
          <cell r="U533">
            <v>0</v>
          </cell>
        </row>
        <row r="534">
          <cell r="A534" t="str">
            <v>hide</v>
          </cell>
          <cell r="D534" t="str">
            <v/>
          </cell>
          <cell r="J534">
            <v>0</v>
          </cell>
          <cell r="L534">
            <v>0</v>
          </cell>
          <cell r="M534">
            <v>0</v>
          </cell>
          <cell r="N534">
            <v>0</v>
          </cell>
          <cell r="O534">
            <v>0</v>
          </cell>
          <cell r="P534">
            <v>0</v>
          </cell>
          <cell r="Q534">
            <v>0</v>
          </cell>
          <cell r="R534">
            <v>0</v>
          </cell>
          <cell r="S534">
            <v>0</v>
          </cell>
          <cell r="T534">
            <v>0</v>
          </cell>
          <cell r="U534">
            <v>0</v>
          </cell>
        </row>
        <row r="535">
          <cell r="A535" t="str">
            <v>hide</v>
          </cell>
          <cell r="D535" t="str">
            <v/>
          </cell>
          <cell r="J535">
            <v>0</v>
          </cell>
          <cell r="L535">
            <v>0</v>
          </cell>
          <cell r="M535">
            <v>0</v>
          </cell>
          <cell r="N535">
            <v>0</v>
          </cell>
          <cell r="O535">
            <v>0</v>
          </cell>
          <cell r="P535">
            <v>0</v>
          </cell>
          <cell r="Q535">
            <v>0</v>
          </cell>
          <cell r="R535">
            <v>0</v>
          </cell>
          <cell r="S535">
            <v>0</v>
          </cell>
          <cell r="T535">
            <v>0</v>
          </cell>
          <cell r="U535">
            <v>0</v>
          </cell>
        </row>
        <row r="536">
          <cell r="A536" t="str">
            <v>hide</v>
          </cell>
          <cell r="D536" t="str">
            <v/>
          </cell>
          <cell r="J536">
            <v>0</v>
          </cell>
          <cell r="L536">
            <v>0</v>
          </cell>
          <cell r="M536">
            <v>0</v>
          </cell>
          <cell r="N536">
            <v>0</v>
          </cell>
          <cell r="O536">
            <v>0</v>
          </cell>
          <cell r="P536">
            <v>0</v>
          </cell>
          <cell r="Q536">
            <v>0</v>
          </cell>
          <cell r="R536">
            <v>0</v>
          </cell>
          <cell r="S536">
            <v>0</v>
          </cell>
          <cell r="T536">
            <v>0</v>
          </cell>
          <cell r="U536">
            <v>0</v>
          </cell>
        </row>
        <row r="537">
          <cell r="A537" t="str">
            <v>hide</v>
          </cell>
          <cell r="D537" t="str">
            <v/>
          </cell>
          <cell r="J537">
            <v>0</v>
          </cell>
          <cell r="L537">
            <v>0</v>
          </cell>
          <cell r="M537">
            <v>0</v>
          </cell>
          <cell r="N537">
            <v>0</v>
          </cell>
          <cell r="O537">
            <v>0</v>
          </cell>
          <cell r="P537">
            <v>0</v>
          </cell>
          <cell r="Q537">
            <v>0</v>
          </cell>
          <cell r="R537">
            <v>0</v>
          </cell>
          <cell r="S537">
            <v>0</v>
          </cell>
          <cell r="T537">
            <v>0</v>
          </cell>
          <cell r="U537">
            <v>0</v>
          </cell>
        </row>
        <row r="538">
          <cell r="A538" t="str">
            <v>hide</v>
          </cell>
          <cell r="D538" t="str">
            <v/>
          </cell>
          <cell r="J538">
            <v>0</v>
          </cell>
          <cell r="L538">
            <v>0</v>
          </cell>
          <cell r="M538">
            <v>0</v>
          </cell>
          <cell r="N538">
            <v>0</v>
          </cell>
          <cell r="O538">
            <v>0</v>
          </cell>
          <cell r="P538">
            <v>0</v>
          </cell>
          <cell r="Q538">
            <v>0</v>
          </cell>
          <cell r="R538">
            <v>0</v>
          </cell>
          <cell r="S538">
            <v>0</v>
          </cell>
          <cell r="T538">
            <v>0</v>
          </cell>
          <cell r="U538">
            <v>0</v>
          </cell>
        </row>
        <row r="539">
          <cell r="A539" t="str">
            <v>hide</v>
          </cell>
          <cell r="D539" t="str">
            <v/>
          </cell>
          <cell r="J539">
            <v>0</v>
          </cell>
          <cell r="L539">
            <v>0</v>
          </cell>
          <cell r="M539">
            <v>0</v>
          </cell>
          <cell r="N539">
            <v>0</v>
          </cell>
          <cell r="O539">
            <v>0</v>
          </cell>
          <cell r="P539">
            <v>0</v>
          </cell>
          <cell r="Q539">
            <v>0</v>
          </cell>
          <cell r="R539">
            <v>0</v>
          </cell>
          <cell r="S539">
            <v>0</v>
          </cell>
          <cell r="T539">
            <v>0</v>
          </cell>
          <cell r="U539">
            <v>0</v>
          </cell>
        </row>
        <row r="540">
          <cell r="A540" t="str">
            <v>hide</v>
          </cell>
          <cell r="D540" t="str">
            <v/>
          </cell>
          <cell r="J540">
            <v>0</v>
          </cell>
          <cell r="L540">
            <v>0</v>
          </cell>
          <cell r="M540">
            <v>0</v>
          </cell>
          <cell r="N540">
            <v>0</v>
          </cell>
          <cell r="O540">
            <v>0</v>
          </cell>
          <cell r="P540">
            <v>0</v>
          </cell>
          <cell r="Q540">
            <v>0</v>
          </cell>
          <cell r="R540">
            <v>0</v>
          </cell>
          <cell r="S540">
            <v>0</v>
          </cell>
          <cell r="T540">
            <v>0</v>
          </cell>
          <cell r="U540">
            <v>0</v>
          </cell>
        </row>
        <row r="541">
          <cell r="A541" t="str">
            <v>hide</v>
          </cell>
          <cell r="D541" t="str">
            <v/>
          </cell>
          <cell r="J541">
            <v>0</v>
          </cell>
          <cell r="L541">
            <v>0</v>
          </cell>
          <cell r="M541">
            <v>0</v>
          </cell>
          <cell r="N541">
            <v>0</v>
          </cell>
          <cell r="O541">
            <v>0</v>
          </cell>
          <cell r="P541">
            <v>0</v>
          </cell>
          <cell r="Q541">
            <v>0</v>
          </cell>
          <cell r="R541">
            <v>0</v>
          </cell>
          <cell r="S541">
            <v>0</v>
          </cell>
          <cell r="T541">
            <v>0</v>
          </cell>
          <cell r="U541">
            <v>0</v>
          </cell>
        </row>
        <row r="542">
          <cell r="A542" t="str">
            <v>hide</v>
          </cell>
          <cell r="D542" t="str">
            <v/>
          </cell>
          <cell r="J542">
            <v>0</v>
          </cell>
          <cell r="L542">
            <v>0</v>
          </cell>
          <cell r="M542">
            <v>0</v>
          </cell>
          <cell r="N542">
            <v>0</v>
          </cell>
          <cell r="O542">
            <v>0</v>
          </cell>
          <cell r="P542">
            <v>0</v>
          </cell>
          <cell r="Q542">
            <v>0</v>
          </cell>
          <cell r="R542">
            <v>0</v>
          </cell>
          <cell r="S542">
            <v>0</v>
          </cell>
          <cell r="T542">
            <v>0</v>
          </cell>
          <cell r="U542">
            <v>0</v>
          </cell>
        </row>
        <row r="543">
          <cell r="A543" t="str">
            <v>hide</v>
          </cell>
          <cell r="D543" t="str">
            <v/>
          </cell>
          <cell r="J543">
            <v>0</v>
          </cell>
          <cell r="L543">
            <v>0</v>
          </cell>
          <cell r="M543">
            <v>0</v>
          </cell>
          <cell r="N543">
            <v>0</v>
          </cell>
          <cell r="O543">
            <v>0</v>
          </cell>
          <cell r="P543">
            <v>0</v>
          </cell>
          <cell r="Q543">
            <v>0</v>
          </cell>
          <cell r="R543">
            <v>0</v>
          </cell>
          <cell r="S543">
            <v>0</v>
          </cell>
          <cell r="T543">
            <v>0</v>
          </cell>
          <cell r="U543">
            <v>0</v>
          </cell>
        </row>
        <row r="544">
          <cell r="A544" t="str">
            <v>hide</v>
          </cell>
          <cell r="D544" t="str">
            <v/>
          </cell>
          <cell r="J544">
            <v>0</v>
          </cell>
          <cell r="L544">
            <v>0</v>
          </cell>
          <cell r="M544">
            <v>0</v>
          </cell>
          <cell r="N544">
            <v>0</v>
          </cell>
          <cell r="O544">
            <v>0</v>
          </cell>
          <cell r="P544">
            <v>0</v>
          </cell>
          <cell r="Q544">
            <v>0</v>
          </cell>
          <cell r="R544">
            <v>0</v>
          </cell>
          <cell r="S544">
            <v>0</v>
          </cell>
          <cell r="T544">
            <v>0</v>
          </cell>
          <cell r="U544">
            <v>0</v>
          </cell>
        </row>
        <row r="545">
          <cell r="A545" t="str">
            <v>hide</v>
          </cell>
          <cell r="D545" t="str">
            <v/>
          </cell>
          <cell r="J545">
            <v>0</v>
          </cell>
          <cell r="L545">
            <v>0</v>
          </cell>
          <cell r="M545">
            <v>0</v>
          </cell>
          <cell r="N545">
            <v>0</v>
          </cell>
          <cell r="O545">
            <v>0</v>
          </cell>
          <cell r="P545">
            <v>0</v>
          </cell>
          <cell r="Q545">
            <v>0</v>
          </cell>
          <cell r="R545">
            <v>0</v>
          </cell>
          <cell r="S545">
            <v>0</v>
          </cell>
          <cell r="T545">
            <v>0</v>
          </cell>
          <cell r="U545">
            <v>0</v>
          </cell>
        </row>
        <row r="546">
          <cell r="A546" t="str">
            <v>hide</v>
          </cell>
          <cell r="D546" t="str">
            <v/>
          </cell>
          <cell r="J546">
            <v>0</v>
          </cell>
          <cell r="L546">
            <v>0</v>
          </cell>
          <cell r="M546">
            <v>0</v>
          </cell>
          <cell r="N546">
            <v>0</v>
          </cell>
          <cell r="O546">
            <v>0</v>
          </cell>
          <cell r="P546">
            <v>0</v>
          </cell>
          <cell r="Q546">
            <v>0</v>
          </cell>
          <cell r="R546">
            <v>0</v>
          </cell>
          <cell r="S546">
            <v>0</v>
          </cell>
          <cell r="T546">
            <v>0</v>
          </cell>
          <cell r="U546">
            <v>0</v>
          </cell>
        </row>
        <row r="547">
          <cell r="A547" t="str">
            <v>hide</v>
          </cell>
          <cell r="D547" t="str">
            <v/>
          </cell>
          <cell r="J547">
            <v>0</v>
          </cell>
          <cell r="L547">
            <v>0</v>
          </cell>
          <cell r="M547">
            <v>0</v>
          </cell>
          <cell r="N547">
            <v>0</v>
          </cell>
          <cell r="O547">
            <v>0</v>
          </cell>
          <cell r="P547">
            <v>0</v>
          </cell>
          <cell r="Q547">
            <v>0</v>
          </cell>
          <cell r="R547">
            <v>0</v>
          </cell>
          <cell r="S547">
            <v>0</v>
          </cell>
          <cell r="T547">
            <v>0</v>
          </cell>
          <cell r="U547">
            <v>0</v>
          </cell>
        </row>
        <row r="548">
          <cell r="A548" t="str">
            <v>hide</v>
          </cell>
          <cell r="D548" t="str">
            <v/>
          </cell>
          <cell r="J548">
            <v>0</v>
          </cell>
          <cell r="L548">
            <v>0</v>
          </cell>
          <cell r="M548">
            <v>0</v>
          </cell>
          <cell r="N548">
            <v>0</v>
          </cell>
          <cell r="O548">
            <v>0</v>
          </cell>
          <cell r="P548">
            <v>0</v>
          </cell>
          <cell r="Q548">
            <v>0</v>
          </cell>
          <cell r="R548">
            <v>0</v>
          </cell>
          <cell r="S548">
            <v>0</v>
          </cell>
          <cell r="T548">
            <v>0</v>
          </cell>
          <cell r="U548">
            <v>0</v>
          </cell>
        </row>
        <row r="549">
          <cell r="A549" t="str">
            <v>hide</v>
          </cell>
          <cell r="D549" t="str">
            <v/>
          </cell>
          <cell r="J549">
            <v>0</v>
          </cell>
          <cell r="L549">
            <v>0</v>
          </cell>
          <cell r="M549">
            <v>0</v>
          </cell>
          <cell r="N549">
            <v>0</v>
          </cell>
          <cell r="O549">
            <v>0</v>
          </cell>
          <cell r="P549">
            <v>0</v>
          </cell>
          <cell r="Q549">
            <v>0</v>
          </cell>
          <cell r="R549">
            <v>0</v>
          </cell>
          <cell r="S549">
            <v>0</v>
          </cell>
          <cell r="T549">
            <v>0</v>
          </cell>
          <cell r="U549">
            <v>0</v>
          </cell>
        </row>
        <row r="550">
          <cell r="A550" t="str">
            <v>hide</v>
          </cell>
          <cell r="D550" t="str">
            <v/>
          </cell>
          <cell r="J550">
            <v>0</v>
          </cell>
          <cell r="L550">
            <v>0</v>
          </cell>
          <cell r="M550">
            <v>0</v>
          </cell>
          <cell r="N550">
            <v>0</v>
          </cell>
          <cell r="O550">
            <v>0</v>
          </cell>
          <cell r="P550">
            <v>0</v>
          </cell>
          <cell r="Q550">
            <v>0</v>
          </cell>
          <cell r="R550">
            <v>0</v>
          </cell>
          <cell r="S550">
            <v>0</v>
          </cell>
          <cell r="T550">
            <v>0</v>
          </cell>
          <cell r="U550">
            <v>0</v>
          </cell>
        </row>
        <row r="551">
          <cell r="A551" t="str">
            <v>hide</v>
          </cell>
          <cell r="D551" t="str">
            <v/>
          </cell>
          <cell r="J551">
            <v>0</v>
          </cell>
          <cell r="L551">
            <v>0</v>
          </cell>
          <cell r="M551">
            <v>0</v>
          </cell>
          <cell r="N551">
            <v>0</v>
          </cell>
          <cell r="O551">
            <v>0</v>
          </cell>
          <cell r="P551">
            <v>0</v>
          </cell>
          <cell r="Q551">
            <v>0</v>
          </cell>
          <cell r="R551">
            <v>0</v>
          </cell>
          <cell r="S551">
            <v>0</v>
          </cell>
          <cell r="T551">
            <v>0</v>
          </cell>
          <cell r="U551">
            <v>0</v>
          </cell>
        </row>
        <row r="552">
          <cell r="A552" t="str">
            <v>hide</v>
          </cell>
          <cell r="D552" t="str">
            <v/>
          </cell>
          <cell r="J552">
            <v>0</v>
          </cell>
          <cell r="L552">
            <v>0</v>
          </cell>
          <cell r="M552">
            <v>0</v>
          </cell>
          <cell r="N552">
            <v>0</v>
          </cell>
          <cell r="O552">
            <v>0</v>
          </cell>
          <cell r="P552">
            <v>0</v>
          </cell>
          <cell r="Q552">
            <v>0</v>
          </cell>
          <cell r="R552">
            <v>0</v>
          </cell>
          <cell r="S552">
            <v>0</v>
          </cell>
          <cell r="T552">
            <v>0</v>
          </cell>
          <cell r="U552">
            <v>0</v>
          </cell>
        </row>
        <row r="553">
          <cell r="A553" t="str">
            <v>hide</v>
          </cell>
          <cell r="D553" t="str">
            <v/>
          </cell>
          <cell r="J553">
            <v>0</v>
          </cell>
          <cell r="L553">
            <v>0</v>
          </cell>
          <cell r="M553">
            <v>0</v>
          </cell>
          <cell r="N553">
            <v>0</v>
          </cell>
          <cell r="O553">
            <v>0</v>
          </cell>
          <cell r="P553">
            <v>0</v>
          </cell>
          <cell r="Q553">
            <v>0</v>
          </cell>
          <cell r="R553">
            <v>0</v>
          </cell>
          <cell r="S553">
            <v>0</v>
          </cell>
          <cell r="T553">
            <v>0</v>
          </cell>
          <cell r="U553">
            <v>0</v>
          </cell>
        </row>
        <row r="554">
          <cell r="A554" t="str">
            <v>hide</v>
          </cell>
          <cell r="D554" t="str">
            <v/>
          </cell>
          <cell r="J554">
            <v>0</v>
          </cell>
          <cell r="L554">
            <v>0</v>
          </cell>
          <cell r="M554">
            <v>0</v>
          </cell>
          <cell r="N554">
            <v>0</v>
          </cell>
          <cell r="O554">
            <v>0</v>
          </cell>
          <cell r="P554">
            <v>0</v>
          </cell>
          <cell r="Q554">
            <v>0</v>
          </cell>
          <cell r="R554">
            <v>0</v>
          </cell>
          <cell r="S554">
            <v>0</v>
          </cell>
          <cell r="T554">
            <v>0</v>
          </cell>
          <cell r="U554">
            <v>0</v>
          </cell>
        </row>
        <row r="555">
          <cell r="A555" t="str">
            <v>hide</v>
          </cell>
          <cell r="D555" t="str">
            <v/>
          </cell>
          <cell r="J555">
            <v>0</v>
          </cell>
          <cell r="L555">
            <v>0</v>
          </cell>
          <cell r="M555">
            <v>0</v>
          </cell>
          <cell r="N555">
            <v>0</v>
          </cell>
          <cell r="O555">
            <v>0</v>
          </cell>
          <cell r="P555">
            <v>0</v>
          </cell>
          <cell r="Q555">
            <v>0</v>
          </cell>
          <cell r="R555">
            <v>0</v>
          </cell>
          <cell r="S555">
            <v>0</v>
          </cell>
          <cell r="T555">
            <v>0</v>
          </cell>
          <cell r="U555">
            <v>0</v>
          </cell>
        </row>
        <row r="556">
          <cell r="A556" t="str">
            <v>hide</v>
          </cell>
          <cell r="D556" t="str">
            <v/>
          </cell>
          <cell r="J556">
            <v>0</v>
          </cell>
          <cell r="L556">
            <v>0</v>
          </cell>
          <cell r="M556">
            <v>0</v>
          </cell>
          <cell r="N556">
            <v>0</v>
          </cell>
          <cell r="O556">
            <v>0</v>
          </cell>
          <cell r="P556">
            <v>0</v>
          </cell>
          <cell r="Q556">
            <v>0</v>
          </cell>
          <cell r="R556">
            <v>0</v>
          </cell>
          <cell r="S556">
            <v>0</v>
          </cell>
          <cell r="T556">
            <v>0</v>
          </cell>
          <cell r="U556">
            <v>0</v>
          </cell>
        </row>
        <row r="557">
          <cell r="A557" t="str">
            <v>hide</v>
          </cell>
          <cell r="D557" t="str">
            <v/>
          </cell>
          <cell r="J557">
            <v>0</v>
          </cell>
          <cell r="L557">
            <v>0</v>
          </cell>
          <cell r="M557">
            <v>0</v>
          </cell>
          <cell r="N557">
            <v>0</v>
          </cell>
          <cell r="O557">
            <v>0</v>
          </cell>
          <cell r="P557">
            <v>0</v>
          </cell>
          <cell r="Q557">
            <v>0</v>
          </cell>
          <cell r="R557">
            <v>0</v>
          </cell>
          <cell r="S557">
            <v>0</v>
          </cell>
          <cell r="T557">
            <v>0</v>
          </cell>
          <cell r="U557">
            <v>0</v>
          </cell>
        </row>
        <row r="558">
          <cell r="A558" t="str">
            <v>hide</v>
          </cell>
          <cell r="D558" t="str">
            <v/>
          </cell>
          <cell r="J558">
            <v>0</v>
          </cell>
          <cell r="L558">
            <v>0</v>
          </cell>
          <cell r="M558">
            <v>0</v>
          </cell>
          <cell r="N558">
            <v>0</v>
          </cell>
          <cell r="O558">
            <v>0</v>
          </cell>
          <cell r="P558">
            <v>0</v>
          </cell>
          <cell r="Q558">
            <v>0</v>
          </cell>
          <cell r="R558">
            <v>0</v>
          </cell>
          <cell r="S558">
            <v>0</v>
          </cell>
          <cell r="T558">
            <v>0</v>
          </cell>
          <cell r="U558">
            <v>0</v>
          </cell>
        </row>
        <row r="559">
          <cell r="A559" t="str">
            <v>hide</v>
          </cell>
          <cell r="D559" t="str">
            <v/>
          </cell>
          <cell r="J559">
            <v>0</v>
          </cell>
          <cell r="L559">
            <v>0</v>
          </cell>
          <cell r="M559">
            <v>0</v>
          </cell>
          <cell r="N559">
            <v>0</v>
          </cell>
          <cell r="O559">
            <v>0</v>
          </cell>
          <cell r="P559">
            <v>0</v>
          </cell>
          <cell r="Q559">
            <v>0</v>
          </cell>
          <cell r="R559">
            <v>0</v>
          </cell>
          <cell r="S559">
            <v>0</v>
          </cell>
          <cell r="T559">
            <v>0</v>
          </cell>
          <cell r="U559">
            <v>0</v>
          </cell>
        </row>
        <row r="560">
          <cell r="A560" t="str">
            <v>hide</v>
          </cell>
          <cell r="D560" t="str">
            <v/>
          </cell>
          <cell r="J560">
            <v>0</v>
          </cell>
          <cell r="L560">
            <v>0</v>
          </cell>
          <cell r="M560">
            <v>0</v>
          </cell>
          <cell r="N560">
            <v>0</v>
          </cell>
          <cell r="O560">
            <v>0</v>
          </cell>
          <cell r="P560">
            <v>0</v>
          </cell>
          <cell r="Q560">
            <v>0</v>
          </cell>
          <cell r="R560">
            <v>0</v>
          </cell>
          <cell r="S560">
            <v>0</v>
          </cell>
          <cell r="T560">
            <v>0</v>
          </cell>
          <cell r="U560">
            <v>0</v>
          </cell>
        </row>
        <row r="561">
          <cell r="A561" t="str">
            <v>hide</v>
          </cell>
          <cell r="D561" t="str">
            <v/>
          </cell>
          <cell r="J561">
            <v>0</v>
          </cell>
          <cell r="L561">
            <v>0</v>
          </cell>
          <cell r="M561">
            <v>0</v>
          </cell>
          <cell r="N561">
            <v>0</v>
          </cell>
          <cell r="O561">
            <v>0</v>
          </cell>
          <cell r="P561">
            <v>0</v>
          </cell>
          <cell r="Q561">
            <v>0</v>
          </cell>
          <cell r="R561">
            <v>0</v>
          </cell>
          <cell r="S561">
            <v>0</v>
          </cell>
          <cell r="T561">
            <v>0</v>
          </cell>
          <cell r="U561">
            <v>0</v>
          </cell>
        </row>
        <row r="562">
          <cell r="A562" t="str">
            <v>hide</v>
          </cell>
          <cell r="D562" t="str">
            <v/>
          </cell>
          <cell r="J562">
            <v>0</v>
          </cell>
          <cell r="L562">
            <v>0</v>
          </cell>
          <cell r="M562">
            <v>0</v>
          </cell>
          <cell r="N562">
            <v>0</v>
          </cell>
          <cell r="O562">
            <v>0</v>
          </cell>
          <cell r="P562">
            <v>0</v>
          </cell>
          <cell r="Q562">
            <v>0</v>
          </cell>
          <cell r="R562">
            <v>0</v>
          </cell>
          <cell r="S562">
            <v>0</v>
          </cell>
          <cell r="T562">
            <v>0</v>
          </cell>
          <cell r="U562">
            <v>0</v>
          </cell>
          <cell r="BC562">
            <v>0</v>
          </cell>
          <cell r="BD562">
            <v>0</v>
          </cell>
          <cell r="BE562">
            <v>0</v>
          </cell>
          <cell r="BF562">
            <v>0</v>
          </cell>
          <cell r="BG562">
            <v>0</v>
          </cell>
          <cell r="BH562">
            <v>0</v>
          </cell>
          <cell r="BI562">
            <v>0</v>
          </cell>
          <cell r="BJ562">
            <v>0</v>
          </cell>
          <cell r="BK562">
            <v>0</v>
          </cell>
          <cell r="BL562">
            <v>0</v>
          </cell>
          <cell r="BM562">
            <v>0</v>
          </cell>
        </row>
        <row r="563">
          <cell r="A563" t="str">
            <v>hide</v>
          </cell>
          <cell r="D563" t="str">
            <v/>
          </cell>
          <cell r="J563">
            <v>0</v>
          </cell>
          <cell r="L563">
            <v>0</v>
          </cell>
          <cell r="M563">
            <v>0</v>
          </cell>
          <cell r="N563">
            <v>0</v>
          </cell>
          <cell r="O563">
            <v>0</v>
          </cell>
          <cell r="P563">
            <v>0</v>
          </cell>
          <cell r="Q563">
            <v>0</v>
          </cell>
          <cell r="R563">
            <v>0</v>
          </cell>
          <cell r="S563">
            <v>0</v>
          </cell>
          <cell r="T563">
            <v>0</v>
          </cell>
          <cell r="U563">
            <v>0</v>
          </cell>
          <cell r="BC563">
            <v>0</v>
          </cell>
          <cell r="BD563">
            <v>0</v>
          </cell>
          <cell r="BE563">
            <v>0</v>
          </cell>
          <cell r="BF563">
            <v>0</v>
          </cell>
          <cell r="BG563">
            <v>0</v>
          </cell>
          <cell r="BH563">
            <v>0</v>
          </cell>
          <cell r="BI563">
            <v>0</v>
          </cell>
          <cell r="BJ563">
            <v>0</v>
          </cell>
          <cell r="BK563">
            <v>0</v>
          </cell>
          <cell r="BL563">
            <v>0</v>
          </cell>
          <cell r="BM563">
            <v>0</v>
          </cell>
        </row>
        <row r="564">
          <cell r="A564" t="str">
            <v>hide</v>
          </cell>
          <cell r="D564" t="str">
            <v/>
          </cell>
          <cell r="J564">
            <v>0</v>
          </cell>
          <cell r="L564">
            <v>0</v>
          </cell>
          <cell r="M564">
            <v>0</v>
          </cell>
          <cell r="N564">
            <v>0</v>
          </cell>
          <cell r="O564">
            <v>0</v>
          </cell>
          <cell r="P564">
            <v>0</v>
          </cell>
          <cell r="Q564">
            <v>0</v>
          </cell>
          <cell r="R564">
            <v>0</v>
          </cell>
          <cell r="S564">
            <v>0</v>
          </cell>
          <cell r="T564">
            <v>0</v>
          </cell>
          <cell r="U564">
            <v>0</v>
          </cell>
          <cell r="BC564">
            <v>0</v>
          </cell>
          <cell r="BD564">
            <v>0</v>
          </cell>
          <cell r="BE564">
            <v>0</v>
          </cell>
          <cell r="BF564">
            <v>0</v>
          </cell>
          <cell r="BG564">
            <v>0</v>
          </cell>
          <cell r="BH564">
            <v>0</v>
          </cell>
          <cell r="BI564">
            <v>0</v>
          </cell>
          <cell r="BJ564">
            <v>0</v>
          </cell>
          <cell r="BK564">
            <v>0</v>
          </cell>
          <cell r="BL564">
            <v>0</v>
          </cell>
          <cell r="BM564">
            <v>0</v>
          </cell>
        </row>
        <row r="565">
          <cell r="A565" t="str">
            <v>hide</v>
          </cell>
          <cell r="C565" t="str">
            <v>All</v>
          </cell>
          <cell r="J565">
            <v>0</v>
          </cell>
          <cell r="L565">
            <v>0</v>
          </cell>
          <cell r="M565">
            <v>0</v>
          </cell>
          <cell r="N565">
            <v>0</v>
          </cell>
          <cell r="O565">
            <v>0</v>
          </cell>
          <cell r="P565">
            <v>0</v>
          </cell>
          <cell r="Q565">
            <v>0</v>
          </cell>
          <cell r="R565">
            <v>0</v>
          </cell>
          <cell r="S565">
            <v>0</v>
          </cell>
          <cell r="T565">
            <v>0</v>
          </cell>
          <cell r="U565">
            <v>0</v>
          </cell>
        </row>
        <row r="566">
          <cell r="A566" t="str">
            <v>hide</v>
          </cell>
          <cell r="C566" t="str">
            <v>External</v>
          </cell>
          <cell r="D566" t="str">
            <v>Developer Contributions</v>
          </cell>
          <cell r="J566">
            <v>480000</v>
          </cell>
          <cell r="L566">
            <v>17000</v>
          </cell>
          <cell r="M566">
            <v>-322746</v>
          </cell>
          <cell r="N566">
            <v>0</v>
          </cell>
          <cell r="O566">
            <v>0</v>
          </cell>
          <cell r="P566">
            <v>0</v>
          </cell>
          <cell r="Q566">
            <v>0</v>
          </cell>
          <cell r="R566">
            <v>0</v>
          </cell>
          <cell r="S566">
            <v>0</v>
          </cell>
          <cell r="T566">
            <v>0</v>
          </cell>
          <cell r="U566">
            <v>0</v>
          </cell>
        </row>
        <row r="567">
          <cell r="A567" t="str">
            <v>hide</v>
          </cell>
          <cell r="D567" t="str">
            <v>Specific Purpose Unexpended Grants</v>
          </cell>
          <cell r="J567">
            <v>0</v>
          </cell>
          <cell r="L567">
            <v>0</v>
          </cell>
          <cell r="M567">
            <v>0</v>
          </cell>
          <cell r="N567">
            <v>0</v>
          </cell>
          <cell r="O567">
            <v>0</v>
          </cell>
          <cell r="P567">
            <v>0</v>
          </cell>
          <cell r="Q567">
            <v>0</v>
          </cell>
          <cell r="R567">
            <v>0</v>
          </cell>
          <cell r="S567">
            <v>0</v>
          </cell>
          <cell r="T567">
            <v>0</v>
          </cell>
          <cell r="U567">
            <v>0</v>
          </cell>
        </row>
        <row r="568">
          <cell r="A568" t="str">
            <v>hide</v>
          </cell>
          <cell r="D568" t="str">
            <v>Domestic Waste Management</v>
          </cell>
          <cell r="J568">
            <v>0</v>
          </cell>
          <cell r="L568">
            <v>0</v>
          </cell>
          <cell r="M568">
            <v>0</v>
          </cell>
          <cell r="N568">
            <v>0</v>
          </cell>
          <cell r="O568">
            <v>0</v>
          </cell>
          <cell r="P568">
            <v>0</v>
          </cell>
          <cell r="Q568">
            <v>0</v>
          </cell>
          <cell r="R568">
            <v>0</v>
          </cell>
          <cell r="S568">
            <v>0</v>
          </cell>
          <cell r="T568">
            <v>0</v>
          </cell>
          <cell r="U568">
            <v>0</v>
          </cell>
        </row>
        <row r="569">
          <cell r="A569" t="str">
            <v>hide</v>
          </cell>
          <cell r="D569" t="str">
            <v>Water Fund</v>
          </cell>
          <cell r="J569">
            <v>0</v>
          </cell>
          <cell r="L569">
            <v>0</v>
          </cell>
          <cell r="M569">
            <v>0</v>
          </cell>
          <cell r="N569">
            <v>0</v>
          </cell>
          <cell r="O569">
            <v>0</v>
          </cell>
          <cell r="P569">
            <v>0</v>
          </cell>
          <cell r="Q569">
            <v>0</v>
          </cell>
          <cell r="R569">
            <v>0</v>
          </cell>
          <cell r="S569">
            <v>0</v>
          </cell>
          <cell r="T569">
            <v>0</v>
          </cell>
          <cell r="U569">
            <v>0</v>
          </cell>
        </row>
        <row r="570">
          <cell r="A570" t="str">
            <v>hide</v>
          </cell>
          <cell r="D570" t="str">
            <v>Sewer Fund</v>
          </cell>
          <cell r="J570">
            <v>0</v>
          </cell>
          <cell r="L570">
            <v>0</v>
          </cell>
          <cell r="M570">
            <v>0</v>
          </cell>
          <cell r="N570">
            <v>0</v>
          </cell>
          <cell r="O570">
            <v>0</v>
          </cell>
          <cell r="P570">
            <v>0</v>
          </cell>
          <cell r="Q570">
            <v>0</v>
          </cell>
          <cell r="R570">
            <v>0</v>
          </cell>
          <cell r="S570">
            <v>0</v>
          </cell>
          <cell r="T570">
            <v>0</v>
          </cell>
          <cell r="U570">
            <v>0</v>
          </cell>
        </row>
        <row r="571">
          <cell r="A571" t="str">
            <v>hide</v>
          </cell>
          <cell r="D571" t="str">
            <v>Other 1 Fund</v>
          </cell>
          <cell r="J571">
            <v>0</v>
          </cell>
          <cell r="L571">
            <v>0</v>
          </cell>
          <cell r="M571">
            <v>0</v>
          </cell>
          <cell r="N571">
            <v>0</v>
          </cell>
          <cell r="O571">
            <v>0</v>
          </cell>
          <cell r="P571">
            <v>0</v>
          </cell>
          <cell r="Q571">
            <v>0</v>
          </cell>
          <cell r="R571">
            <v>0</v>
          </cell>
          <cell r="S571">
            <v>0</v>
          </cell>
          <cell r="T571">
            <v>0</v>
          </cell>
          <cell r="U571">
            <v>0</v>
          </cell>
        </row>
        <row r="572">
          <cell r="A572" t="str">
            <v>hide</v>
          </cell>
          <cell r="D572" t="str">
            <v>Other 2 Fund</v>
          </cell>
          <cell r="J572">
            <v>0</v>
          </cell>
          <cell r="L572">
            <v>0</v>
          </cell>
          <cell r="M572">
            <v>0</v>
          </cell>
          <cell r="N572">
            <v>0</v>
          </cell>
          <cell r="O572">
            <v>0</v>
          </cell>
          <cell r="P572">
            <v>0</v>
          </cell>
          <cell r="Q572">
            <v>0</v>
          </cell>
          <cell r="R572">
            <v>0</v>
          </cell>
          <cell r="S572">
            <v>0</v>
          </cell>
          <cell r="T572">
            <v>0</v>
          </cell>
          <cell r="U572">
            <v>0</v>
          </cell>
        </row>
        <row r="573">
          <cell r="A573" t="str">
            <v>hide</v>
          </cell>
          <cell r="D573" t="str">
            <v>Other 3 Fund</v>
          </cell>
          <cell r="J573">
            <v>0</v>
          </cell>
          <cell r="L573">
            <v>0</v>
          </cell>
          <cell r="M573">
            <v>0</v>
          </cell>
          <cell r="N573">
            <v>0</v>
          </cell>
          <cell r="O573">
            <v>0</v>
          </cell>
          <cell r="P573">
            <v>0</v>
          </cell>
          <cell r="Q573">
            <v>0</v>
          </cell>
          <cell r="R573">
            <v>0</v>
          </cell>
          <cell r="S573">
            <v>0</v>
          </cell>
          <cell r="T573">
            <v>0</v>
          </cell>
          <cell r="U573">
            <v>0</v>
          </cell>
        </row>
        <row r="574">
          <cell r="A574" t="str">
            <v>hide</v>
          </cell>
          <cell r="D574" t="str">
            <v>Specific Purpose Unexpended Loans</v>
          </cell>
          <cell r="J574">
            <v>1141532</v>
          </cell>
          <cell r="L574">
            <v>-5881218</v>
          </cell>
          <cell r="M574">
            <v>0</v>
          </cell>
          <cell r="N574">
            <v>0</v>
          </cell>
          <cell r="O574">
            <v>0</v>
          </cell>
          <cell r="P574">
            <v>0</v>
          </cell>
          <cell r="Q574">
            <v>0</v>
          </cell>
          <cell r="R574">
            <v>0</v>
          </cell>
          <cell r="S574">
            <v>0</v>
          </cell>
          <cell r="T574">
            <v>0</v>
          </cell>
          <cell r="U574">
            <v>0</v>
          </cell>
        </row>
        <row r="575">
          <cell r="A575" t="str">
            <v>hide</v>
          </cell>
          <cell r="D575" t="str">
            <v>RMS (formerly RTA) Contributions</v>
          </cell>
          <cell r="J575">
            <v>0</v>
          </cell>
          <cell r="L575">
            <v>0</v>
          </cell>
          <cell r="M575">
            <v>0</v>
          </cell>
          <cell r="N575">
            <v>0</v>
          </cell>
          <cell r="O575">
            <v>0</v>
          </cell>
          <cell r="P575">
            <v>0</v>
          </cell>
          <cell r="Q575">
            <v>0</v>
          </cell>
          <cell r="R575">
            <v>0</v>
          </cell>
          <cell r="S575">
            <v>0</v>
          </cell>
          <cell r="T575">
            <v>0</v>
          </cell>
          <cell r="U575">
            <v>0</v>
          </cell>
        </row>
        <row r="576">
          <cell r="A576" t="str">
            <v>hide</v>
          </cell>
          <cell r="D576" t="str">
            <v>Other Special Levies</v>
          </cell>
          <cell r="J576">
            <v>0</v>
          </cell>
          <cell r="L576">
            <v>0</v>
          </cell>
          <cell r="M576">
            <v>0</v>
          </cell>
          <cell r="N576">
            <v>0</v>
          </cell>
          <cell r="O576">
            <v>0</v>
          </cell>
          <cell r="P576">
            <v>0</v>
          </cell>
          <cell r="Q576">
            <v>0</v>
          </cell>
          <cell r="R576">
            <v>0</v>
          </cell>
          <cell r="S576">
            <v>0</v>
          </cell>
          <cell r="T576">
            <v>0</v>
          </cell>
          <cell r="U576">
            <v>0</v>
          </cell>
        </row>
        <row r="577">
          <cell r="A577" t="str">
            <v>hide</v>
          </cell>
          <cell r="D577" t="str">
            <v>Other Contributions</v>
          </cell>
          <cell r="J577">
            <v>0</v>
          </cell>
          <cell r="L577">
            <v>0</v>
          </cell>
          <cell r="M577">
            <v>0</v>
          </cell>
          <cell r="N577">
            <v>0</v>
          </cell>
          <cell r="O577">
            <v>0</v>
          </cell>
          <cell r="P577">
            <v>0</v>
          </cell>
          <cell r="Q577">
            <v>0</v>
          </cell>
          <cell r="R577">
            <v>0</v>
          </cell>
          <cell r="S577">
            <v>0</v>
          </cell>
          <cell r="T577">
            <v>0</v>
          </cell>
          <cell r="U577">
            <v>0</v>
          </cell>
        </row>
        <row r="578">
          <cell r="A578" t="str">
            <v>hide</v>
          </cell>
          <cell r="D578" t="str">
            <v>z_unallocated external</v>
          </cell>
          <cell r="J578">
            <v>0</v>
          </cell>
          <cell r="L578">
            <v>0</v>
          </cell>
          <cell r="M578">
            <v>0</v>
          </cell>
          <cell r="N578">
            <v>0</v>
          </cell>
          <cell r="O578">
            <v>0</v>
          </cell>
          <cell r="P578">
            <v>0</v>
          </cell>
          <cell r="Q578">
            <v>0</v>
          </cell>
          <cell r="R578">
            <v>0</v>
          </cell>
          <cell r="S578">
            <v>0</v>
          </cell>
          <cell r="T578">
            <v>0</v>
          </cell>
          <cell r="U578">
            <v>0</v>
          </cell>
        </row>
        <row r="579">
          <cell r="A579" t="str">
            <v>hide</v>
          </cell>
          <cell r="D579" t="str">
            <v/>
          </cell>
          <cell r="J579">
            <v>0</v>
          </cell>
          <cell r="L579">
            <v>0</v>
          </cell>
          <cell r="M579">
            <v>0</v>
          </cell>
          <cell r="N579">
            <v>0</v>
          </cell>
          <cell r="O579">
            <v>0</v>
          </cell>
          <cell r="P579">
            <v>0</v>
          </cell>
          <cell r="Q579">
            <v>0</v>
          </cell>
          <cell r="R579">
            <v>0</v>
          </cell>
          <cell r="S579">
            <v>0</v>
          </cell>
          <cell r="T579">
            <v>0</v>
          </cell>
          <cell r="U579">
            <v>0</v>
          </cell>
        </row>
        <row r="580">
          <cell r="A580" t="str">
            <v>hide</v>
          </cell>
          <cell r="D580" t="str">
            <v/>
          </cell>
          <cell r="J580">
            <v>0</v>
          </cell>
          <cell r="L580">
            <v>0</v>
          </cell>
          <cell r="M580">
            <v>0</v>
          </cell>
          <cell r="N580">
            <v>0</v>
          </cell>
          <cell r="O580">
            <v>0</v>
          </cell>
          <cell r="P580">
            <v>0</v>
          </cell>
          <cell r="Q580">
            <v>0</v>
          </cell>
          <cell r="R580">
            <v>0</v>
          </cell>
          <cell r="S580">
            <v>0</v>
          </cell>
          <cell r="T580">
            <v>0</v>
          </cell>
          <cell r="U580">
            <v>0</v>
          </cell>
        </row>
        <row r="581">
          <cell r="A581" t="str">
            <v>hide</v>
          </cell>
          <cell r="D581" t="str">
            <v/>
          </cell>
          <cell r="J581">
            <v>0</v>
          </cell>
          <cell r="L581">
            <v>0</v>
          </cell>
          <cell r="M581">
            <v>0</v>
          </cell>
          <cell r="N581">
            <v>0</v>
          </cell>
          <cell r="O581">
            <v>0</v>
          </cell>
          <cell r="P581">
            <v>0</v>
          </cell>
          <cell r="Q581">
            <v>0</v>
          </cell>
          <cell r="R581">
            <v>0</v>
          </cell>
          <cell r="S581">
            <v>0</v>
          </cell>
          <cell r="T581">
            <v>0</v>
          </cell>
          <cell r="U581">
            <v>0</v>
          </cell>
        </row>
        <row r="582">
          <cell r="A582" t="str">
            <v>hide</v>
          </cell>
          <cell r="D582" t="str">
            <v/>
          </cell>
          <cell r="J582">
            <v>0</v>
          </cell>
          <cell r="L582">
            <v>0</v>
          </cell>
          <cell r="M582">
            <v>0</v>
          </cell>
          <cell r="N582">
            <v>0</v>
          </cell>
          <cell r="O582">
            <v>0</v>
          </cell>
          <cell r="P582">
            <v>0</v>
          </cell>
          <cell r="Q582">
            <v>0</v>
          </cell>
          <cell r="R582">
            <v>0</v>
          </cell>
          <cell r="S582">
            <v>0</v>
          </cell>
          <cell r="T582">
            <v>0</v>
          </cell>
          <cell r="U582">
            <v>0</v>
          </cell>
        </row>
        <row r="583">
          <cell r="A583" t="str">
            <v>hide</v>
          </cell>
          <cell r="D583" t="str">
            <v/>
          </cell>
          <cell r="J583">
            <v>0</v>
          </cell>
          <cell r="L583">
            <v>0</v>
          </cell>
          <cell r="M583">
            <v>0</v>
          </cell>
          <cell r="N583">
            <v>0</v>
          </cell>
          <cell r="O583">
            <v>0</v>
          </cell>
          <cell r="P583">
            <v>0</v>
          </cell>
          <cell r="Q583">
            <v>0</v>
          </cell>
          <cell r="R583">
            <v>0</v>
          </cell>
          <cell r="S583">
            <v>0</v>
          </cell>
          <cell r="T583">
            <v>0</v>
          </cell>
          <cell r="U583">
            <v>0</v>
          </cell>
        </row>
        <row r="584">
          <cell r="A584" t="str">
            <v>hide</v>
          </cell>
          <cell r="D584" t="str">
            <v/>
          </cell>
          <cell r="J584">
            <v>0</v>
          </cell>
          <cell r="L584">
            <v>0</v>
          </cell>
          <cell r="M584">
            <v>0</v>
          </cell>
          <cell r="N584">
            <v>0</v>
          </cell>
          <cell r="O584">
            <v>0</v>
          </cell>
          <cell r="P584">
            <v>0</v>
          </cell>
          <cell r="Q584">
            <v>0</v>
          </cell>
          <cell r="R584">
            <v>0</v>
          </cell>
          <cell r="S584">
            <v>0</v>
          </cell>
          <cell r="T584">
            <v>0</v>
          </cell>
          <cell r="U584">
            <v>0</v>
          </cell>
        </row>
        <row r="585">
          <cell r="A585" t="str">
            <v>hide</v>
          </cell>
          <cell r="D585" t="str">
            <v/>
          </cell>
          <cell r="J585">
            <v>0</v>
          </cell>
          <cell r="L585">
            <v>0</v>
          </cell>
          <cell r="M585">
            <v>0</v>
          </cell>
          <cell r="N585">
            <v>0</v>
          </cell>
          <cell r="O585">
            <v>0</v>
          </cell>
          <cell r="P585">
            <v>0</v>
          </cell>
          <cell r="Q585">
            <v>0</v>
          </cell>
          <cell r="R585">
            <v>0</v>
          </cell>
          <cell r="S585">
            <v>0</v>
          </cell>
          <cell r="T585">
            <v>0</v>
          </cell>
          <cell r="U585">
            <v>0</v>
          </cell>
        </row>
        <row r="586">
          <cell r="A586" t="str">
            <v>hide</v>
          </cell>
          <cell r="D586" t="str">
            <v/>
          </cell>
          <cell r="J586">
            <v>0</v>
          </cell>
          <cell r="L586">
            <v>0</v>
          </cell>
          <cell r="M586">
            <v>0</v>
          </cell>
          <cell r="N586">
            <v>0</v>
          </cell>
          <cell r="O586">
            <v>0</v>
          </cell>
          <cell r="P586">
            <v>0</v>
          </cell>
          <cell r="Q586">
            <v>0</v>
          </cell>
          <cell r="R586">
            <v>0</v>
          </cell>
          <cell r="S586">
            <v>0</v>
          </cell>
          <cell r="T586">
            <v>0</v>
          </cell>
          <cell r="U586">
            <v>0</v>
          </cell>
        </row>
        <row r="587">
          <cell r="A587" t="str">
            <v>hide</v>
          </cell>
          <cell r="D587" t="str">
            <v/>
          </cell>
          <cell r="J587">
            <v>0</v>
          </cell>
          <cell r="L587">
            <v>0</v>
          </cell>
          <cell r="M587">
            <v>0</v>
          </cell>
          <cell r="N587">
            <v>0</v>
          </cell>
          <cell r="O587">
            <v>0</v>
          </cell>
          <cell r="P587">
            <v>0</v>
          </cell>
          <cell r="Q587">
            <v>0</v>
          </cell>
          <cell r="R587">
            <v>0</v>
          </cell>
          <cell r="S587">
            <v>0</v>
          </cell>
          <cell r="T587">
            <v>0</v>
          </cell>
          <cell r="U587">
            <v>0</v>
          </cell>
        </row>
        <row r="588">
          <cell r="A588" t="str">
            <v>hide</v>
          </cell>
          <cell r="D588" t="str">
            <v/>
          </cell>
          <cell r="J588">
            <v>0</v>
          </cell>
          <cell r="L588">
            <v>0</v>
          </cell>
          <cell r="M588">
            <v>0</v>
          </cell>
          <cell r="N588">
            <v>0</v>
          </cell>
          <cell r="O588">
            <v>0</v>
          </cell>
          <cell r="P588">
            <v>0</v>
          </cell>
          <cell r="Q588">
            <v>0</v>
          </cell>
          <cell r="R588">
            <v>0</v>
          </cell>
          <cell r="S588">
            <v>0</v>
          </cell>
          <cell r="T588">
            <v>0</v>
          </cell>
          <cell r="U588">
            <v>0</v>
          </cell>
        </row>
        <row r="589">
          <cell r="A589" t="str">
            <v>hide</v>
          </cell>
          <cell r="D589" t="str">
            <v/>
          </cell>
          <cell r="J589">
            <v>0</v>
          </cell>
          <cell r="L589">
            <v>0</v>
          </cell>
          <cell r="M589">
            <v>0</v>
          </cell>
          <cell r="N589">
            <v>0</v>
          </cell>
          <cell r="O589">
            <v>0</v>
          </cell>
          <cell r="P589">
            <v>0</v>
          </cell>
          <cell r="Q589">
            <v>0</v>
          </cell>
          <cell r="R589">
            <v>0</v>
          </cell>
          <cell r="S589">
            <v>0</v>
          </cell>
          <cell r="T589">
            <v>0</v>
          </cell>
          <cell r="U589">
            <v>0</v>
          </cell>
        </row>
        <row r="590">
          <cell r="A590" t="str">
            <v>hide</v>
          </cell>
          <cell r="D590" t="str">
            <v/>
          </cell>
          <cell r="J590">
            <v>0</v>
          </cell>
          <cell r="L590">
            <v>0</v>
          </cell>
          <cell r="M590">
            <v>0</v>
          </cell>
          <cell r="N590">
            <v>0</v>
          </cell>
          <cell r="O590">
            <v>0</v>
          </cell>
          <cell r="P590">
            <v>0</v>
          </cell>
          <cell r="Q590">
            <v>0</v>
          </cell>
          <cell r="R590">
            <v>0</v>
          </cell>
          <cell r="S590">
            <v>0</v>
          </cell>
          <cell r="T590">
            <v>0</v>
          </cell>
          <cell r="U590">
            <v>0</v>
          </cell>
        </row>
        <row r="591">
          <cell r="A591" t="str">
            <v>hide</v>
          </cell>
          <cell r="D591" t="str">
            <v/>
          </cell>
          <cell r="J591">
            <v>0</v>
          </cell>
          <cell r="L591">
            <v>0</v>
          </cell>
          <cell r="M591">
            <v>0</v>
          </cell>
          <cell r="N591">
            <v>0</v>
          </cell>
          <cell r="O591">
            <v>0</v>
          </cell>
          <cell r="P591">
            <v>0</v>
          </cell>
          <cell r="Q591">
            <v>0</v>
          </cell>
          <cell r="R591">
            <v>0</v>
          </cell>
          <cell r="S591">
            <v>0</v>
          </cell>
          <cell r="T591">
            <v>0</v>
          </cell>
          <cell r="U591">
            <v>0</v>
          </cell>
        </row>
        <row r="592">
          <cell r="A592" t="str">
            <v>hide</v>
          </cell>
          <cell r="D592" t="str">
            <v/>
          </cell>
          <cell r="J592">
            <v>0</v>
          </cell>
          <cell r="L592">
            <v>0</v>
          </cell>
          <cell r="M592">
            <v>0</v>
          </cell>
          <cell r="N592">
            <v>0</v>
          </cell>
          <cell r="O592">
            <v>0</v>
          </cell>
          <cell r="P592">
            <v>0</v>
          </cell>
          <cell r="Q592">
            <v>0</v>
          </cell>
          <cell r="R592">
            <v>0</v>
          </cell>
          <cell r="S592">
            <v>0</v>
          </cell>
          <cell r="T592">
            <v>0</v>
          </cell>
          <cell r="U592">
            <v>0</v>
          </cell>
        </row>
        <row r="593">
          <cell r="A593" t="str">
            <v>hide</v>
          </cell>
          <cell r="D593" t="str">
            <v/>
          </cell>
          <cell r="J593">
            <v>0</v>
          </cell>
          <cell r="L593">
            <v>0</v>
          </cell>
          <cell r="M593">
            <v>0</v>
          </cell>
          <cell r="N593">
            <v>0</v>
          </cell>
          <cell r="O593">
            <v>0</v>
          </cell>
          <cell r="P593">
            <v>0</v>
          </cell>
          <cell r="Q593">
            <v>0</v>
          </cell>
          <cell r="R593">
            <v>0</v>
          </cell>
          <cell r="S593">
            <v>0</v>
          </cell>
          <cell r="T593">
            <v>0</v>
          </cell>
          <cell r="U593">
            <v>0</v>
          </cell>
        </row>
        <row r="594">
          <cell r="A594" t="str">
            <v>hide</v>
          </cell>
          <cell r="D594" t="str">
            <v/>
          </cell>
          <cell r="J594">
            <v>0</v>
          </cell>
          <cell r="L594">
            <v>0</v>
          </cell>
          <cell r="M594">
            <v>0</v>
          </cell>
          <cell r="N594">
            <v>0</v>
          </cell>
          <cell r="O594">
            <v>0</v>
          </cell>
          <cell r="P594">
            <v>0</v>
          </cell>
          <cell r="Q594">
            <v>0</v>
          </cell>
          <cell r="R594">
            <v>0</v>
          </cell>
          <cell r="S594">
            <v>0</v>
          </cell>
          <cell r="T594">
            <v>0</v>
          </cell>
          <cell r="U594">
            <v>0</v>
          </cell>
        </row>
        <row r="595">
          <cell r="A595" t="str">
            <v>hide</v>
          </cell>
          <cell r="D595" t="str">
            <v/>
          </cell>
          <cell r="J595">
            <v>0</v>
          </cell>
          <cell r="L595">
            <v>0</v>
          </cell>
          <cell r="M595">
            <v>0</v>
          </cell>
          <cell r="N595">
            <v>0</v>
          </cell>
          <cell r="O595">
            <v>0</v>
          </cell>
          <cell r="P595">
            <v>0</v>
          </cell>
          <cell r="Q595">
            <v>0</v>
          </cell>
          <cell r="R595">
            <v>0</v>
          </cell>
          <cell r="S595">
            <v>0</v>
          </cell>
          <cell r="T595">
            <v>0</v>
          </cell>
          <cell r="U595">
            <v>0</v>
          </cell>
        </row>
        <row r="596">
          <cell r="A596" t="str">
            <v>hide</v>
          </cell>
          <cell r="D596" t="str">
            <v>Total Net Reserves</v>
          </cell>
          <cell r="J596">
            <v>-8668958</v>
          </cell>
          <cell r="L596">
            <v>-6428216</v>
          </cell>
          <cell r="M596">
            <v>958194</v>
          </cell>
          <cell r="N596">
            <v>2352219.41</v>
          </cell>
          <cell r="O596">
            <v>2163650.1400000006</v>
          </cell>
          <cell r="P596">
            <v>1023896.5399999991</v>
          </cell>
          <cell r="Q596">
            <v>485025.41000000015</v>
          </cell>
          <cell r="R596">
            <v>250050.73000000045</v>
          </cell>
          <cell r="S596">
            <v>-299775.69999999925</v>
          </cell>
          <cell r="T596">
            <v>-1016845.7899999991</v>
          </cell>
          <cell r="U596">
            <v>-1779868.0399999991</v>
          </cell>
        </row>
        <row r="597">
          <cell r="A597" t="str">
            <v>hide</v>
          </cell>
          <cell r="D597" t="str">
            <v>Net Result per Income Statement</v>
          </cell>
          <cell r="J597">
            <v>-8668958</v>
          </cell>
          <cell r="L597">
            <v>-6428216</v>
          </cell>
          <cell r="M597">
            <v>958194</v>
          </cell>
          <cell r="N597">
            <v>2352219.41</v>
          </cell>
          <cell r="O597">
            <v>2163650.1400000006</v>
          </cell>
          <cell r="P597">
            <v>1023896.5399999991</v>
          </cell>
          <cell r="Q597">
            <v>485025.41000000015</v>
          </cell>
          <cell r="R597">
            <v>250050.73000000045</v>
          </cell>
          <cell r="S597">
            <v>-299775.69999999925</v>
          </cell>
          <cell r="T597">
            <v>-1016845.7899999991</v>
          </cell>
          <cell r="U597">
            <v>-1779868.0399999991</v>
          </cell>
        </row>
        <row r="598">
          <cell r="A598" t="str">
            <v>hide</v>
          </cell>
          <cell r="D598" t="str">
            <v>Variance</v>
          </cell>
          <cell r="J598">
            <v>0</v>
          </cell>
          <cell r="L598">
            <v>0</v>
          </cell>
          <cell r="M598">
            <v>0</v>
          </cell>
          <cell r="N598">
            <v>0</v>
          </cell>
          <cell r="O598">
            <v>0</v>
          </cell>
          <cell r="P598">
            <v>0</v>
          </cell>
          <cell r="Q598">
            <v>0</v>
          </cell>
          <cell r="R598">
            <v>0</v>
          </cell>
          <cell r="S598">
            <v>0</v>
          </cell>
          <cell r="T598">
            <v>0</v>
          </cell>
          <cell r="U598">
            <v>0</v>
          </cell>
        </row>
        <row r="599">
          <cell r="A599" t="str">
            <v>hide</v>
          </cell>
          <cell r="J599">
            <v>0</v>
          </cell>
          <cell r="L599">
            <v>0</v>
          </cell>
          <cell r="M599">
            <v>0</v>
          </cell>
          <cell r="N599">
            <v>0</v>
          </cell>
          <cell r="O599">
            <v>0</v>
          </cell>
          <cell r="P599">
            <v>0</v>
          </cell>
          <cell r="Q599">
            <v>0</v>
          </cell>
          <cell r="R599">
            <v>0</v>
          </cell>
          <cell r="S599">
            <v>0</v>
          </cell>
          <cell r="T599">
            <v>0</v>
          </cell>
          <cell r="U599">
            <v>0</v>
          </cell>
        </row>
        <row r="600">
          <cell r="A600" t="str">
            <v>hide</v>
          </cell>
          <cell r="J600">
            <v>0</v>
          </cell>
          <cell r="L600">
            <v>0</v>
          </cell>
          <cell r="M600">
            <v>0</v>
          </cell>
          <cell r="N600">
            <v>0</v>
          </cell>
          <cell r="O600">
            <v>0</v>
          </cell>
          <cell r="P600">
            <v>0</v>
          </cell>
          <cell r="Q600">
            <v>0</v>
          </cell>
          <cell r="R600">
            <v>0</v>
          </cell>
          <cell r="S600">
            <v>0</v>
          </cell>
          <cell r="T600">
            <v>0</v>
          </cell>
          <cell r="U600">
            <v>0</v>
          </cell>
        </row>
        <row r="601">
          <cell r="A601" t="str">
            <v>hide</v>
          </cell>
          <cell r="J601">
            <v>0</v>
          </cell>
          <cell r="L601">
            <v>0</v>
          </cell>
          <cell r="M601">
            <v>0</v>
          </cell>
          <cell r="N601">
            <v>0</v>
          </cell>
          <cell r="O601">
            <v>0</v>
          </cell>
          <cell r="P601">
            <v>0</v>
          </cell>
          <cell r="Q601">
            <v>0</v>
          </cell>
          <cell r="R601">
            <v>0</v>
          </cell>
          <cell r="S601">
            <v>0</v>
          </cell>
          <cell r="T601">
            <v>0</v>
          </cell>
          <cell r="U601">
            <v>0</v>
          </cell>
        </row>
        <row r="602">
          <cell r="A602" t="str">
            <v>hide</v>
          </cell>
          <cell r="J602">
            <v>0</v>
          </cell>
          <cell r="L602">
            <v>0</v>
          </cell>
          <cell r="M602">
            <v>0</v>
          </cell>
          <cell r="N602">
            <v>0</v>
          </cell>
          <cell r="O602">
            <v>0</v>
          </cell>
          <cell r="P602">
            <v>0</v>
          </cell>
          <cell r="Q602">
            <v>0</v>
          </cell>
          <cell r="R602">
            <v>0</v>
          </cell>
          <cell r="S602">
            <v>0</v>
          </cell>
          <cell r="T602">
            <v>0</v>
          </cell>
          <cell r="U602">
            <v>0</v>
          </cell>
        </row>
        <row r="603">
          <cell r="A603" t="str">
            <v>hide</v>
          </cell>
          <cell r="J603">
            <v>0</v>
          </cell>
          <cell r="L603">
            <v>0</v>
          </cell>
          <cell r="M603">
            <v>0</v>
          </cell>
          <cell r="N603">
            <v>0</v>
          </cell>
          <cell r="O603">
            <v>0</v>
          </cell>
          <cell r="P603">
            <v>0</v>
          </cell>
          <cell r="Q603">
            <v>0</v>
          </cell>
          <cell r="R603">
            <v>0</v>
          </cell>
          <cell r="S603">
            <v>0</v>
          </cell>
          <cell r="T603">
            <v>0</v>
          </cell>
          <cell r="U603">
            <v>0</v>
          </cell>
        </row>
        <row r="604">
          <cell r="A604" t="str">
            <v>hide</v>
          </cell>
          <cell r="D604" t="str">
            <v>Transfer to Reserves</v>
          </cell>
          <cell r="J604">
            <v>480000</v>
          </cell>
          <cell r="L604">
            <v>430000</v>
          </cell>
          <cell r="M604">
            <v>404000</v>
          </cell>
          <cell r="N604">
            <v>404000</v>
          </cell>
          <cell r="O604">
            <v>404000</v>
          </cell>
          <cell r="P604">
            <v>404000</v>
          </cell>
          <cell r="Q604">
            <v>404000</v>
          </cell>
          <cell r="R604">
            <v>404000</v>
          </cell>
          <cell r="S604">
            <v>404000</v>
          </cell>
          <cell r="T604">
            <v>404000</v>
          </cell>
          <cell r="U604">
            <v>404000</v>
          </cell>
        </row>
        <row r="605">
          <cell r="A605" t="str">
            <v>hide</v>
          </cell>
          <cell r="D605" t="str">
            <v>Transfer from Reserves</v>
          </cell>
          <cell r="J605">
            <v>0</v>
          </cell>
          <cell r="L605">
            <v>-413000</v>
          </cell>
          <cell r="M605">
            <v>-726746</v>
          </cell>
          <cell r="N605">
            <v>-404000</v>
          </cell>
          <cell r="O605">
            <v>-404000</v>
          </cell>
          <cell r="P605">
            <v>-404000</v>
          </cell>
          <cell r="Q605">
            <v>-404000</v>
          </cell>
          <cell r="R605">
            <v>-404000</v>
          </cell>
          <cell r="S605">
            <v>-404000</v>
          </cell>
          <cell r="T605">
            <v>-404000</v>
          </cell>
          <cell r="U605">
            <v>-404000</v>
          </cell>
        </row>
        <row r="606">
          <cell r="A606" t="str">
            <v>hide</v>
          </cell>
          <cell r="J606">
            <v>0</v>
          </cell>
          <cell r="L606">
            <v>0</v>
          </cell>
          <cell r="M606">
            <v>0</v>
          </cell>
          <cell r="N606">
            <v>0</v>
          </cell>
          <cell r="O606">
            <v>0</v>
          </cell>
          <cell r="P606">
            <v>0</v>
          </cell>
          <cell r="Q606">
            <v>0</v>
          </cell>
          <cell r="R606">
            <v>0</v>
          </cell>
          <cell r="S606">
            <v>0</v>
          </cell>
          <cell r="T606">
            <v>0</v>
          </cell>
          <cell r="U606">
            <v>0</v>
          </cell>
        </row>
        <row r="607">
          <cell r="A607" t="str">
            <v>hide</v>
          </cell>
          <cell r="J607">
            <v>0</v>
          </cell>
          <cell r="L607">
            <v>0</v>
          </cell>
          <cell r="M607">
            <v>0</v>
          </cell>
          <cell r="N607">
            <v>0</v>
          </cell>
          <cell r="O607">
            <v>0</v>
          </cell>
          <cell r="P607">
            <v>0</v>
          </cell>
          <cell r="Q607">
            <v>0</v>
          </cell>
          <cell r="R607">
            <v>0</v>
          </cell>
          <cell r="S607">
            <v>0</v>
          </cell>
          <cell r="T607">
            <v>0</v>
          </cell>
          <cell r="U607">
            <v>0</v>
          </cell>
        </row>
        <row r="608">
          <cell r="A608" t="str">
            <v>hide</v>
          </cell>
          <cell r="D608" t="str">
            <v>Operating Net Internals (excl. internal expenses capitalised)</v>
          </cell>
          <cell r="J608">
            <v>0</v>
          </cell>
          <cell r="L608">
            <v>0</v>
          </cell>
          <cell r="M608">
            <v>0.31999999657273293</v>
          </cell>
          <cell r="N608">
            <v>-0.23999999649822712</v>
          </cell>
          <cell r="O608">
            <v>-0.13000001758337021</v>
          </cell>
          <cell r="P608">
            <v>0.37999999150633812</v>
          </cell>
          <cell r="Q608">
            <v>-8.0000005662441254E-2</v>
          </cell>
          <cell r="R608">
            <v>0.46000000089406967</v>
          </cell>
          <cell r="S608">
            <v>-0.11000000685453415</v>
          </cell>
          <cell r="T608">
            <v>0.36999999731779099</v>
          </cell>
          <cell r="U608">
            <v>-1.0000001639127731E-2</v>
          </cell>
        </row>
        <row r="609">
          <cell r="A609" t="str">
            <v>hide</v>
          </cell>
          <cell r="J609">
            <v>0</v>
          </cell>
          <cell r="L609">
            <v>0</v>
          </cell>
          <cell r="M609">
            <v>0</v>
          </cell>
          <cell r="N609">
            <v>0</v>
          </cell>
          <cell r="O609">
            <v>0</v>
          </cell>
          <cell r="P609">
            <v>0</v>
          </cell>
          <cell r="Q609">
            <v>0</v>
          </cell>
          <cell r="R609">
            <v>0</v>
          </cell>
          <cell r="S609">
            <v>0</v>
          </cell>
          <cell r="T609">
            <v>0</v>
          </cell>
          <cell r="U609">
            <v>0</v>
          </cell>
        </row>
        <row r="610">
          <cell r="A610" t="str">
            <v>hide</v>
          </cell>
          <cell r="J610">
            <v>0</v>
          </cell>
          <cell r="L610">
            <v>0</v>
          </cell>
          <cell r="M610">
            <v>0</v>
          </cell>
          <cell r="N610">
            <v>0</v>
          </cell>
          <cell r="O610">
            <v>0</v>
          </cell>
          <cell r="P610">
            <v>0</v>
          </cell>
          <cell r="Q610">
            <v>0</v>
          </cell>
          <cell r="R610">
            <v>0</v>
          </cell>
          <cell r="S610">
            <v>0</v>
          </cell>
          <cell r="T610">
            <v>0</v>
          </cell>
          <cell r="U610">
            <v>0</v>
          </cell>
        </row>
        <row r="611">
          <cell r="A611" t="str">
            <v>hide</v>
          </cell>
          <cell r="J611">
            <v>0</v>
          </cell>
          <cell r="L611">
            <v>0</v>
          </cell>
          <cell r="M611">
            <v>0</v>
          </cell>
          <cell r="N611">
            <v>0</v>
          </cell>
          <cell r="O611">
            <v>0</v>
          </cell>
          <cell r="P611">
            <v>0</v>
          </cell>
          <cell r="Q611">
            <v>0</v>
          </cell>
          <cell r="R611">
            <v>0</v>
          </cell>
          <cell r="S611">
            <v>0</v>
          </cell>
          <cell r="T611">
            <v>0</v>
          </cell>
          <cell r="U611">
            <v>0</v>
          </cell>
        </row>
        <row r="612">
          <cell r="A612" t="str">
            <v>hide</v>
          </cell>
          <cell r="J612">
            <v>0</v>
          </cell>
          <cell r="L612">
            <v>0</v>
          </cell>
          <cell r="M612">
            <v>0</v>
          </cell>
          <cell r="N612">
            <v>0</v>
          </cell>
          <cell r="O612">
            <v>0</v>
          </cell>
          <cell r="P612">
            <v>0</v>
          </cell>
          <cell r="Q612">
            <v>0</v>
          </cell>
          <cell r="R612">
            <v>0</v>
          </cell>
          <cell r="S612">
            <v>0</v>
          </cell>
          <cell r="T612">
            <v>0</v>
          </cell>
          <cell r="U612">
            <v>0</v>
          </cell>
        </row>
        <row r="613">
          <cell r="A613" t="str">
            <v>hide</v>
          </cell>
          <cell r="J613">
            <v>0</v>
          </cell>
          <cell r="L613">
            <v>0</v>
          </cell>
          <cell r="M613">
            <v>0</v>
          </cell>
          <cell r="N613">
            <v>0</v>
          </cell>
          <cell r="O613">
            <v>0</v>
          </cell>
          <cell r="P613">
            <v>0</v>
          </cell>
          <cell r="Q613">
            <v>0</v>
          </cell>
          <cell r="R613">
            <v>0</v>
          </cell>
          <cell r="S613">
            <v>0</v>
          </cell>
          <cell r="T613">
            <v>0</v>
          </cell>
          <cell r="U613">
            <v>0</v>
          </cell>
        </row>
        <row r="614">
          <cell r="A614" t="str">
            <v>hide</v>
          </cell>
          <cell r="J614">
            <v>0</v>
          </cell>
          <cell r="L614">
            <v>0</v>
          </cell>
          <cell r="M614">
            <v>0</v>
          </cell>
          <cell r="N614">
            <v>0</v>
          </cell>
          <cell r="O614">
            <v>0</v>
          </cell>
          <cell r="P614">
            <v>0</v>
          </cell>
          <cell r="Q614">
            <v>0</v>
          </cell>
          <cell r="R614">
            <v>0</v>
          </cell>
          <cell r="S614">
            <v>0</v>
          </cell>
          <cell r="T614">
            <v>0</v>
          </cell>
          <cell r="U614">
            <v>0</v>
          </cell>
        </row>
        <row r="615">
          <cell r="A615" t="str">
            <v>hide</v>
          </cell>
          <cell r="J615">
            <v>0</v>
          </cell>
          <cell r="L615">
            <v>0</v>
          </cell>
          <cell r="M615">
            <v>0</v>
          </cell>
          <cell r="N615">
            <v>0</v>
          </cell>
          <cell r="O615">
            <v>0</v>
          </cell>
          <cell r="P615">
            <v>0</v>
          </cell>
          <cell r="Q615">
            <v>0</v>
          </cell>
          <cell r="R615">
            <v>0</v>
          </cell>
          <cell r="S615">
            <v>0</v>
          </cell>
          <cell r="T615">
            <v>0</v>
          </cell>
          <cell r="U615">
            <v>0</v>
          </cell>
        </row>
        <row r="616">
          <cell r="A616" t="str">
            <v>end</v>
          </cell>
          <cell r="C616" t="str">
            <v>end</v>
          </cell>
          <cell r="D616" t="str">
            <v>end</v>
          </cell>
          <cell r="J616" t="str">
            <v>end</v>
          </cell>
          <cell r="L616" t="str">
            <v>end</v>
          </cell>
          <cell r="M616" t="str">
            <v>end</v>
          </cell>
          <cell r="N616" t="str">
            <v>end</v>
          </cell>
          <cell r="O616" t="str">
            <v>end</v>
          </cell>
          <cell r="P616" t="str">
            <v>end</v>
          </cell>
          <cell r="Q616" t="str">
            <v>end</v>
          </cell>
          <cell r="R616" t="str">
            <v>end</v>
          </cell>
          <cell r="S616" t="str">
            <v>end</v>
          </cell>
          <cell r="T616" t="str">
            <v>end</v>
          </cell>
          <cell r="U616" t="str">
            <v>end</v>
          </cell>
          <cell r="BC616" t="str">
            <v>end</v>
          </cell>
          <cell r="BD616" t="str">
            <v>end</v>
          </cell>
          <cell r="BE616" t="str">
            <v>end</v>
          </cell>
          <cell r="BF616" t="str">
            <v>end</v>
          </cell>
          <cell r="BG616" t="str">
            <v>end</v>
          </cell>
          <cell r="BH616" t="str">
            <v>end</v>
          </cell>
          <cell r="BI616" t="str">
            <v>end</v>
          </cell>
          <cell r="BJ616" t="str">
            <v>end</v>
          </cell>
          <cell r="BK616" t="str">
            <v>end</v>
          </cell>
          <cell r="BL616" t="str">
            <v>end</v>
          </cell>
          <cell r="BM616" t="str">
            <v>end</v>
          </cell>
        </row>
        <row r="617">
          <cell r="D617" t="str">
            <v xml:space="preserve"> </v>
          </cell>
          <cell r="J617" t="str">
            <v xml:space="preserve"> </v>
          </cell>
          <cell r="L617" t="str">
            <v xml:space="preserve"> </v>
          </cell>
          <cell r="M617" t="str">
            <v xml:space="preserve"> </v>
          </cell>
          <cell r="N617" t="str">
            <v xml:space="preserve"> </v>
          </cell>
          <cell r="O617" t="str">
            <v xml:space="preserve"> </v>
          </cell>
          <cell r="P617" t="str">
            <v xml:space="preserve"> </v>
          </cell>
          <cell r="Q617" t="str">
            <v xml:space="preserve"> </v>
          </cell>
          <cell r="R617" t="str">
            <v xml:space="preserve"> </v>
          </cell>
          <cell r="S617" t="str">
            <v xml:space="preserve"> </v>
          </cell>
          <cell r="T617" t="str">
            <v xml:space="preserve"> </v>
          </cell>
          <cell r="U617" t="str">
            <v xml:space="preserve"> </v>
          </cell>
          <cell r="BC617" t="str">
            <v xml:space="preserve"> </v>
          </cell>
          <cell r="BD617" t="str">
            <v xml:space="preserve"> </v>
          </cell>
          <cell r="BE617" t="str">
            <v xml:space="preserve"> </v>
          </cell>
          <cell r="BF617" t="str">
            <v xml:space="preserve"> </v>
          </cell>
          <cell r="BG617" t="str">
            <v xml:space="preserve"> </v>
          </cell>
          <cell r="BH617" t="str">
            <v xml:space="preserve"> </v>
          </cell>
          <cell r="BI617" t="str">
            <v xml:space="preserve"> </v>
          </cell>
          <cell r="BJ617" t="str">
            <v xml:space="preserve"> </v>
          </cell>
          <cell r="BK617" t="str">
            <v xml:space="preserve"> </v>
          </cell>
          <cell r="BL617" t="str">
            <v xml:space="preserve"> </v>
          </cell>
          <cell r="BM617" t="str">
            <v xml:space="preserve"> </v>
          </cell>
        </row>
        <row r="618">
          <cell r="D618" t="str">
            <v xml:space="preserve"> </v>
          </cell>
          <cell r="J618" t="str">
            <v xml:space="preserve"> </v>
          </cell>
          <cell r="L618" t="str">
            <v xml:space="preserve"> </v>
          </cell>
          <cell r="M618" t="str">
            <v xml:space="preserve"> </v>
          </cell>
          <cell r="N618" t="str">
            <v xml:space="preserve"> </v>
          </cell>
          <cell r="O618" t="str">
            <v xml:space="preserve"> </v>
          </cell>
          <cell r="P618" t="str">
            <v xml:space="preserve"> </v>
          </cell>
          <cell r="Q618" t="str">
            <v xml:space="preserve"> </v>
          </cell>
          <cell r="R618" t="str">
            <v xml:space="preserve"> </v>
          </cell>
          <cell r="S618" t="str">
            <v xml:space="preserve"> </v>
          </cell>
          <cell r="T618" t="str">
            <v xml:space="preserve"> </v>
          </cell>
          <cell r="U618" t="str">
            <v xml:space="preserve"> </v>
          </cell>
          <cell r="BC618" t="str">
            <v xml:space="preserve"> </v>
          </cell>
          <cell r="BD618" t="str">
            <v xml:space="preserve"> </v>
          </cell>
          <cell r="BE618" t="str">
            <v xml:space="preserve"> </v>
          </cell>
          <cell r="BF618" t="str">
            <v xml:space="preserve"> </v>
          </cell>
          <cell r="BG618" t="str">
            <v xml:space="preserve"> </v>
          </cell>
          <cell r="BH618" t="str">
            <v xml:space="preserve"> </v>
          </cell>
          <cell r="BI618" t="str">
            <v xml:space="preserve"> </v>
          </cell>
          <cell r="BJ618" t="str">
            <v xml:space="preserve"> </v>
          </cell>
          <cell r="BK618" t="str">
            <v xml:space="preserve"> </v>
          </cell>
          <cell r="BL618" t="str">
            <v xml:space="preserve"> </v>
          </cell>
          <cell r="BM618" t="str">
            <v xml:space="preserve"> </v>
          </cell>
        </row>
        <row r="619">
          <cell r="D619" t="str">
            <v xml:space="preserve"> </v>
          </cell>
          <cell r="J619" t="str">
            <v xml:space="preserve"> </v>
          </cell>
          <cell r="L619" t="str">
            <v xml:space="preserve"> </v>
          </cell>
          <cell r="M619" t="str">
            <v xml:space="preserve"> </v>
          </cell>
          <cell r="N619" t="str">
            <v xml:space="preserve"> </v>
          </cell>
          <cell r="O619" t="str">
            <v xml:space="preserve"> </v>
          </cell>
          <cell r="P619" t="str">
            <v xml:space="preserve"> </v>
          </cell>
          <cell r="Q619" t="str">
            <v xml:space="preserve"> </v>
          </cell>
          <cell r="R619" t="str">
            <v xml:space="preserve"> </v>
          </cell>
          <cell r="S619" t="str">
            <v xml:space="preserve"> </v>
          </cell>
          <cell r="T619" t="str">
            <v xml:space="preserve"> </v>
          </cell>
          <cell r="U619" t="str">
            <v xml:space="preserve"> </v>
          </cell>
          <cell r="BC619" t="str">
            <v xml:space="preserve"> </v>
          </cell>
          <cell r="BD619" t="str">
            <v xml:space="preserve"> </v>
          </cell>
          <cell r="BE619" t="str">
            <v xml:space="preserve"> </v>
          </cell>
          <cell r="BF619" t="str">
            <v xml:space="preserve"> </v>
          </cell>
          <cell r="BG619" t="str">
            <v xml:space="preserve"> </v>
          </cell>
          <cell r="BH619" t="str">
            <v xml:space="preserve"> </v>
          </cell>
          <cell r="BI619" t="str">
            <v xml:space="preserve"> </v>
          </cell>
          <cell r="BJ619" t="str">
            <v xml:space="preserve"> </v>
          </cell>
          <cell r="BK619" t="str">
            <v xml:space="preserve"> </v>
          </cell>
          <cell r="BL619" t="str">
            <v xml:space="preserve"> </v>
          </cell>
          <cell r="BM619" t="str">
            <v xml:space="preserve"> </v>
          </cell>
        </row>
        <row r="620">
          <cell r="D620" t="str">
            <v xml:space="preserve"> </v>
          </cell>
          <cell r="J620" t="str">
            <v xml:space="preserve"> </v>
          </cell>
          <cell r="L620" t="str">
            <v xml:space="preserve"> </v>
          </cell>
          <cell r="M620" t="str">
            <v xml:space="preserve"> </v>
          </cell>
          <cell r="N620" t="str">
            <v xml:space="preserve"> </v>
          </cell>
          <cell r="O620" t="str">
            <v xml:space="preserve"> </v>
          </cell>
          <cell r="P620" t="str">
            <v xml:space="preserve"> </v>
          </cell>
          <cell r="Q620" t="str">
            <v xml:space="preserve"> </v>
          </cell>
          <cell r="R620" t="str">
            <v xml:space="preserve"> </v>
          </cell>
          <cell r="S620" t="str">
            <v xml:space="preserve"> </v>
          </cell>
          <cell r="T620" t="str">
            <v xml:space="preserve"> </v>
          </cell>
          <cell r="U620" t="str">
            <v xml:space="preserve"> </v>
          </cell>
          <cell r="BC620" t="str">
            <v xml:space="preserve"> </v>
          </cell>
          <cell r="BD620" t="str">
            <v xml:space="preserve"> </v>
          </cell>
          <cell r="BE620" t="str">
            <v xml:space="preserve"> </v>
          </cell>
          <cell r="BF620" t="str">
            <v xml:space="preserve"> </v>
          </cell>
          <cell r="BG620" t="str">
            <v xml:space="preserve"> </v>
          </cell>
          <cell r="BH620" t="str">
            <v xml:space="preserve"> </v>
          </cell>
          <cell r="BI620" t="str">
            <v xml:space="preserve"> </v>
          </cell>
          <cell r="BJ620" t="str">
            <v xml:space="preserve"> </v>
          </cell>
          <cell r="BK620" t="str">
            <v xml:space="preserve"> </v>
          </cell>
          <cell r="BL620" t="str">
            <v xml:space="preserve"> </v>
          </cell>
          <cell r="BM620" t="str">
            <v xml:space="preserve"> </v>
          </cell>
        </row>
        <row r="621">
          <cell r="D621" t="str">
            <v xml:space="preserve"> </v>
          </cell>
          <cell r="J621" t="str">
            <v xml:space="preserve"> </v>
          </cell>
          <cell r="L621" t="str">
            <v xml:space="preserve"> </v>
          </cell>
          <cell r="M621" t="str">
            <v xml:space="preserve"> </v>
          </cell>
          <cell r="N621" t="str">
            <v xml:space="preserve"> </v>
          </cell>
          <cell r="O621" t="str">
            <v xml:space="preserve"> </v>
          </cell>
          <cell r="P621" t="str">
            <v xml:space="preserve"> </v>
          </cell>
          <cell r="Q621" t="str">
            <v xml:space="preserve"> </v>
          </cell>
          <cell r="R621" t="str">
            <v xml:space="preserve"> </v>
          </cell>
          <cell r="S621" t="str">
            <v xml:space="preserve"> </v>
          </cell>
          <cell r="T621" t="str">
            <v xml:space="preserve"> </v>
          </cell>
          <cell r="U621" t="str">
            <v xml:space="preserve"> </v>
          </cell>
          <cell r="BC621" t="str">
            <v xml:space="preserve"> </v>
          </cell>
          <cell r="BD621" t="str">
            <v xml:space="preserve"> </v>
          </cell>
          <cell r="BE621" t="str">
            <v xml:space="preserve"> </v>
          </cell>
          <cell r="BF621" t="str">
            <v xml:space="preserve"> </v>
          </cell>
          <cell r="BG621" t="str">
            <v xml:space="preserve"> </v>
          </cell>
          <cell r="BH621" t="str">
            <v xml:space="preserve"> </v>
          </cell>
          <cell r="BI621" t="str">
            <v xml:space="preserve"> </v>
          </cell>
          <cell r="BJ621" t="str">
            <v xml:space="preserve"> </v>
          </cell>
          <cell r="BK621" t="str">
            <v xml:space="preserve"> </v>
          </cell>
          <cell r="BL621" t="str">
            <v xml:space="preserve"> </v>
          </cell>
          <cell r="BM621" t="str">
            <v xml:space="preserve"> </v>
          </cell>
        </row>
        <row r="622">
          <cell r="D622" t="str">
            <v xml:space="preserve"> </v>
          </cell>
          <cell r="J622" t="str">
            <v xml:space="preserve"> </v>
          </cell>
          <cell r="L622" t="str">
            <v xml:space="preserve"> </v>
          </cell>
          <cell r="M622" t="str">
            <v xml:space="preserve"> </v>
          </cell>
          <cell r="N622" t="str">
            <v xml:space="preserve"> </v>
          </cell>
          <cell r="O622" t="str">
            <v xml:space="preserve"> </v>
          </cell>
          <cell r="P622" t="str">
            <v xml:space="preserve"> </v>
          </cell>
          <cell r="Q622" t="str">
            <v xml:space="preserve"> </v>
          </cell>
          <cell r="R622" t="str">
            <v xml:space="preserve"> </v>
          </cell>
          <cell r="S622" t="str">
            <v xml:space="preserve"> </v>
          </cell>
          <cell r="T622" t="str">
            <v xml:space="preserve"> </v>
          </cell>
          <cell r="U622" t="str">
            <v xml:space="preserve"> </v>
          </cell>
          <cell r="BC622" t="str">
            <v xml:space="preserve"> </v>
          </cell>
          <cell r="BD622" t="str">
            <v xml:space="preserve"> </v>
          </cell>
          <cell r="BE622" t="str">
            <v xml:space="preserve"> </v>
          </cell>
          <cell r="BF622" t="str">
            <v xml:space="preserve"> </v>
          </cell>
          <cell r="BG622" t="str">
            <v xml:space="preserve"> </v>
          </cell>
          <cell r="BH622" t="str">
            <v xml:space="preserve"> </v>
          </cell>
          <cell r="BI622" t="str">
            <v xml:space="preserve"> </v>
          </cell>
          <cell r="BJ622" t="str">
            <v xml:space="preserve"> </v>
          </cell>
          <cell r="BK622" t="str">
            <v xml:space="preserve"> </v>
          </cell>
          <cell r="BL622" t="str">
            <v xml:space="preserve"> </v>
          </cell>
          <cell r="BM622" t="str">
            <v xml:space="preserve"> </v>
          </cell>
        </row>
        <row r="623">
          <cell r="D623" t="str">
            <v xml:space="preserve"> </v>
          </cell>
          <cell r="J623" t="str">
            <v xml:space="preserve"> </v>
          </cell>
          <cell r="L623" t="str">
            <v xml:space="preserve"> </v>
          </cell>
          <cell r="M623" t="str">
            <v xml:space="preserve"> </v>
          </cell>
          <cell r="N623" t="str">
            <v xml:space="preserve"> </v>
          </cell>
          <cell r="O623" t="str">
            <v xml:space="preserve"> </v>
          </cell>
          <cell r="P623" t="str">
            <v xml:space="preserve"> </v>
          </cell>
          <cell r="Q623" t="str">
            <v xml:space="preserve"> </v>
          </cell>
          <cell r="R623" t="str">
            <v xml:space="preserve"> </v>
          </cell>
          <cell r="S623" t="str">
            <v xml:space="preserve"> </v>
          </cell>
          <cell r="T623" t="str">
            <v xml:space="preserve"> </v>
          </cell>
          <cell r="U623" t="str">
            <v xml:space="preserve"> </v>
          </cell>
          <cell r="BC623" t="str">
            <v xml:space="preserve"> </v>
          </cell>
          <cell r="BD623" t="str">
            <v xml:space="preserve"> </v>
          </cell>
          <cell r="BE623" t="str">
            <v xml:space="preserve"> </v>
          </cell>
          <cell r="BF623" t="str">
            <v xml:space="preserve"> </v>
          </cell>
          <cell r="BG623" t="str">
            <v xml:space="preserve"> </v>
          </cell>
          <cell r="BH623" t="str">
            <v xml:space="preserve"> </v>
          </cell>
          <cell r="BI623" t="str">
            <v xml:space="preserve"> </v>
          </cell>
          <cell r="BJ623" t="str">
            <v xml:space="preserve"> </v>
          </cell>
          <cell r="BK623" t="str">
            <v xml:space="preserve"> </v>
          </cell>
          <cell r="BL623" t="str">
            <v xml:space="preserve"> </v>
          </cell>
          <cell r="BM623" t="str">
            <v xml:space="preserve"> </v>
          </cell>
        </row>
      </sheetData>
      <sheetData sheetId="15"/>
      <sheetData sheetId="16"/>
      <sheetData sheetId="17"/>
      <sheetData sheetId="18">
        <row r="9">
          <cell r="C9">
            <v>0</v>
          </cell>
        </row>
      </sheetData>
      <sheetData sheetId="19"/>
      <sheetData sheetId="20">
        <row r="9">
          <cell r="C9">
            <v>56119</v>
          </cell>
        </row>
        <row r="10">
          <cell r="C10">
            <v>13734</v>
          </cell>
        </row>
        <row r="11">
          <cell r="C11">
            <v>1412</v>
          </cell>
        </row>
        <row r="12">
          <cell r="C12">
            <v>5310</v>
          </cell>
        </row>
        <row r="13">
          <cell r="C13">
            <v>14847</v>
          </cell>
        </row>
        <row r="14">
          <cell r="C14">
            <v>3149</v>
          </cell>
        </row>
        <row r="16">
          <cell r="C16">
            <v>953</v>
          </cell>
        </row>
        <row r="17">
          <cell r="C17">
            <v>352</v>
          </cell>
        </row>
        <row r="21">
          <cell r="C21">
            <v>43416</v>
          </cell>
        </row>
        <row r="22">
          <cell r="C22">
            <v>3616</v>
          </cell>
        </row>
        <row r="23">
          <cell r="C23">
            <v>21263</v>
          </cell>
        </row>
        <row r="24">
          <cell r="C24">
            <v>16151</v>
          </cell>
        </row>
        <row r="25">
          <cell r="C25">
            <v>0</v>
          </cell>
        </row>
        <row r="26">
          <cell r="C26">
            <v>13233</v>
          </cell>
        </row>
        <row r="27">
          <cell r="C27">
            <v>0</v>
          </cell>
        </row>
        <row r="28">
          <cell r="C28">
            <v>0</v>
          </cell>
        </row>
        <row r="29">
          <cell r="C29">
            <v>0</v>
          </cell>
        </row>
        <row r="34">
          <cell r="C34">
            <v>0</v>
          </cell>
        </row>
        <row r="49">
          <cell r="C49">
            <v>12589</v>
          </cell>
        </row>
        <row r="50">
          <cell r="C50">
            <v>25004</v>
          </cell>
        </row>
        <row r="51">
          <cell r="C51">
            <v>4783</v>
          </cell>
        </row>
        <row r="52">
          <cell r="C52">
            <v>437</v>
          </cell>
        </row>
        <row r="53">
          <cell r="C53">
            <v>417</v>
          </cell>
        </row>
        <row r="54">
          <cell r="C54">
            <v>0</v>
          </cell>
        </row>
        <row r="58">
          <cell r="C58">
            <v>0</v>
          </cell>
        </row>
        <row r="59">
          <cell r="C59">
            <v>0</v>
          </cell>
        </row>
        <row r="60">
          <cell r="C60">
            <v>0</v>
          </cell>
        </row>
        <row r="61">
          <cell r="C61">
            <v>823141</v>
          </cell>
        </row>
        <row r="62">
          <cell r="C62">
            <v>2267</v>
          </cell>
        </row>
        <row r="63">
          <cell r="C63">
            <v>8535</v>
          </cell>
        </row>
        <row r="64">
          <cell r="C64">
            <v>0</v>
          </cell>
        </row>
        <row r="65">
          <cell r="C65">
            <v>0</v>
          </cell>
        </row>
        <row r="66">
          <cell r="C66">
            <v>0</v>
          </cell>
        </row>
        <row r="72">
          <cell r="C72">
            <v>7121</v>
          </cell>
        </row>
        <row r="73">
          <cell r="C73">
            <v>4019</v>
          </cell>
        </row>
        <row r="74">
          <cell r="C74">
            <v>12462</v>
          </cell>
        </row>
        <row r="75">
          <cell r="C75">
            <v>0</v>
          </cell>
        </row>
        <row r="79">
          <cell r="C79">
            <v>0</v>
          </cell>
        </row>
        <row r="80">
          <cell r="C80">
            <v>49095</v>
          </cell>
        </row>
        <row r="81">
          <cell r="C81">
            <v>1709</v>
          </cell>
        </row>
        <row r="82">
          <cell r="C82">
            <v>0</v>
          </cell>
        </row>
        <row r="83">
          <cell r="C83">
            <v>0</v>
          </cell>
        </row>
        <row r="89">
          <cell r="C89">
            <v>377347</v>
          </cell>
        </row>
        <row r="90">
          <cell r="C90">
            <v>425420</v>
          </cell>
        </row>
        <row r="91">
          <cell r="C91">
            <v>802767</v>
          </cell>
        </row>
        <row r="92">
          <cell r="C92">
            <v>0</v>
          </cell>
        </row>
        <row r="286">
          <cell r="C286" t="str">
            <v/>
          </cell>
        </row>
        <row r="287">
          <cell r="C287" t="str">
            <v/>
          </cell>
        </row>
        <row r="493">
          <cell r="C493">
            <v>0</v>
          </cell>
        </row>
        <row r="496">
          <cell r="C496" t="str">
            <v/>
          </cell>
        </row>
        <row r="497">
          <cell r="C497" t="str">
            <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9">
          <cell r="D9">
            <v>0</v>
          </cell>
          <cell r="F9">
            <v>0</v>
          </cell>
          <cell r="G9">
            <v>0</v>
          </cell>
          <cell r="H9">
            <v>0</v>
          </cell>
          <cell r="I9">
            <v>0</v>
          </cell>
          <cell r="J9">
            <v>0</v>
          </cell>
          <cell r="K9">
            <v>0</v>
          </cell>
          <cell r="L9">
            <v>0</v>
          </cell>
          <cell r="M9">
            <v>0</v>
          </cell>
          <cell r="N9">
            <v>0</v>
          </cell>
          <cell r="O9">
            <v>0</v>
          </cell>
        </row>
        <row r="14">
          <cell r="D14">
            <v>0</v>
          </cell>
          <cell r="F14">
            <v>0</v>
          </cell>
          <cell r="G14">
            <v>0</v>
          </cell>
          <cell r="H14">
            <v>0</v>
          </cell>
          <cell r="I14">
            <v>0</v>
          </cell>
          <cell r="J14">
            <v>0</v>
          </cell>
          <cell r="K14">
            <v>0</v>
          </cell>
          <cell r="L14">
            <v>0</v>
          </cell>
          <cell r="M14">
            <v>0</v>
          </cell>
          <cell r="N14">
            <v>0</v>
          </cell>
          <cell r="O14">
            <v>0</v>
          </cell>
        </row>
        <row r="15">
          <cell r="D15">
            <v>0</v>
          </cell>
          <cell r="F15">
            <v>0</v>
          </cell>
          <cell r="G15">
            <v>0</v>
          </cell>
          <cell r="H15">
            <v>0</v>
          </cell>
          <cell r="I15">
            <v>0</v>
          </cell>
          <cell r="J15">
            <v>0</v>
          </cell>
          <cell r="K15">
            <v>0</v>
          </cell>
          <cell r="L15">
            <v>0</v>
          </cell>
          <cell r="M15">
            <v>0</v>
          </cell>
          <cell r="N15">
            <v>0</v>
          </cell>
          <cell r="O15">
            <v>0</v>
          </cell>
        </row>
        <row r="16">
          <cell r="D16">
            <v>0</v>
          </cell>
          <cell r="F16">
            <v>0</v>
          </cell>
          <cell r="L16">
            <v>0</v>
          </cell>
          <cell r="M16">
            <v>0</v>
          </cell>
          <cell r="N16">
            <v>0</v>
          </cell>
          <cell r="O16">
            <v>0</v>
          </cell>
        </row>
        <row r="22">
          <cell r="D22">
            <v>0</v>
          </cell>
          <cell r="F22">
            <v>0</v>
          </cell>
          <cell r="G22">
            <v>0</v>
          </cell>
          <cell r="H22">
            <v>0</v>
          </cell>
          <cell r="I22">
            <v>0</v>
          </cell>
          <cell r="J22">
            <v>0</v>
          </cell>
          <cell r="K22">
            <v>0</v>
          </cell>
          <cell r="L22">
            <v>0</v>
          </cell>
          <cell r="M22">
            <v>0</v>
          </cell>
          <cell r="N22">
            <v>0</v>
          </cell>
          <cell r="O22">
            <v>0</v>
          </cell>
        </row>
        <row r="23">
          <cell r="C23">
            <v>0</v>
          </cell>
          <cell r="D23">
            <v>0</v>
          </cell>
          <cell r="F23">
            <v>0</v>
          </cell>
          <cell r="L23">
            <v>0</v>
          </cell>
          <cell r="M23">
            <v>0</v>
          </cell>
          <cell r="N23">
            <v>0</v>
          </cell>
          <cell r="O23">
            <v>0</v>
          </cell>
        </row>
        <row r="24">
          <cell r="D24">
            <v>0</v>
          </cell>
          <cell r="F24">
            <v>0</v>
          </cell>
          <cell r="G24">
            <v>0</v>
          </cell>
          <cell r="H24">
            <v>0</v>
          </cell>
          <cell r="I24">
            <v>0</v>
          </cell>
          <cell r="J24">
            <v>0</v>
          </cell>
          <cell r="K24">
            <v>0</v>
          </cell>
          <cell r="L24">
            <v>0</v>
          </cell>
          <cell r="M24">
            <v>0</v>
          </cell>
          <cell r="N24">
            <v>0</v>
          </cell>
          <cell r="O24">
            <v>0</v>
          </cell>
        </row>
        <row r="25">
          <cell r="D25">
            <v>0</v>
          </cell>
          <cell r="F25">
            <v>0</v>
          </cell>
          <cell r="G25">
            <v>0</v>
          </cell>
          <cell r="H25">
            <v>0</v>
          </cell>
          <cell r="I25">
            <v>0</v>
          </cell>
          <cell r="J25">
            <v>0</v>
          </cell>
          <cell r="K25">
            <v>0</v>
          </cell>
          <cell r="L25">
            <v>0</v>
          </cell>
          <cell r="M25">
            <v>0</v>
          </cell>
          <cell r="N25">
            <v>0</v>
          </cell>
          <cell r="O25">
            <v>0</v>
          </cell>
        </row>
        <row r="64">
          <cell r="D64">
            <v>0</v>
          </cell>
          <cell r="F64">
            <v>0</v>
          </cell>
          <cell r="G64">
            <v>0</v>
          </cell>
          <cell r="H64">
            <v>0</v>
          </cell>
          <cell r="I64">
            <v>0</v>
          </cell>
          <cell r="J64">
            <v>0</v>
          </cell>
          <cell r="K64">
            <v>0</v>
          </cell>
          <cell r="L64">
            <v>0</v>
          </cell>
          <cell r="M64">
            <v>0</v>
          </cell>
          <cell r="N64">
            <v>0</v>
          </cell>
          <cell r="O64">
            <v>0</v>
          </cell>
          <cell r="R64" t="b">
            <v>0</v>
          </cell>
        </row>
        <row r="66">
          <cell r="D66">
            <v>0</v>
          </cell>
          <cell r="F66">
            <v>0</v>
          </cell>
          <cell r="G66">
            <v>0</v>
          </cell>
          <cell r="H66">
            <v>0</v>
          </cell>
          <cell r="I66">
            <v>0</v>
          </cell>
          <cell r="J66">
            <v>0</v>
          </cell>
          <cell r="K66">
            <v>0</v>
          </cell>
          <cell r="L66">
            <v>0</v>
          </cell>
          <cell r="M66">
            <v>0</v>
          </cell>
          <cell r="N66">
            <v>0</v>
          </cell>
          <cell r="O66">
            <v>0</v>
          </cell>
          <cell r="R66" t="b">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ow r="10">
          <cell r="E10">
            <v>0</v>
          </cell>
          <cell r="G10">
            <v>0</v>
          </cell>
          <cell r="H10">
            <v>0</v>
          </cell>
          <cell r="I10">
            <v>0</v>
          </cell>
          <cell r="J10">
            <v>0</v>
          </cell>
          <cell r="K10">
            <v>0</v>
          </cell>
          <cell r="L10">
            <v>0</v>
          </cell>
          <cell r="M10">
            <v>0</v>
          </cell>
          <cell r="N10">
            <v>0</v>
          </cell>
          <cell r="O10">
            <v>0</v>
          </cell>
          <cell r="P10">
            <v>0</v>
          </cell>
        </row>
        <row r="11">
          <cell r="E11">
            <v>7766290</v>
          </cell>
          <cell r="G11">
            <v>5151000</v>
          </cell>
          <cell r="M11">
            <v>752000</v>
          </cell>
          <cell r="N11">
            <v>752000</v>
          </cell>
          <cell r="O11">
            <v>752000</v>
          </cell>
          <cell r="P11">
            <v>752000</v>
          </cell>
        </row>
        <row r="33">
          <cell r="E33">
            <v>0</v>
          </cell>
          <cell r="G33">
            <v>0</v>
          </cell>
          <cell r="H33">
            <v>0</v>
          </cell>
          <cell r="I33">
            <v>0</v>
          </cell>
          <cell r="J33">
            <v>0</v>
          </cell>
          <cell r="K33">
            <v>0</v>
          </cell>
          <cell r="L33">
            <v>0</v>
          </cell>
          <cell r="M33">
            <v>0</v>
          </cell>
          <cell r="N33">
            <v>0</v>
          </cell>
          <cell r="O33">
            <v>0</v>
          </cell>
          <cell r="P33">
            <v>0</v>
          </cell>
        </row>
        <row r="34">
          <cell r="E34">
            <v>0</v>
          </cell>
          <cell r="G34">
            <v>0</v>
          </cell>
          <cell r="H34">
            <v>0</v>
          </cell>
          <cell r="I34">
            <v>0</v>
          </cell>
          <cell r="J34">
            <v>0</v>
          </cell>
          <cell r="K34">
            <v>0</v>
          </cell>
          <cell r="L34">
            <v>0</v>
          </cell>
          <cell r="M34">
            <v>0</v>
          </cell>
          <cell r="N34">
            <v>0</v>
          </cell>
          <cell r="O34">
            <v>0</v>
          </cell>
          <cell r="P34">
            <v>0</v>
          </cell>
        </row>
        <row r="35">
          <cell r="E35">
            <v>0</v>
          </cell>
          <cell r="G35">
            <v>0</v>
          </cell>
          <cell r="H35">
            <v>0</v>
          </cell>
          <cell r="I35">
            <v>0</v>
          </cell>
          <cell r="J35">
            <v>0</v>
          </cell>
          <cell r="K35">
            <v>0</v>
          </cell>
          <cell r="L35">
            <v>0</v>
          </cell>
          <cell r="M35">
            <v>0</v>
          </cell>
          <cell r="N35">
            <v>0</v>
          </cell>
          <cell r="O35">
            <v>0</v>
          </cell>
          <cell r="P35">
            <v>0</v>
          </cell>
        </row>
        <row r="84">
          <cell r="E84">
            <v>0</v>
          </cell>
          <cell r="G84">
            <v>0</v>
          </cell>
          <cell r="H84">
            <v>0</v>
          </cell>
          <cell r="I84">
            <v>0</v>
          </cell>
          <cell r="J84">
            <v>0</v>
          </cell>
          <cell r="K84">
            <v>0</v>
          </cell>
          <cell r="L84">
            <v>0</v>
          </cell>
          <cell r="M84">
            <v>0</v>
          </cell>
          <cell r="N84">
            <v>0</v>
          </cell>
          <cell r="O84">
            <v>0</v>
          </cell>
          <cell r="P84">
            <v>0</v>
          </cell>
          <cell r="BS84" t="b">
            <v>0</v>
          </cell>
        </row>
        <row r="87">
          <cell r="E87">
            <v>0</v>
          </cell>
          <cell r="G87">
            <v>0</v>
          </cell>
          <cell r="H87">
            <v>0</v>
          </cell>
          <cell r="I87">
            <v>0</v>
          </cell>
          <cell r="J87">
            <v>0</v>
          </cell>
          <cell r="K87">
            <v>0</v>
          </cell>
          <cell r="L87">
            <v>0</v>
          </cell>
          <cell r="M87">
            <v>0</v>
          </cell>
          <cell r="N87">
            <v>0</v>
          </cell>
          <cell r="O87">
            <v>0</v>
          </cell>
          <cell r="P87">
            <v>0</v>
          </cell>
          <cell r="BS87" t="b">
            <v>0</v>
          </cell>
        </row>
      </sheetData>
      <sheetData sheetId="55"/>
      <sheetData sheetId="56">
        <row r="11">
          <cell r="E11">
            <v>0</v>
          </cell>
          <cell r="G11">
            <v>0</v>
          </cell>
          <cell r="H11">
            <v>0</v>
          </cell>
          <cell r="I11">
            <v>0</v>
          </cell>
          <cell r="J11">
            <v>0</v>
          </cell>
          <cell r="K11">
            <v>0</v>
          </cell>
          <cell r="L11">
            <v>0</v>
          </cell>
          <cell r="M11">
            <v>0</v>
          </cell>
          <cell r="N11">
            <v>0</v>
          </cell>
          <cell r="O11">
            <v>0</v>
          </cell>
          <cell r="P11">
            <v>0</v>
          </cell>
        </row>
        <row r="36">
          <cell r="E36">
            <v>0</v>
          </cell>
          <cell r="G36">
            <v>0</v>
          </cell>
          <cell r="H36">
            <v>0</v>
          </cell>
          <cell r="I36">
            <v>0</v>
          </cell>
          <cell r="J36">
            <v>0</v>
          </cell>
          <cell r="K36">
            <v>0</v>
          </cell>
          <cell r="L36">
            <v>0</v>
          </cell>
          <cell r="M36">
            <v>0</v>
          </cell>
          <cell r="N36">
            <v>0</v>
          </cell>
          <cell r="O36">
            <v>0</v>
          </cell>
          <cell r="P36">
            <v>0</v>
          </cell>
        </row>
        <row r="37">
          <cell r="E37">
            <v>0</v>
          </cell>
          <cell r="G37">
            <v>0</v>
          </cell>
          <cell r="H37">
            <v>0</v>
          </cell>
          <cell r="I37">
            <v>0</v>
          </cell>
          <cell r="J37">
            <v>0</v>
          </cell>
          <cell r="K37">
            <v>0</v>
          </cell>
          <cell r="L37">
            <v>0</v>
          </cell>
          <cell r="M37">
            <v>0</v>
          </cell>
          <cell r="N37">
            <v>0</v>
          </cell>
          <cell r="O37">
            <v>0</v>
          </cell>
          <cell r="P37">
            <v>0</v>
          </cell>
        </row>
        <row r="38">
          <cell r="E38">
            <v>0</v>
          </cell>
          <cell r="G38">
            <v>0</v>
          </cell>
          <cell r="H38">
            <v>0</v>
          </cell>
          <cell r="I38">
            <v>0</v>
          </cell>
          <cell r="J38">
            <v>0</v>
          </cell>
          <cell r="K38">
            <v>0</v>
          </cell>
          <cell r="L38">
            <v>0</v>
          </cell>
          <cell r="M38">
            <v>0</v>
          </cell>
          <cell r="N38">
            <v>0</v>
          </cell>
          <cell r="O38">
            <v>0</v>
          </cell>
          <cell r="P38">
            <v>0</v>
          </cell>
        </row>
        <row r="80">
          <cell r="E80">
            <v>0</v>
          </cell>
          <cell r="G80">
            <v>0</v>
          </cell>
          <cell r="H80">
            <v>0</v>
          </cell>
          <cell r="I80">
            <v>0</v>
          </cell>
          <cell r="J80">
            <v>0</v>
          </cell>
          <cell r="K80">
            <v>0</v>
          </cell>
          <cell r="L80">
            <v>0</v>
          </cell>
          <cell r="M80">
            <v>0</v>
          </cell>
          <cell r="N80">
            <v>0</v>
          </cell>
          <cell r="O80">
            <v>0</v>
          </cell>
          <cell r="P80">
            <v>0</v>
          </cell>
        </row>
        <row r="81">
          <cell r="E81">
            <v>0</v>
          </cell>
          <cell r="G81">
            <v>0</v>
          </cell>
          <cell r="H81">
            <v>0</v>
          </cell>
          <cell r="I81">
            <v>0</v>
          </cell>
          <cell r="J81">
            <v>0</v>
          </cell>
          <cell r="K81">
            <v>0</v>
          </cell>
          <cell r="L81">
            <v>0</v>
          </cell>
          <cell r="M81">
            <v>0</v>
          </cell>
          <cell r="N81">
            <v>0</v>
          </cell>
          <cell r="O81">
            <v>0</v>
          </cell>
          <cell r="P81">
            <v>0</v>
          </cell>
        </row>
        <row r="85">
          <cell r="E85">
            <v>0</v>
          </cell>
          <cell r="G85">
            <v>0</v>
          </cell>
          <cell r="H85">
            <v>0</v>
          </cell>
          <cell r="I85">
            <v>0</v>
          </cell>
          <cell r="J85">
            <v>0</v>
          </cell>
          <cell r="K85">
            <v>0</v>
          </cell>
          <cell r="L85">
            <v>0</v>
          </cell>
          <cell r="M85">
            <v>0</v>
          </cell>
          <cell r="N85">
            <v>0</v>
          </cell>
          <cell r="O85">
            <v>0</v>
          </cell>
          <cell r="P85">
            <v>0</v>
          </cell>
        </row>
        <row r="86">
          <cell r="E86">
            <v>0</v>
          </cell>
          <cell r="G86">
            <v>0</v>
          </cell>
          <cell r="H86">
            <v>0</v>
          </cell>
          <cell r="I86">
            <v>0</v>
          </cell>
          <cell r="J86">
            <v>0</v>
          </cell>
          <cell r="K86">
            <v>0</v>
          </cell>
          <cell r="L86">
            <v>0</v>
          </cell>
          <cell r="M86">
            <v>0</v>
          </cell>
          <cell r="N86">
            <v>0</v>
          </cell>
          <cell r="O86">
            <v>0</v>
          </cell>
          <cell r="P86">
            <v>0</v>
          </cell>
        </row>
        <row r="90">
          <cell r="E90">
            <v>0</v>
          </cell>
          <cell r="G90">
            <v>0</v>
          </cell>
          <cell r="H90">
            <v>0</v>
          </cell>
          <cell r="I90">
            <v>0</v>
          </cell>
          <cell r="J90">
            <v>0</v>
          </cell>
          <cell r="K90">
            <v>0</v>
          </cell>
          <cell r="L90">
            <v>0</v>
          </cell>
          <cell r="M90">
            <v>0</v>
          </cell>
          <cell r="N90">
            <v>0</v>
          </cell>
          <cell r="O90">
            <v>0</v>
          </cell>
          <cell r="P90">
            <v>0</v>
          </cell>
        </row>
        <row r="91">
          <cell r="E91">
            <v>0</v>
          </cell>
          <cell r="G91">
            <v>0</v>
          </cell>
          <cell r="H91">
            <v>0</v>
          </cell>
          <cell r="I91">
            <v>0</v>
          </cell>
          <cell r="J91">
            <v>0</v>
          </cell>
          <cell r="K91">
            <v>0</v>
          </cell>
          <cell r="L91">
            <v>0</v>
          </cell>
          <cell r="M91">
            <v>0</v>
          </cell>
          <cell r="N91">
            <v>0</v>
          </cell>
          <cell r="O91">
            <v>0</v>
          </cell>
          <cell r="P91">
            <v>0</v>
          </cell>
        </row>
        <row r="92">
          <cell r="E92">
            <v>0</v>
          </cell>
          <cell r="G92">
            <v>0</v>
          </cell>
          <cell r="H92">
            <v>0</v>
          </cell>
          <cell r="I92">
            <v>0</v>
          </cell>
          <cell r="J92">
            <v>0</v>
          </cell>
          <cell r="K92">
            <v>0</v>
          </cell>
          <cell r="L92">
            <v>0</v>
          </cell>
          <cell r="M92">
            <v>0</v>
          </cell>
          <cell r="N92">
            <v>0</v>
          </cell>
          <cell r="O92">
            <v>0</v>
          </cell>
          <cell r="P92">
            <v>0</v>
          </cell>
        </row>
        <row r="94">
          <cell r="E94">
            <v>0</v>
          </cell>
          <cell r="G94">
            <v>0</v>
          </cell>
          <cell r="H94">
            <v>0</v>
          </cell>
          <cell r="I94">
            <v>0</v>
          </cell>
          <cell r="J94">
            <v>0</v>
          </cell>
          <cell r="K94">
            <v>0</v>
          </cell>
          <cell r="L94">
            <v>0</v>
          </cell>
          <cell r="M94">
            <v>0</v>
          </cell>
          <cell r="N94">
            <v>0</v>
          </cell>
          <cell r="O94">
            <v>0</v>
          </cell>
          <cell r="P94">
            <v>0</v>
          </cell>
        </row>
        <row r="95">
          <cell r="E95">
            <v>0</v>
          </cell>
          <cell r="G95">
            <v>0</v>
          </cell>
          <cell r="H95">
            <v>0</v>
          </cell>
          <cell r="I95">
            <v>0</v>
          </cell>
          <cell r="J95">
            <v>0</v>
          </cell>
          <cell r="K95">
            <v>0</v>
          </cell>
          <cell r="L95">
            <v>0</v>
          </cell>
          <cell r="M95">
            <v>0</v>
          </cell>
          <cell r="N95">
            <v>0</v>
          </cell>
          <cell r="O95">
            <v>0</v>
          </cell>
          <cell r="P95">
            <v>0</v>
          </cell>
        </row>
        <row r="103">
          <cell r="E103">
            <v>0</v>
          </cell>
          <cell r="G103">
            <v>0</v>
          </cell>
          <cell r="H103">
            <v>0</v>
          </cell>
          <cell r="I103">
            <v>0</v>
          </cell>
          <cell r="J103">
            <v>0</v>
          </cell>
          <cell r="K103">
            <v>0</v>
          </cell>
          <cell r="L103">
            <v>0</v>
          </cell>
          <cell r="M103">
            <v>0</v>
          </cell>
          <cell r="N103">
            <v>0</v>
          </cell>
          <cell r="O103">
            <v>0</v>
          </cell>
          <cell r="P103">
            <v>0</v>
          </cell>
        </row>
        <row r="104">
          <cell r="E104">
            <v>0</v>
          </cell>
          <cell r="G104">
            <v>0</v>
          </cell>
          <cell r="H104">
            <v>0</v>
          </cell>
          <cell r="I104">
            <v>0</v>
          </cell>
          <cell r="J104">
            <v>0</v>
          </cell>
          <cell r="K104">
            <v>0</v>
          </cell>
          <cell r="L104">
            <v>0</v>
          </cell>
          <cell r="M104">
            <v>0</v>
          </cell>
          <cell r="N104">
            <v>0</v>
          </cell>
          <cell r="O104">
            <v>0</v>
          </cell>
          <cell r="P104">
            <v>0</v>
          </cell>
        </row>
        <row r="105">
          <cell r="E105">
            <v>0</v>
          </cell>
          <cell r="G105">
            <v>0</v>
          </cell>
          <cell r="H105">
            <v>0</v>
          </cell>
          <cell r="I105">
            <v>0</v>
          </cell>
          <cell r="J105">
            <v>0</v>
          </cell>
          <cell r="K105">
            <v>0</v>
          </cell>
          <cell r="L105">
            <v>0</v>
          </cell>
          <cell r="M105">
            <v>0</v>
          </cell>
          <cell r="N105">
            <v>0</v>
          </cell>
          <cell r="O105">
            <v>0</v>
          </cell>
          <cell r="P105">
            <v>0</v>
          </cell>
        </row>
      </sheetData>
      <sheetData sheetId="57"/>
      <sheetData sheetId="58">
        <row r="35">
          <cell r="G35">
            <v>0</v>
          </cell>
          <cell r="H35">
            <v>0</v>
          </cell>
          <cell r="I35">
            <v>0</v>
          </cell>
          <cell r="J35">
            <v>0</v>
          </cell>
          <cell r="K35">
            <v>0</v>
          </cell>
          <cell r="L35">
            <v>0</v>
          </cell>
          <cell r="M35">
            <v>0</v>
          </cell>
          <cell r="N35">
            <v>0</v>
          </cell>
          <cell r="O35">
            <v>0</v>
          </cell>
          <cell r="P35">
            <v>0</v>
          </cell>
        </row>
        <row r="43">
          <cell r="E43">
            <v>0</v>
          </cell>
          <cell r="G43">
            <v>0</v>
          </cell>
          <cell r="H43">
            <v>0</v>
          </cell>
          <cell r="I43">
            <v>0</v>
          </cell>
          <cell r="J43">
            <v>0</v>
          </cell>
          <cell r="K43">
            <v>0</v>
          </cell>
          <cell r="L43">
            <v>0</v>
          </cell>
          <cell r="M43">
            <v>0</v>
          </cell>
          <cell r="N43">
            <v>0</v>
          </cell>
          <cell r="O43">
            <v>0</v>
          </cell>
          <cell r="P43">
            <v>0</v>
          </cell>
        </row>
        <row r="44">
          <cell r="E44">
            <v>0</v>
          </cell>
          <cell r="G44">
            <v>0</v>
          </cell>
          <cell r="H44">
            <v>0</v>
          </cell>
          <cell r="I44">
            <v>0</v>
          </cell>
          <cell r="J44">
            <v>0</v>
          </cell>
          <cell r="K44">
            <v>0</v>
          </cell>
          <cell r="L44">
            <v>0</v>
          </cell>
          <cell r="M44">
            <v>0</v>
          </cell>
          <cell r="N44">
            <v>0</v>
          </cell>
          <cell r="O44">
            <v>0</v>
          </cell>
          <cell r="P44">
            <v>0</v>
          </cell>
        </row>
        <row r="48">
          <cell r="E48">
            <v>0</v>
          </cell>
          <cell r="G48">
            <v>0</v>
          </cell>
          <cell r="H48">
            <v>0</v>
          </cell>
          <cell r="I48">
            <v>0</v>
          </cell>
          <cell r="J48">
            <v>0</v>
          </cell>
          <cell r="K48">
            <v>0</v>
          </cell>
          <cell r="L48">
            <v>0</v>
          </cell>
          <cell r="M48">
            <v>0</v>
          </cell>
          <cell r="N48">
            <v>0</v>
          </cell>
          <cell r="O48">
            <v>0</v>
          </cell>
          <cell r="P48">
            <v>0</v>
          </cell>
        </row>
        <row r="49">
          <cell r="E49">
            <v>0</v>
          </cell>
          <cell r="G49">
            <v>0</v>
          </cell>
          <cell r="H49">
            <v>0</v>
          </cell>
          <cell r="I49">
            <v>0</v>
          </cell>
          <cell r="J49">
            <v>0</v>
          </cell>
          <cell r="K49">
            <v>0</v>
          </cell>
          <cell r="L49">
            <v>0</v>
          </cell>
          <cell r="M49">
            <v>0</v>
          </cell>
          <cell r="N49">
            <v>0</v>
          </cell>
          <cell r="O49">
            <v>0</v>
          </cell>
          <cell r="P49">
            <v>0</v>
          </cell>
        </row>
        <row r="53">
          <cell r="E53">
            <v>0</v>
          </cell>
          <cell r="G53">
            <v>0</v>
          </cell>
          <cell r="H53">
            <v>0</v>
          </cell>
          <cell r="I53">
            <v>0</v>
          </cell>
          <cell r="J53">
            <v>0</v>
          </cell>
          <cell r="K53">
            <v>0</v>
          </cell>
          <cell r="L53">
            <v>0</v>
          </cell>
          <cell r="M53">
            <v>0</v>
          </cell>
          <cell r="N53">
            <v>0</v>
          </cell>
          <cell r="O53">
            <v>0</v>
          </cell>
          <cell r="P53">
            <v>0</v>
          </cell>
        </row>
        <row r="55">
          <cell r="E55">
            <v>0</v>
          </cell>
          <cell r="G55">
            <v>0</v>
          </cell>
          <cell r="H55">
            <v>0</v>
          </cell>
          <cell r="I55">
            <v>0</v>
          </cell>
          <cell r="J55">
            <v>0</v>
          </cell>
          <cell r="K55">
            <v>0</v>
          </cell>
          <cell r="L55">
            <v>0</v>
          </cell>
          <cell r="M55">
            <v>0</v>
          </cell>
          <cell r="N55">
            <v>0</v>
          </cell>
          <cell r="O55">
            <v>0</v>
          </cell>
          <cell r="P55">
            <v>0</v>
          </cell>
        </row>
        <row r="63">
          <cell r="E63">
            <v>0</v>
          </cell>
          <cell r="G63">
            <v>0</v>
          </cell>
          <cell r="H63">
            <v>0</v>
          </cell>
          <cell r="I63">
            <v>0</v>
          </cell>
          <cell r="J63">
            <v>0</v>
          </cell>
          <cell r="K63">
            <v>0</v>
          </cell>
          <cell r="L63">
            <v>0</v>
          </cell>
          <cell r="M63">
            <v>0</v>
          </cell>
          <cell r="N63">
            <v>0</v>
          </cell>
          <cell r="O63">
            <v>0</v>
          </cell>
          <cell r="P63">
            <v>0</v>
          </cell>
        </row>
        <row r="64">
          <cell r="E64">
            <v>0</v>
          </cell>
          <cell r="G64">
            <v>0</v>
          </cell>
          <cell r="H64">
            <v>0</v>
          </cell>
          <cell r="I64">
            <v>0</v>
          </cell>
          <cell r="J64">
            <v>0</v>
          </cell>
          <cell r="K64">
            <v>0</v>
          </cell>
          <cell r="L64">
            <v>0</v>
          </cell>
          <cell r="M64">
            <v>0</v>
          </cell>
          <cell r="N64">
            <v>0</v>
          </cell>
          <cell r="O64">
            <v>0</v>
          </cell>
          <cell r="P64">
            <v>0</v>
          </cell>
        </row>
      </sheetData>
      <sheetData sheetId="59"/>
      <sheetData sheetId="60"/>
      <sheetData sheetId="61"/>
      <sheetData sheetId="62"/>
      <sheetData sheetId="63"/>
      <sheetData sheetId="64"/>
      <sheetData sheetId="65"/>
      <sheetData sheetId="66"/>
      <sheetData sheetId="67">
        <row r="217">
          <cell r="E217">
            <v>0</v>
          </cell>
          <cell r="G217">
            <v>0</v>
          </cell>
          <cell r="H217">
            <v>0</v>
          </cell>
          <cell r="I217">
            <v>0</v>
          </cell>
          <cell r="J217">
            <v>0</v>
          </cell>
          <cell r="K217">
            <v>0</v>
          </cell>
          <cell r="L217">
            <v>0</v>
          </cell>
          <cell r="M217">
            <v>0</v>
          </cell>
          <cell r="N217">
            <v>0</v>
          </cell>
          <cell r="O217">
            <v>0</v>
          </cell>
          <cell r="P217">
            <v>0</v>
          </cell>
        </row>
        <row r="272">
          <cell r="E272">
            <v>0</v>
          </cell>
          <cell r="G272">
            <v>0</v>
          </cell>
          <cell r="H272">
            <v>0</v>
          </cell>
          <cell r="I272">
            <v>0</v>
          </cell>
          <cell r="J272">
            <v>0</v>
          </cell>
          <cell r="K272">
            <v>0</v>
          </cell>
          <cell r="L272">
            <v>0</v>
          </cell>
          <cell r="M272">
            <v>0</v>
          </cell>
          <cell r="N272">
            <v>0</v>
          </cell>
          <cell r="O272">
            <v>0</v>
          </cell>
          <cell r="P272">
            <v>0</v>
          </cell>
        </row>
        <row r="273">
          <cell r="E273">
            <v>0</v>
          </cell>
          <cell r="G273">
            <v>0</v>
          </cell>
          <cell r="H273">
            <v>0</v>
          </cell>
          <cell r="I273">
            <v>0</v>
          </cell>
          <cell r="J273">
            <v>0</v>
          </cell>
          <cell r="K273">
            <v>0</v>
          </cell>
          <cell r="L273">
            <v>0</v>
          </cell>
          <cell r="M273">
            <v>0</v>
          </cell>
          <cell r="N273">
            <v>0</v>
          </cell>
          <cell r="O273">
            <v>0</v>
          </cell>
          <cell r="P273">
            <v>0</v>
          </cell>
        </row>
        <row r="465">
          <cell r="E465">
            <v>0</v>
          </cell>
          <cell r="G465">
            <v>0</v>
          </cell>
          <cell r="H465">
            <v>0</v>
          </cell>
          <cell r="I465">
            <v>0</v>
          </cell>
          <cell r="J465">
            <v>0</v>
          </cell>
          <cell r="K465">
            <v>0</v>
          </cell>
          <cell r="L465">
            <v>0</v>
          </cell>
          <cell r="M465">
            <v>0</v>
          </cell>
          <cell r="N465">
            <v>0</v>
          </cell>
          <cell r="O465">
            <v>0</v>
          </cell>
          <cell r="P465">
            <v>0</v>
          </cell>
        </row>
        <row r="467">
          <cell r="E467">
            <v>0</v>
          </cell>
          <cell r="G467">
            <v>0</v>
          </cell>
          <cell r="H467">
            <v>0</v>
          </cell>
          <cell r="I467">
            <v>0</v>
          </cell>
          <cell r="J467">
            <v>0</v>
          </cell>
          <cell r="K467">
            <v>0</v>
          </cell>
          <cell r="L467">
            <v>0</v>
          </cell>
          <cell r="M467">
            <v>0</v>
          </cell>
          <cell r="N467">
            <v>0</v>
          </cell>
          <cell r="O467">
            <v>0</v>
          </cell>
          <cell r="P467">
            <v>0</v>
          </cell>
        </row>
      </sheetData>
      <sheetData sheetId="68">
        <row r="702">
          <cell r="D702">
            <v>0</v>
          </cell>
          <cell r="E702">
            <v>0</v>
          </cell>
          <cell r="F702">
            <v>0</v>
          </cell>
          <cell r="G702">
            <v>0</v>
          </cell>
          <cell r="H702">
            <v>0</v>
          </cell>
          <cell r="I702">
            <v>0</v>
          </cell>
          <cell r="J702">
            <v>0</v>
          </cell>
          <cell r="K702">
            <v>0</v>
          </cell>
          <cell r="L702">
            <v>0</v>
          </cell>
          <cell r="M702">
            <v>0</v>
          </cell>
          <cell r="N702">
            <v>0</v>
          </cell>
        </row>
      </sheetData>
      <sheetData sheetId="69">
        <row r="60">
          <cell r="J60">
            <v>3632000</v>
          </cell>
          <cell r="K60">
            <v>3976557.2448392734</v>
          </cell>
          <cell r="Q60">
            <v>2414750.4705344895</v>
          </cell>
          <cell r="R60">
            <v>2156988.3073769072</v>
          </cell>
          <cell r="S60">
            <v>1883577.285780425</v>
          </cell>
          <cell r="T60">
            <v>1605099.9768139638</v>
          </cell>
        </row>
        <row r="83">
          <cell r="J83">
            <v>3632000</v>
          </cell>
          <cell r="K83">
            <v>3369958</v>
          </cell>
          <cell r="L83">
            <v>3096986</v>
          </cell>
          <cell r="M83">
            <v>2822077</v>
          </cell>
          <cell r="N83">
            <v>2562230</v>
          </cell>
          <cell r="O83">
            <v>2311770</v>
          </cell>
          <cell r="P83">
            <v>2113052</v>
          </cell>
          <cell r="Q83">
            <v>1931442</v>
          </cell>
          <cell r="R83">
            <v>1745460</v>
          </cell>
          <cell r="S83">
            <v>1545207</v>
          </cell>
          <cell r="T83">
            <v>1342709</v>
          </cell>
        </row>
        <row r="86">
          <cell r="J86">
            <v>0</v>
          </cell>
          <cell r="K86">
            <v>0</v>
          </cell>
          <cell r="L86">
            <v>0</v>
          </cell>
          <cell r="M86">
            <v>0</v>
          </cell>
          <cell r="N86">
            <v>0</v>
          </cell>
          <cell r="O86">
            <v>0</v>
          </cell>
          <cell r="P86">
            <v>0</v>
          </cell>
          <cell r="Q86">
            <v>0</v>
          </cell>
          <cell r="R86">
            <v>0</v>
          </cell>
          <cell r="S86">
            <v>0</v>
          </cell>
          <cell r="T86">
            <v>0</v>
          </cell>
        </row>
      </sheetData>
      <sheetData sheetId="70">
        <row r="44">
          <cell r="J44">
            <v>0</v>
          </cell>
          <cell r="K44">
            <v>0</v>
          </cell>
          <cell r="L44">
            <v>0</v>
          </cell>
          <cell r="M44">
            <v>0</v>
          </cell>
          <cell r="N44">
            <v>0</v>
          </cell>
          <cell r="O44">
            <v>0</v>
          </cell>
          <cell r="P44">
            <v>0</v>
          </cell>
          <cell r="Q44">
            <v>0</v>
          </cell>
          <cell r="R44">
            <v>0</v>
          </cell>
          <cell r="S44">
            <v>0</v>
          </cell>
          <cell r="T44">
            <v>0</v>
          </cell>
        </row>
      </sheetData>
      <sheetData sheetId="71">
        <row r="44">
          <cell r="J44">
            <v>0</v>
          </cell>
          <cell r="K44">
            <v>0</v>
          </cell>
          <cell r="L44">
            <v>0</v>
          </cell>
          <cell r="M44">
            <v>0</v>
          </cell>
          <cell r="N44">
            <v>0</v>
          </cell>
          <cell r="O44">
            <v>0</v>
          </cell>
          <cell r="P44">
            <v>0</v>
          </cell>
          <cell r="Q44">
            <v>0</v>
          </cell>
          <cell r="R44">
            <v>0</v>
          </cell>
          <cell r="S44">
            <v>0</v>
          </cell>
          <cell r="T44">
            <v>0</v>
          </cell>
        </row>
      </sheetData>
      <sheetData sheetId="72">
        <row r="44">
          <cell r="J44">
            <v>5081.1407927242635</v>
          </cell>
          <cell r="K44">
            <v>4185.0083230725813</v>
          </cell>
          <cell r="Q44">
            <v>7176.5602773774226</v>
          </cell>
          <cell r="R44">
            <v>7535.8638358526441</v>
          </cell>
          <cell r="S44">
            <v>5215.6183842252958</v>
          </cell>
          <cell r="T44">
            <v>6751.0672898189241</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3">
          <cell r="AV3" t="str">
            <v>Revised</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INSTRUCTIONS"/>
      <sheetName val="INFO OP"/>
      <sheetName val="INFO OSR"/>
      <sheetName val="INFO BIAR"/>
      <sheetName val="INFO IB"/>
      <sheetName val="INFO AM"/>
      <sheetName val="INFO DS"/>
      <sheetName val="INFO ROEPC"/>
      <sheetName val="DATA OP"/>
      <sheetName val="DATA  OSR"/>
      <sheetName val="DATA BIAR"/>
      <sheetName val="DATA IB"/>
      <sheetName val="DATA AM"/>
      <sheetName val="DATA DS"/>
      <sheetName val="DATA ROEPC"/>
      <sheetName val="CALC OP"/>
      <sheetName val="CALC OSR"/>
      <sheetName val="CALC BIAR"/>
      <sheetName val="CALC IB"/>
      <sheetName val="CALC AM"/>
      <sheetName val="CALC DS"/>
      <sheetName val="CALC ROEPC"/>
      <sheetName val="RESULTS"/>
      <sheetName val="POPULATION"/>
      <sheetName val="Sheet1"/>
      <sheetName val="Sheet2"/>
    </sheetNames>
    <sheetDataSet>
      <sheetData sheetId="0"/>
      <sheetData sheetId="1">
        <row r="5">
          <cell r="D5" t="str">
            <v>Blue Mountains City Council</v>
          </cell>
        </row>
      </sheetData>
      <sheetData sheetId="2"/>
      <sheetData sheetId="3"/>
      <sheetData sheetId="4"/>
      <sheetData sheetId="5"/>
      <sheetData sheetId="6"/>
      <sheetData sheetId="7"/>
      <sheetData sheetId="8"/>
      <sheetData sheetId="9">
        <row r="13">
          <cell r="C13">
            <v>0</v>
          </cell>
          <cell r="E13">
            <v>0</v>
          </cell>
          <cell r="G13">
            <v>0</v>
          </cell>
        </row>
        <row r="23">
          <cell r="G23">
            <v>0</v>
          </cell>
        </row>
        <row r="25">
          <cell r="G25">
            <v>0</v>
          </cell>
        </row>
        <row r="27">
          <cell r="E27">
            <v>0</v>
          </cell>
          <cell r="G27">
            <v>0</v>
          </cell>
        </row>
        <row r="31">
          <cell r="G31">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INSTRUCTIONS"/>
      <sheetName val="INFO OP"/>
      <sheetName val="INFO OSR"/>
      <sheetName val="INFO BIAR"/>
      <sheetName val="INFO IB"/>
      <sheetName val="INFO AM"/>
      <sheetName val="INFO DS"/>
      <sheetName val="INFO ROEPC"/>
      <sheetName val="DATA OP"/>
      <sheetName val="DATA  OSR"/>
      <sheetName val="DATA BIAR"/>
      <sheetName val="DATA IB"/>
      <sheetName val="DATA AM"/>
      <sheetName val="DATA DS"/>
      <sheetName val="DATA ROEPC"/>
      <sheetName val="CALC OP"/>
      <sheetName val="CALC OSR"/>
      <sheetName val="CALC BIAR"/>
      <sheetName val="CALC IB"/>
      <sheetName val="CALC AM"/>
      <sheetName val="CALC DS"/>
      <sheetName val="CALC ROEPC"/>
      <sheetName val="RESULTS"/>
      <sheetName val="POPULATION"/>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C5">
            <v>102758</v>
          </cell>
          <cell r="E5">
            <v>95876</v>
          </cell>
        </row>
        <row r="7">
          <cell r="C7">
            <v>5517</v>
          </cell>
          <cell r="E7">
            <v>3149</v>
          </cell>
        </row>
        <row r="9">
          <cell r="C9">
            <v>1314</v>
          </cell>
          <cell r="E9">
            <v>953</v>
          </cell>
        </row>
        <row r="11">
          <cell r="C11">
            <v>204</v>
          </cell>
          <cell r="E11">
            <v>352</v>
          </cell>
        </row>
        <row r="13">
          <cell r="C13">
            <v>22</v>
          </cell>
          <cell r="E13">
            <v>31</v>
          </cell>
        </row>
        <row r="21">
          <cell r="C21">
            <v>110565</v>
          </cell>
          <cell r="E21">
            <v>97679</v>
          </cell>
        </row>
        <row r="27">
          <cell r="E27">
            <v>1111</v>
          </cell>
        </row>
      </sheetData>
      <sheetData sheetId="10">
        <row r="5">
          <cell r="C5">
            <v>102758</v>
          </cell>
          <cell r="E5">
            <v>95876</v>
          </cell>
        </row>
        <row r="7">
          <cell r="C7">
            <v>17732</v>
          </cell>
          <cell r="E7">
            <v>14847</v>
          </cell>
        </row>
        <row r="9">
          <cell r="C9">
            <v>5517</v>
          </cell>
          <cell r="E9">
            <v>3149</v>
          </cell>
        </row>
        <row r="11">
          <cell r="C11">
            <v>1314</v>
          </cell>
          <cell r="E11">
            <v>953</v>
          </cell>
        </row>
        <row r="13">
          <cell r="C13">
            <v>204</v>
          </cell>
          <cell r="E13">
            <v>352</v>
          </cell>
        </row>
        <row r="15">
          <cell r="C15">
            <v>22</v>
          </cell>
          <cell r="E15">
            <v>31</v>
          </cell>
        </row>
      </sheetData>
      <sheetData sheetId="11">
        <row r="5">
          <cell r="C5">
            <v>7451</v>
          </cell>
          <cell r="E5">
            <v>4424</v>
          </cell>
          <cell r="G5">
            <v>3672</v>
          </cell>
        </row>
        <row r="7">
          <cell r="C7">
            <v>13915</v>
          </cell>
          <cell r="E7">
            <v>9280</v>
          </cell>
        </row>
      </sheetData>
      <sheetData sheetId="12" refreshError="1"/>
      <sheetData sheetId="13">
        <row r="5">
          <cell r="C5">
            <v>8003</v>
          </cell>
          <cell r="E5">
            <v>7599</v>
          </cell>
        </row>
        <row r="7">
          <cell r="C7">
            <v>14243</v>
          </cell>
          <cell r="E7">
            <v>7599</v>
          </cell>
        </row>
      </sheetData>
      <sheetData sheetId="14">
        <row r="5">
          <cell r="C5">
            <v>3289</v>
          </cell>
          <cell r="E5">
            <v>3522</v>
          </cell>
        </row>
        <row r="7">
          <cell r="C7">
            <v>2783</v>
          </cell>
          <cell r="E7">
            <v>3616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Fields"/>
      <sheetName val="Operating Perf"/>
      <sheetName val="Own Source Rev"/>
      <sheetName val="Asset Renewal"/>
      <sheetName val="Infra Backlog"/>
      <sheetName val="Asset Maintenance"/>
      <sheetName val="Debt Service"/>
      <sheetName val="Exp per Capita"/>
    </sheetNames>
    <sheetDataSet>
      <sheetData sheetId="0" refreshError="1"/>
      <sheetData sheetId="1">
        <row r="21">
          <cell r="I21">
            <v>107419</v>
          </cell>
          <cell r="J21">
            <v>110551</v>
          </cell>
          <cell r="K21">
            <v>113439</v>
          </cell>
        </row>
      </sheetData>
      <sheetData sheetId="2" refreshError="1"/>
      <sheetData sheetId="3" refreshError="1"/>
      <sheetData sheetId="4" refreshError="1"/>
      <sheetData sheetId="5" refreshError="1"/>
      <sheetData sheetId="6" refreshError="1"/>
      <sheetData sheetId="7">
        <row r="21">
          <cell r="C21">
            <v>1.1024918775227215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names"/>
      <sheetName val="Check Range names"/>
      <sheetName val="Cover Page"/>
      <sheetName val="year"/>
      <sheetName val="Checklist"/>
      <sheetName val="Income Statement"/>
      <sheetName val="Balance Sheet"/>
      <sheetName val="BS workings"/>
      <sheetName val="Target %"/>
      <sheetName val="Cash Flow"/>
      <sheetName val="CF workings"/>
      <sheetName val="Equity Statement"/>
      <sheetName val="TY-LY Comparison"/>
      <sheetName val="Interest Calculation"/>
      <sheetName val="Budget Summary 1"/>
      <sheetName val="Budget Summary 2"/>
      <sheetName val="Cap Exp Summary"/>
      <sheetName val="Exp Type Summary"/>
      <sheetName val="Budget Reconciliation"/>
      <sheetName val="Working Capital"/>
      <sheetName val="Historical Data"/>
      <sheetName val="Budget Summary 1 by level"/>
      <sheetName val="Budget Summary 2 by level"/>
      <sheetName val="Summary L1"/>
      <sheetName val="Summary L2"/>
      <sheetName val="Summary L3"/>
      <sheetName val="Summary L4"/>
      <sheetName val="Summary L5"/>
      <sheetName val="Summary L6"/>
      <sheetName val="Summary F1"/>
      <sheetName val="Summary F2"/>
      <sheetName val="Summary F3"/>
      <sheetName val="Summary F4"/>
      <sheetName val="KPI - Snapshot"/>
      <sheetName val="KPI - Benchmark Targets"/>
      <sheetName val="KPI calculation"/>
      <sheetName val="Charts"/>
      <sheetName val="Chart Data"/>
      <sheetName val="Chart 1 General"/>
      <sheetName val="Chart 2 General"/>
      <sheetName val="Scenarios"/>
      <sheetName val="S94 - Plan Summary"/>
      <sheetName val="S94 Plans"/>
      <sheetName val="S94 Plans --&gt;"/>
      <sheetName val="S94 specific Plans --&gt;"/>
      <sheetName val="S94 - Plan 1 Areas"/>
      <sheetName val="S94 - Plan 2 Parking"/>
      <sheetName val="S94A - Plan"/>
      <sheetName val="&lt;-- S94 specific Plans"/>
      <sheetName val="S94 Plan reconciling --&gt;"/>
      <sheetName val="S94 - Not under Plan"/>
      <sheetName val="&lt;-- S94 Plan reconciling"/>
      <sheetName val="&lt;-- S94 Plans"/>
      <sheetName val="S94 - Plan spare"/>
      <sheetName val="CAPEX Summary"/>
      <sheetName val="CAPEX program"/>
      <sheetName val="Major Projects summary"/>
      <sheetName val="Major Projects dump"/>
      <sheetName val="RE Dev Summary"/>
      <sheetName val="RE Dev --&gt;"/>
      <sheetName val="RE Dev Reconciling --&gt;"/>
      <sheetName val="RE Dev 1"/>
      <sheetName val="&lt;-- RE Dev Reconciling"/>
      <sheetName val="RE Dev additional --&gt;"/>
      <sheetName val="&lt;-- RE Dev additional"/>
      <sheetName val="&lt;-- RE Dev"/>
      <sheetName val="RE Dev spare"/>
      <sheetName val="Assets - Disposals &amp; Transfers"/>
      <sheetName val="IPP&amp;E Reconciliation"/>
      <sheetName val="Loans - External"/>
      <sheetName val="Loans Payable - Internal"/>
      <sheetName val="Loans Receivable - Internal"/>
      <sheetName val="Finance Leases"/>
      <sheetName val="Internal Reserves"/>
      <sheetName val="External Reserves"/>
      <sheetName val="Leave Entitlements General"/>
      <sheetName val="Group Data General"/>
      <sheetName val="Global Indexation"/>
      <sheetName val="Population Indexation"/>
      <sheetName val="GL Table"/>
      <sheetName val="CoA - Op Exp"/>
      <sheetName val="CoA - Op Inc"/>
      <sheetName val="CoA - Cap Exp"/>
      <sheetName val="CoA - Cap Inc"/>
      <sheetName val="CoA - Res Exp"/>
      <sheetName val="CoA - Res Inc"/>
      <sheetName val="CoA - Int Exp"/>
      <sheetName val="CoA - Int Inc"/>
      <sheetName val="check s94"/>
      <sheetName val="check RE Dev"/>
      <sheetName val="Database Extract"/>
      <sheetName val="Database"/>
      <sheetName val="Data Dump"/>
      <sheetName val="writing errors"/>
      <sheetName val="Levels (Org Structure)"/>
      <sheetName val="Fcts (Fctional Struct)"/>
      <sheetName val="drop down list"/>
      <sheetName val="IS-BS table general"/>
      <sheetName val="LSOp --&gt;"/>
      <sheetName val="LSGOp1"/>
      <sheetName val="LSGOp2"/>
      <sheetName val="LSGOp3"/>
      <sheetName val="LSGOp4"/>
      <sheetName val="LSGOp5"/>
      <sheetName val="LSGOp6"/>
      <sheetName val="LSGOp7"/>
      <sheetName val="LSGOp8"/>
      <sheetName val="LSGOp9"/>
      <sheetName val="LSGOp10"/>
      <sheetName val="LSGOp11"/>
      <sheetName val="LSGOp12"/>
      <sheetName val="LSGOp13"/>
      <sheetName val="LSGOp14"/>
      <sheetName val="LSGOp15"/>
      <sheetName val="LSGOp16"/>
      <sheetName val="LSGOp17"/>
      <sheetName val="LSGOp18"/>
      <sheetName val="LSGOp19"/>
      <sheetName val="LSGOp20"/>
      <sheetName val="&lt;-- LSOp"/>
      <sheetName val="LSCap --&gt;"/>
      <sheetName val="LSGCap1"/>
      <sheetName val="LSGCap2"/>
      <sheetName val="LSGCap3"/>
      <sheetName val="LSGCap4"/>
      <sheetName val="LSGCap5"/>
      <sheetName val="LSGCap6"/>
      <sheetName val="LSGCap7"/>
      <sheetName val="LSGCap8"/>
      <sheetName val="LSGCap9"/>
      <sheetName val="LSGCap10"/>
      <sheetName val="LSGCap11"/>
      <sheetName val="LSGCap12"/>
      <sheetName val="LSGCap13"/>
      <sheetName val="LSGCap14"/>
      <sheetName val="LSGCap15"/>
      <sheetName val="LSGCap16"/>
      <sheetName val="LSGCap17"/>
      <sheetName val="LSGCap18"/>
      <sheetName val="LSGCap19"/>
      <sheetName val="LSGCap20"/>
      <sheetName val="&lt;-- LSCap"/>
      <sheetName val="LSMajor --&gt;"/>
      <sheetName val="LSGMajor1"/>
      <sheetName val="LSGMajor2"/>
      <sheetName val="LSGMajor3"/>
      <sheetName val="LSGMajor4"/>
      <sheetName val="LSGMajor5"/>
      <sheetName val="LSGMajor6"/>
      <sheetName val="LSGMajor7"/>
      <sheetName val="LSGMajor8"/>
      <sheetName val="LSGMajor9"/>
      <sheetName val="LSGMajor10"/>
      <sheetName val="&lt;-- LSMajor"/>
      <sheetName val="FLS --&gt;"/>
      <sheetName val="FinLSG1"/>
      <sheetName val="FinLSG2"/>
      <sheetName val="FinLSG3"/>
      <sheetName val="FinLSG4"/>
      <sheetName val="FinLSG5"/>
      <sheetName val="FinLSG6"/>
      <sheetName val="FinLSG7"/>
      <sheetName val="FinLSG8"/>
      <sheetName val="FinLSG9"/>
      <sheetName val="FinLSG10"/>
      <sheetName val="&lt;-- FLS"/>
      <sheetName val="LSInt --&gt;"/>
      <sheetName val="LSGInt1"/>
      <sheetName val="LSGInt2"/>
      <sheetName val="LSGInt3"/>
      <sheetName val="LSGInt4"/>
      <sheetName val="LSGInt5"/>
      <sheetName val="LSGInt6"/>
      <sheetName val="LSGInt7"/>
      <sheetName val="LSGInt8"/>
      <sheetName val="LSGInt9"/>
      <sheetName val="LSGInt10"/>
      <sheetName val="&lt;-- LSInt"/>
    </sheetNames>
    <sheetDataSet>
      <sheetData sheetId="0"/>
      <sheetData sheetId="1"/>
      <sheetData sheetId="2">
        <row r="3">
          <cell r="A3" t="str">
            <v>Blue Mountains City Council</v>
          </cell>
        </row>
        <row r="5">
          <cell r="A5" t="str">
            <v>10 Year Financial Plan for the Years ending 30 June 2024</v>
          </cell>
        </row>
        <row r="19">
          <cell r="K19" t="b">
            <v>0</v>
          </cell>
        </row>
      </sheetData>
      <sheetData sheetId="3"/>
      <sheetData sheetId="4"/>
      <sheetData sheetId="5"/>
      <sheetData sheetId="6"/>
      <sheetData sheetId="7">
        <row r="71">
          <cell r="E71">
            <v>0</v>
          </cell>
          <cell r="G71">
            <v>0</v>
          </cell>
          <cell r="H71">
            <v>0</v>
          </cell>
          <cell r="M71">
            <v>0</v>
          </cell>
          <cell r="N71">
            <v>0</v>
          </cell>
          <cell r="O71">
            <v>0</v>
          </cell>
          <cell r="P71">
            <v>0</v>
          </cell>
        </row>
        <row r="435">
          <cell r="E435">
            <v>0</v>
          </cell>
          <cell r="G435">
            <v>0</v>
          </cell>
          <cell r="H435">
            <v>0</v>
          </cell>
          <cell r="I435">
            <v>0</v>
          </cell>
          <cell r="J435">
            <v>0</v>
          </cell>
          <cell r="K435">
            <v>0</v>
          </cell>
          <cell r="L435">
            <v>0</v>
          </cell>
          <cell r="M435">
            <v>0</v>
          </cell>
          <cell r="N435">
            <v>0</v>
          </cell>
          <cell r="O435">
            <v>0</v>
          </cell>
          <cell r="P435">
            <v>0</v>
          </cell>
        </row>
        <row r="548">
          <cell r="E548">
            <v>0</v>
          </cell>
          <cell r="G548">
            <v>0</v>
          </cell>
          <cell r="H548">
            <v>0</v>
          </cell>
          <cell r="I548">
            <v>0</v>
          </cell>
          <cell r="J548">
            <v>0</v>
          </cell>
          <cell r="K548">
            <v>0</v>
          </cell>
          <cell r="L548">
            <v>0</v>
          </cell>
          <cell r="M548">
            <v>0</v>
          </cell>
          <cell r="N548">
            <v>0</v>
          </cell>
          <cell r="O548">
            <v>0</v>
          </cell>
          <cell r="P548">
            <v>0</v>
          </cell>
        </row>
        <row r="575">
          <cell r="E575">
            <v>318393</v>
          </cell>
          <cell r="G575">
            <v>236000</v>
          </cell>
          <cell r="H575">
            <v>243080</v>
          </cell>
          <cell r="I575">
            <v>250372.39999999991</v>
          </cell>
          <cell r="J575">
            <v>257883.56999999983</v>
          </cell>
          <cell r="K575">
            <v>265620.08000000007</v>
          </cell>
          <cell r="L575">
            <v>273588.67999999993</v>
          </cell>
          <cell r="M575">
            <v>281796.34000000008</v>
          </cell>
          <cell r="N575">
            <v>290250.23</v>
          </cell>
          <cell r="O575">
            <v>298957.74</v>
          </cell>
          <cell r="P575">
            <v>307926.46999999997</v>
          </cell>
        </row>
        <row r="596">
          <cell r="E596">
            <v>0</v>
          </cell>
          <cell r="G596">
            <v>0</v>
          </cell>
          <cell r="H596">
            <v>0</v>
          </cell>
          <cell r="I596">
            <v>0</v>
          </cell>
          <cell r="J596">
            <v>0</v>
          </cell>
          <cell r="K596">
            <v>0</v>
          </cell>
          <cell r="L596">
            <v>0</v>
          </cell>
          <cell r="M596">
            <v>0</v>
          </cell>
          <cell r="N596">
            <v>0</v>
          </cell>
          <cell r="O596">
            <v>0</v>
          </cell>
          <cell r="P596">
            <v>0</v>
          </cell>
        </row>
        <row r="628">
          <cell r="E628">
            <v>0</v>
          </cell>
          <cell r="G628">
            <v>0</v>
          </cell>
          <cell r="H628">
            <v>0</v>
          </cell>
          <cell r="I628">
            <v>0</v>
          </cell>
          <cell r="J628">
            <v>0</v>
          </cell>
          <cell r="K628">
            <v>0</v>
          </cell>
          <cell r="L628">
            <v>0</v>
          </cell>
          <cell r="M628">
            <v>0</v>
          </cell>
          <cell r="N628">
            <v>0</v>
          </cell>
          <cell r="O628">
            <v>0</v>
          </cell>
          <cell r="P628">
            <v>0</v>
          </cell>
        </row>
        <row r="886">
          <cell r="E886">
            <v>0</v>
          </cell>
          <cell r="G886">
            <v>0</v>
          </cell>
          <cell r="H886">
            <v>0</v>
          </cell>
          <cell r="I886">
            <v>0</v>
          </cell>
          <cell r="J886">
            <v>0</v>
          </cell>
          <cell r="K886">
            <v>0</v>
          </cell>
          <cell r="L886">
            <v>0</v>
          </cell>
          <cell r="M886">
            <v>0</v>
          </cell>
          <cell r="N886">
            <v>0</v>
          </cell>
          <cell r="O886">
            <v>0</v>
          </cell>
          <cell r="P886">
            <v>0</v>
          </cell>
        </row>
        <row r="888">
          <cell r="E888">
            <v>0</v>
          </cell>
          <cell r="G888">
            <v>0</v>
          </cell>
          <cell r="H888">
            <v>0</v>
          </cell>
          <cell r="I888">
            <v>0</v>
          </cell>
          <cell r="J888">
            <v>0</v>
          </cell>
          <cell r="K888">
            <v>0</v>
          </cell>
          <cell r="L888">
            <v>0</v>
          </cell>
          <cell r="M888">
            <v>0</v>
          </cell>
          <cell r="N888">
            <v>0</v>
          </cell>
          <cell r="O888">
            <v>0</v>
          </cell>
          <cell r="P888">
            <v>0</v>
          </cell>
        </row>
      </sheetData>
      <sheetData sheetId="8">
        <row r="11">
          <cell r="G11">
            <v>0.06</v>
          </cell>
          <cell r="H11">
            <v>0.06</v>
          </cell>
          <cell r="I11">
            <v>0.06</v>
          </cell>
          <cell r="J11">
            <v>0.06</v>
          </cell>
          <cell r="K11">
            <v>0.06</v>
          </cell>
          <cell r="L11">
            <v>0.06</v>
          </cell>
          <cell r="M11">
            <v>0.06</v>
          </cell>
          <cell r="N11">
            <v>0.06</v>
          </cell>
          <cell r="O11">
            <v>0.06</v>
          </cell>
          <cell r="P11">
            <v>0.06</v>
          </cell>
          <cell r="Q11">
            <v>0.06</v>
          </cell>
        </row>
        <row r="12">
          <cell r="G12">
            <v>0</v>
          </cell>
          <cell r="H12">
            <v>0</v>
          </cell>
          <cell r="I12">
            <v>0</v>
          </cell>
          <cell r="J12">
            <v>0</v>
          </cell>
          <cell r="K12">
            <v>0</v>
          </cell>
          <cell r="L12">
            <v>0</v>
          </cell>
          <cell r="M12">
            <v>0</v>
          </cell>
          <cell r="N12">
            <v>0</v>
          </cell>
          <cell r="O12">
            <v>0</v>
          </cell>
          <cell r="P12">
            <v>0</v>
          </cell>
          <cell r="Q12">
            <v>0</v>
          </cell>
        </row>
      </sheetData>
      <sheetData sheetId="9"/>
      <sheetData sheetId="10"/>
      <sheetData sheetId="11"/>
      <sheetData sheetId="12"/>
      <sheetData sheetId="13">
        <row r="72">
          <cell r="P72">
            <v>2108645.9953919905</v>
          </cell>
          <cell r="AE72">
            <v>1814218.2109756046</v>
          </cell>
          <cell r="AF72">
            <v>0</v>
          </cell>
          <cell r="AK72">
            <v>126453.79115004209</v>
          </cell>
          <cell r="AL72">
            <v>196202.19743204085</v>
          </cell>
          <cell r="AM72">
            <v>174861.36107393843</v>
          </cell>
          <cell r="AN72">
            <v>153520.52471583601</v>
          </cell>
          <cell r="AT72">
            <v>1758786.6084206211</v>
          </cell>
          <cell r="BI72">
            <v>1844052.6028980815</v>
          </cell>
          <cell r="BX72">
            <v>1898136.6479287387</v>
          </cell>
          <cell r="CM72">
            <v>2020135.6558837527</v>
          </cell>
          <cell r="DB72">
            <v>2053570.6360859408</v>
          </cell>
          <cell r="DQ72">
            <v>2070729.2764860739</v>
          </cell>
          <cell r="EF72">
            <v>2078131.9229262921</v>
          </cell>
          <cell r="EU72">
            <v>2056468.2097465764</v>
          </cell>
          <cell r="FJ72">
            <v>2006499.9436894835</v>
          </cell>
        </row>
        <row r="75">
          <cell r="P75">
            <v>0</v>
          </cell>
          <cell r="AE75">
            <v>0</v>
          </cell>
          <cell r="AF75">
            <v>0</v>
          </cell>
          <cell r="AK75">
            <v>0</v>
          </cell>
          <cell r="AL75">
            <v>0</v>
          </cell>
          <cell r="AM75">
            <v>0</v>
          </cell>
          <cell r="AN75">
            <v>0</v>
          </cell>
          <cell r="AT75">
            <v>0</v>
          </cell>
          <cell r="BI75">
            <v>0</v>
          </cell>
          <cell r="BX75">
            <v>0</v>
          </cell>
          <cell r="CM75">
            <v>0</v>
          </cell>
          <cell r="DB75">
            <v>0</v>
          </cell>
          <cell r="DQ75">
            <v>0</v>
          </cell>
          <cell r="EF75">
            <v>0</v>
          </cell>
          <cell r="EU75">
            <v>0</v>
          </cell>
          <cell r="FJ75">
            <v>0</v>
          </cell>
        </row>
      </sheetData>
      <sheetData sheetId="14">
        <row r="1">
          <cell r="A1" t="str">
            <v>hide</v>
          </cell>
          <cell r="C1" t="str">
            <v>hide</v>
          </cell>
          <cell r="D1" t="str">
            <v>Blue Mountains City Council</v>
          </cell>
          <cell r="J1">
            <v>0</v>
          </cell>
          <cell r="BC1" t="str">
            <v>hide</v>
          </cell>
          <cell r="BD1" t="str">
            <v>hide</v>
          </cell>
          <cell r="BE1" t="str">
            <v>hide</v>
          </cell>
          <cell r="BF1" t="str">
            <v>hide</v>
          </cell>
          <cell r="BG1" t="str">
            <v>hide</v>
          </cell>
          <cell r="BH1" t="str">
            <v>hide</v>
          </cell>
          <cell r="BI1" t="str">
            <v>hide</v>
          </cell>
          <cell r="BJ1" t="str">
            <v>hide</v>
          </cell>
          <cell r="BK1" t="str">
            <v>hide</v>
          </cell>
          <cell r="BL1" t="str">
            <v>hide</v>
          </cell>
          <cell r="BM1" t="str">
            <v>hide</v>
          </cell>
        </row>
        <row r="2">
          <cell r="D2" t="str">
            <v>10 Year Financial Plan for the Years ending 
30 June 2024</v>
          </cell>
          <cell r="J2">
            <v>0</v>
          </cell>
        </row>
        <row r="3">
          <cell r="D3">
            <v>0</v>
          </cell>
          <cell r="L3">
            <v>0</v>
          </cell>
        </row>
        <row r="4">
          <cell r="D4" t="str">
            <v>SUMMARY OF BUDGET OF ALL G/L ACCOUNTS - GENERAL FUND</v>
          </cell>
          <cell r="BC4" t="str">
            <v>non-cash</v>
          </cell>
        </row>
        <row r="5">
          <cell r="D5">
            <v>0</v>
          </cell>
          <cell r="J5" t="str">
            <v>Current Year</v>
          </cell>
          <cell r="L5" t="str">
            <v>Projected Years</v>
          </cell>
          <cell r="M5">
            <v>0</v>
          </cell>
          <cell r="N5">
            <v>0</v>
          </cell>
          <cell r="O5">
            <v>0</v>
          </cell>
          <cell r="P5">
            <v>0</v>
          </cell>
          <cell r="Q5">
            <v>0</v>
          </cell>
          <cell r="R5">
            <v>0</v>
          </cell>
          <cell r="S5">
            <v>0</v>
          </cell>
          <cell r="T5">
            <v>0</v>
          </cell>
          <cell r="U5">
            <v>0</v>
          </cell>
          <cell r="BC5" t="str">
            <v>2013/14</v>
          </cell>
          <cell r="BD5" t="str">
            <v>2014/15</v>
          </cell>
          <cell r="BE5" t="str">
            <v>2015/16</v>
          </cell>
          <cell r="BF5" t="str">
            <v>2016/17</v>
          </cell>
          <cell r="BG5" t="str">
            <v>2017/18</v>
          </cell>
          <cell r="BH5" t="str">
            <v>2018/19</v>
          </cell>
          <cell r="BI5" t="str">
            <v>2019/20</v>
          </cell>
          <cell r="BJ5" t="str">
            <v>2020/21</v>
          </cell>
          <cell r="BK5" t="str">
            <v>2021/22</v>
          </cell>
          <cell r="BL5" t="str">
            <v>2022/23</v>
          </cell>
          <cell r="BM5" t="str">
            <v>2023/24</v>
          </cell>
        </row>
        <row r="6">
          <cell r="D6" t="str">
            <v>by Income &amp; Expenditure type</v>
          </cell>
          <cell r="J6" t="str">
            <v>2013/14</v>
          </cell>
          <cell r="L6" t="str">
            <v>2014/15</v>
          </cell>
          <cell r="M6" t="str">
            <v>2015/16</v>
          </cell>
          <cell r="N6" t="str">
            <v>2016/17</v>
          </cell>
          <cell r="O6" t="str">
            <v>2017/18</v>
          </cell>
          <cell r="P6" t="str">
            <v>2018/19</v>
          </cell>
          <cell r="Q6" t="str">
            <v>2019/20</v>
          </cell>
          <cell r="R6" t="str">
            <v>2020/21</v>
          </cell>
          <cell r="S6" t="str">
            <v>2021/22</v>
          </cell>
          <cell r="T6" t="str">
            <v>2022/23</v>
          </cell>
          <cell r="U6" t="str">
            <v>2023/24</v>
          </cell>
          <cell r="BC6">
            <v>0</v>
          </cell>
          <cell r="BD6">
            <v>0</v>
          </cell>
          <cell r="BE6">
            <v>0</v>
          </cell>
          <cell r="BF6">
            <v>0</v>
          </cell>
          <cell r="BG6">
            <v>0</v>
          </cell>
          <cell r="BH6">
            <v>0</v>
          </cell>
          <cell r="BI6">
            <v>0</v>
          </cell>
          <cell r="BJ6">
            <v>0</v>
          </cell>
          <cell r="BK6">
            <v>0</v>
          </cell>
          <cell r="BL6">
            <v>0</v>
          </cell>
          <cell r="BM6">
            <v>0</v>
          </cell>
        </row>
        <row r="7">
          <cell r="D7" t="str">
            <v>Scenario: 3</v>
          </cell>
          <cell r="J7" t="str">
            <v>$'000</v>
          </cell>
          <cell r="L7" t="str">
            <v>$'000</v>
          </cell>
          <cell r="M7" t="str">
            <v>$'000</v>
          </cell>
          <cell r="N7" t="str">
            <v>$'000</v>
          </cell>
          <cell r="O7" t="str">
            <v>$'000</v>
          </cell>
          <cell r="P7" t="str">
            <v>$'000</v>
          </cell>
          <cell r="Q7" t="str">
            <v>$'000</v>
          </cell>
          <cell r="R7" t="str">
            <v>$'000</v>
          </cell>
          <cell r="S7" t="str">
            <v>$'000</v>
          </cell>
          <cell r="T7" t="str">
            <v>$'000</v>
          </cell>
          <cell r="U7" t="str">
            <v>$'000</v>
          </cell>
          <cell r="BC7">
            <v>0</v>
          </cell>
        </row>
        <row r="8">
          <cell r="A8" t="str">
            <v>Code</v>
          </cell>
          <cell r="C8" t="str">
            <v>IS Line</v>
          </cell>
          <cell r="D8" t="str">
            <v>Operating Income</v>
          </cell>
          <cell r="J8">
            <v>0</v>
          </cell>
          <cell r="L8">
            <v>0</v>
          </cell>
          <cell r="M8">
            <v>0</v>
          </cell>
          <cell r="N8">
            <v>0</v>
          </cell>
          <cell r="O8">
            <v>0</v>
          </cell>
          <cell r="P8">
            <v>0</v>
          </cell>
          <cell r="Q8">
            <v>0</v>
          </cell>
          <cell r="R8">
            <v>0</v>
          </cell>
          <cell r="S8">
            <v>0</v>
          </cell>
          <cell r="T8">
            <v>0</v>
          </cell>
          <cell r="U8">
            <v>0</v>
          </cell>
        </row>
        <row r="9">
          <cell r="A9" t="str">
            <v>Rates - Ordinary</v>
          </cell>
          <cell r="C9" t="str">
            <v>Rates &amp; Annual Charges</v>
          </cell>
          <cell r="D9" t="str">
            <v>Rates - Ordinary</v>
          </cell>
          <cell r="J9">
            <v>45235946</v>
          </cell>
          <cell r="L9">
            <v>46689764</v>
          </cell>
          <cell r="M9">
            <v>46567594.600000001</v>
          </cell>
          <cell r="N9">
            <v>48034473.829999998</v>
          </cell>
          <cell r="O9">
            <v>49547559.74000001</v>
          </cell>
          <cell r="P9">
            <v>51108307.859999999</v>
          </cell>
          <cell r="Q9">
            <v>52718219.559999995</v>
          </cell>
          <cell r="R9">
            <v>54378843.469999999</v>
          </cell>
          <cell r="S9">
            <v>56091777.029999994</v>
          </cell>
          <cell r="T9">
            <v>57858668.009999998</v>
          </cell>
          <cell r="U9">
            <v>59681216.049999997</v>
          </cell>
          <cell r="BC9">
            <v>0</v>
          </cell>
          <cell r="BD9">
            <v>0</v>
          </cell>
          <cell r="BE9">
            <v>0</v>
          </cell>
          <cell r="BF9">
            <v>0</v>
          </cell>
          <cell r="BG9">
            <v>0</v>
          </cell>
          <cell r="BH9">
            <v>0</v>
          </cell>
          <cell r="BI9">
            <v>0</v>
          </cell>
          <cell r="BJ9">
            <v>0</v>
          </cell>
          <cell r="BK9">
            <v>0</v>
          </cell>
          <cell r="BL9">
            <v>0</v>
          </cell>
          <cell r="BM9">
            <v>0</v>
          </cell>
        </row>
        <row r="10">
          <cell r="A10" t="str">
            <v>Rates - Special</v>
          </cell>
          <cell r="C10" t="str">
            <v>Rates &amp; Annual Charges</v>
          </cell>
          <cell r="D10" t="str">
            <v>Rates - Special</v>
          </cell>
          <cell r="J10">
            <v>1656419</v>
          </cell>
          <cell r="L10">
            <v>1681731</v>
          </cell>
          <cell r="M10">
            <v>1734705.53</v>
          </cell>
          <cell r="N10">
            <v>1789348.75</v>
          </cell>
          <cell r="O10">
            <v>1845713.24</v>
          </cell>
          <cell r="P10">
            <v>1903853.21</v>
          </cell>
          <cell r="Q10">
            <v>1963824.59</v>
          </cell>
          <cell r="R10">
            <v>2025685.06</v>
          </cell>
          <cell r="S10">
            <v>2089494.14</v>
          </cell>
          <cell r="T10">
            <v>2155313.21</v>
          </cell>
          <cell r="U10">
            <v>2223205.58</v>
          </cell>
          <cell r="BC10">
            <v>0</v>
          </cell>
          <cell r="BD10">
            <v>0</v>
          </cell>
          <cell r="BE10">
            <v>0</v>
          </cell>
          <cell r="BF10">
            <v>0</v>
          </cell>
          <cell r="BG10">
            <v>0</v>
          </cell>
          <cell r="BH10">
            <v>0</v>
          </cell>
          <cell r="BI10">
            <v>0</v>
          </cell>
          <cell r="BJ10">
            <v>0</v>
          </cell>
          <cell r="BK10">
            <v>0</v>
          </cell>
          <cell r="BL10">
            <v>0</v>
          </cell>
          <cell r="BM10">
            <v>0</v>
          </cell>
        </row>
        <row r="11">
          <cell r="A11" t="str">
            <v>Rates - Special Variation</v>
          </cell>
          <cell r="C11" t="str">
            <v>Rates &amp; Annual Charges</v>
          </cell>
          <cell r="D11" t="str">
            <v>Rates - Special Variation</v>
          </cell>
          <cell r="J11">
            <v>0</v>
          </cell>
          <cell r="L11">
            <v>0</v>
          </cell>
          <cell r="M11">
            <v>0</v>
          </cell>
          <cell r="N11">
            <v>0</v>
          </cell>
          <cell r="O11">
            <v>0</v>
          </cell>
          <cell r="P11">
            <v>0</v>
          </cell>
          <cell r="Q11">
            <v>0</v>
          </cell>
          <cell r="R11">
            <v>0</v>
          </cell>
          <cell r="S11">
            <v>0</v>
          </cell>
          <cell r="T11">
            <v>0</v>
          </cell>
          <cell r="U11">
            <v>0</v>
          </cell>
          <cell r="BC11">
            <v>0</v>
          </cell>
          <cell r="BD11">
            <v>0</v>
          </cell>
          <cell r="BE11">
            <v>0</v>
          </cell>
          <cell r="BF11">
            <v>0</v>
          </cell>
          <cell r="BG11">
            <v>0</v>
          </cell>
          <cell r="BH11">
            <v>0</v>
          </cell>
          <cell r="BI11">
            <v>0</v>
          </cell>
          <cell r="BJ11">
            <v>0</v>
          </cell>
          <cell r="BK11">
            <v>0</v>
          </cell>
          <cell r="BL11">
            <v>0</v>
          </cell>
          <cell r="BM11">
            <v>0</v>
          </cell>
        </row>
        <row r="12">
          <cell r="A12" t="str">
            <v>Annual Charges</v>
          </cell>
          <cell r="C12" t="str">
            <v>Rates &amp; Annual Charges</v>
          </cell>
          <cell r="D12" t="str">
            <v>Annual Charges</v>
          </cell>
          <cell r="J12">
            <v>11605689</v>
          </cell>
          <cell r="L12">
            <v>12043084</v>
          </cell>
          <cell r="M12">
            <v>12434710.199999999</v>
          </cell>
          <cell r="N12">
            <v>13083785.310000001</v>
          </cell>
          <cell r="O12">
            <v>13768988.669999998</v>
          </cell>
          <cell r="P12">
            <v>14743163.350000001</v>
          </cell>
          <cell r="Q12">
            <v>15499731.52</v>
          </cell>
          <cell r="R12">
            <v>16279494.300000001</v>
          </cell>
          <cell r="S12">
            <v>17101707.819999997</v>
          </cell>
          <cell r="T12">
            <v>17968582.459999997</v>
          </cell>
          <cell r="U12">
            <v>18330145.329999998</v>
          </cell>
          <cell r="BC12">
            <v>0</v>
          </cell>
          <cell r="BD12">
            <v>0</v>
          </cell>
          <cell r="BE12">
            <v>0</v>
          </cell>
          <cell r="BF12">
            <v>0</v>
          </cell>
          <cell r="BG12">
            <v>0</v>
          </cell>
          <cell r="BH12">
            <v>0</v>
          </cell>
          <cell r="BI12">
            <v>0</v>
          </cell>
          <cell r="BJ12">
            <v>0</v>
          </cell>
          <cell r="BK12">
            <v>0</v>
          </cell>
          <cell r="BL12">
            <v>0</v>
          </cell>
          <cell r="BM12">
            <v>0</v>
          </cell>
        </row>
        <row r="13">
          <cell r="A13" t="str">
            <v>User Charges - Specific</v>
          </cell>
          <cell r="C13" t="str">
            <v>User Charges &amp; Fees</v>
          </cell>
          <cell r="D13" t="str">
            <v>User Charges - Specific</v>
          </cell>
          <cell r="J13">
            <v>4501459</v>
          </cell>
          <cell r="L13">
            <v>4513761</v>
          </cell>
          <cell r="M13">
            <v>4649173.83</v>
          </cell>
          <cell r="N13">
            <v>4788649.04</v>
          </cell>
          <cell r="O13">
            <v>4932308.51</v>
          </cell>
          <cell r="P13">
            <v>5080277.7699999996</v>
          </cell>
          <cell r="Q13">
            <v>5232686.0999999996</v>
          </cell>
          <cell r="R13">
            <v>5389666.6799999997</v>
          </cell>
          <cell r="S13">
            <v>5551356.6799999997</v>
          </cell>
          <cell r="T13">
            <v>5717897.3799999999</v>
          </cell>
          <cell r="U13">
            <v>5889434.2999999998</v>
          </cell>
          <cell r="BC13">
            <v>0</v>
          </cell>
          <cell r="BD13">
            <v>0</v>
          </cell>
          <cell r="BE13">
            <v>0</v>
          </cell>
          <cell r="BF13">
            <v>0</v>
          </cell>
          <cell r="BG13">
            <v>0</v>
          </cell>
          <cell r="BH13">
            <v>0</v>
          </cell>
          <cell r="BI13">
            <v>0</v>
          </cell>
          <cell r="BJ13">
            <v>0</v>
          </cell>
          <cell r="BK13">
            <v>0</v>
          </cell>
          <cell r="BL13">
            <v>0</v>
          </cell>
          <cell r="BM13">
            <v>0</v>
          </cell>
        </row>
        <row r="14">
          <cell r="A14" t="str">
            <v>Fees &amp; Charges - Statutory &amp; Regulatory</v>
          </cell>
          <cell r="C14" t="str">
            <v>User Charges &amp; Fees</v>
          </cell>
          <cell r="D14" t="str">
            <v>Fees &amp; Charges - Statutory &amp; Regulatory</v>
          </cell>
          <cell r="J14">
            <v>1987638</v>
          </cell>
          <cell r="L14">
            <v>1997824</v>
          </cell>
          <cell r="M14">
            <v>2017802.24</v>
          </cell>
          <cell r="N14">
            <v>2037980.2600000002</v>
          </cell>
          <cell r="O14">
            <v>2058360.0799999996</v>
          </cell>
          <cell r="P14">
            <v>2078943.6800000002</v>
          </cell>
          <cell r="Q14">
            <v>2099733.11</v>
          </cell>
          <cell r="R14">
            <v>2120730.44</v>
          </cell>
          <cell r="S14">
            <v>2141937.75</v>
          </cell>
          <cell r="T14">
            <v>2163357.12</v>
          </cell>
          <cell r="U14">
            <v>2184990.6899999995</v>
          </cell>
          <cell r="BC14">
            <v>0</v>
          </cell>
          <cell r="BD14">
            <v>0</v>
          </cell>
          <cell r="BE14">
            <v>0</v>
          </cell>
          <cell r="BF14">
            <v>0</v>
          </cell>
          <cell r="BG14">
            <v>0</v>
          </cell>
          <cell r="BH14">
            <v>0</v>
          </cell>
          <cell r="BI14">
            <v>0</v>
          </cell>
          <cell r="BJ14">
            <v>0</v>
          </cell>
          <cell r="BK14">
            <v>0</v>
          </cell>
          <cell r="BL14">
            <v>0</v>
          </cell>
          <cell r="BM14">
            <v>0</v>
          </cell>
        </row>
        <row r="15">
          <cell r="A15" t="str">
            <v>Fees &amp; Charges - Other</v>
          </cell>
          <cell r="C15" t="str">
            <v>User Charges &amp; Fees</v>
          </cell>
          <cell r="D15" t="str">
            <v>Fees &amp; Charges - Other</v>
          </cell>
          <cell r="J15">
            <v>9519515</v>
          </cell>
          <cell r="L15">
            <v>9972088</v>
          </cell>
          <cell r="M15">
            <v>10271250.639999997</v>
          </cell>
          <cell r="N15">
            <v>10579388.129999997</v>
          </cell>
          <cell r="O15">
            <v>10896769.869999999</v>
          </cell>
          <cell r="P15">
            <v>11223672.949999994</v>
          </cell>
          <cell r="Q15">
            <v>11405040.110000001</v>
          </cell>
          <cell r="R15">
            <v>11747191.329999998</v>
          </cell>
          <cell r="S15">
            <v>12099607.01</v>
          </cell>
          <cell r="T15">
            <v>12462595.200000007</v>
          </cell>
          <cell r="U15">
            <v>12836473.000000002</v>
          </cell>
          <cell r="BC15">
            <v>0</v>
          </cell>
          <cell r="BD15">
            <v>0</v>
          </cell>
          <cell r="BE15">
            <v>0</v>
          </cell>
          <cell r="BF15">
            <v>0</v>
          </cell>
          <cell r="BG15">
            <v>0</v>
          </cell>
          <cell r="BH15">
            <v>0</v>
          </cell>
          <cell r="BI15">
            <v>0</v>
          </cell>
          <cell r="BJ15">
            <v>0</v>
          </cell>
          <cell r="BK15">
            <v>0</v>
          </cell>
          <cell r="BL15">
            <v>0</v>
          </cell>
          <cell r="BM15">
            <v>0</v>
          </cell>
        </row>
        <row r="16">
          <cell r="A16" t="str">
            <v>Interest &amp; Investment Revenues - o/s Rates &amp; Annual Charges</v>
          </cell>
          <cell r="C16" t="str">
            <v>Interest &amp; Investment Revenue</v>
          </cell>
          <cell r="D16" t="str">
            <v>Interest &amp; Investment Revenues - o/s Rates &amp; Annual Charges</v>
          </cell>
          <cell r="J16">
            <v>150000</v>
          </cell>
          <cell r="L16">
            <v>150000</v>
          </cell>
          <cell r="M16">
            <v>154500</v>
          </cell>
          <cell r="N16">
            <v>159135</v>
          </cell>
          <cell r="O16">
            <v>163909.04999999999</v>
          </cell>
          <cell r="P16">
            <v>168826.32</v>
          </cell>
          <cell r="Q16">
            <v>173891.11</v>
          </cell>
          <cell r="R16">
            <v>179107.84</v>
          </cell>
          <cell r="S16">
            <v>184481.08</v>
          </cell>
          <cell r="T16">
            <v>190015.51</v>
          </cell>
          <cell r="U16">
            <v>195715.98</v>
          </cell>
          <cell r="BC16">
            <v>0</v>
          </cell>
          <cell r="BD16">
            <v>0</v>
          </cell>
          <cell r="BE16">
            <v>0</v>
          </cell>
          <cell r="BF16">
            <v>0</v>
          </cell>
          <cell r="BG16">
            <v>0</v>
          </cell>
          <cell r="BH16">
            <v>0</v>
          </cell>
          <cell r="BI16">
            <v>0</v>
          </cell>
          <cell r="BJ16">
            <v>0</v>
          </cell>
          <cell r="BK16">
            <v>0</v>
          </cell>
          <cell r="BL16">
            <v>0</v>
          </cell>
          <cell r="BM16">
            <v>0</v>
          </cell>
        </row>
        <row r="17">
          <cell r="A17" t="str">
            <v>Interest &amp; Investment Revenues - Investments</v>
          </cell>
          <cell r="C17" t="str">
            <v>Interest &amp; Investment Revenue</v>
          </cell>
          <cell r="D17" t="str">
            <v>Interest &amp; Investment Revenues - Investments</v>
          </cell>
          <cell r="J17">
            <v>1235884</v>
          </cell>
          <cell r="L17">
            <v>1363086</v>
          </cell>
          <cell r="M17">
            <v>1363086</v>
          </cell>
          <cell r="N17">
            <v>1363086</v>
          </cell>
          <cell r="O17">
            <v>1363086</v>
          </cell>
          <cell r="P17">
            <v>1363086</v>
          </cell>
          <cell r="Q17">
            <v>1363086</v>
          </cell>
          <cell r="R17">
            <v>1363086</v>
          </cell>
          <cell r="S17">
            <v>1363086</v>
          </cell>
          <cell r="T17">
            <v>1363086</v>
          </cell>
          <cell r="U17">
            <v>1363086</v>
          </cell>
          <cell r="BC17">
            <v>0</v>
          </cell>
          <cell r="BD17">
            <v>0</v>
          </cell>
          <cell r="BE17">
            <v>0</v>
          </cell>
          <cell r="BF17">
            <v>0</v>
          </cell>
          <cell r="BG17">
            <v>0</v>
          </cell>
          <cell r="BH17">
            <v>0</v>
          </cell>
          <cell r="BI17">
            <v>0</v>
          </cell>
          <cell r="BJ17">
            <v>0</v>
          </cell>
          <cell r="BK17">
            <v>0</v>
          </cell>
          <cell r="BL17">
            <v>0</v>
          </cell>
          <cell r="BM17">
            <v>0</v>
          </cell>
        </row>
        <row r="18">
          <cell r="A18" t="str">
            <v>Interest &amp; Investment Revenues - Other</v>
          </cell>
          <cell r="C18" t="str">
            <v>Interest &amp; Investment Revenue</v>
          </cell>
          <cell r="D18" t="str">
            <v>Interest &amp; Investment Revenues - Other</v>
          </cell>
          <cell r="J18">
            <v>0</v>
          </cell>
          <cell r="L18">
            <v>0</v>
          </cell>
          <cell r="M18">
            <v>0</v>
          </cell>
          <cell r="N18">
            <v>0</v>
          </cell>
          <cell r="O18">
            <v>0</v>
          </cell>
          <cell r="P18">
            <v>0</v>
          </cell>
          <cell r="Q18">
            <v>0</v>
          </cell>
          <cell r="R18">
            <v>0</v>
          </cell>
          <cell r="S18">
            <v>0</v>
          </cell>
          <cell r="T18">
            <v>0</v>
          </cell>
          <cell r="U18">
            <v>0</v>
          </cell>
          <cell r="BC18">
            <v>0</v>
          </cell>
          <cell r="BD18">
            <v>0</v>
          </cell>
          <cell r="BE18">
            <v>0</v>
          </cell>
          <cell r="BF18">
            <v>0</v>
          </cell>
          <cell r="BG18">
            <v>0</v>
          </cell>
          <cell r="BH18">
            <v>0</v>
          </cell>
          <cell r="BI18">
            <v>0</v>
          </cell>
          <cell r="BJ18">
            <v>0</v>
          </cell>
          <cell r="BK18">
            <v>0</v>
          </cell>
          <cell r="BL18">
            <v>0</v>
          </cell>
          <cell r="BM18">
            <v>0</v>
          </cell>
        </row>
        <row r="19">
          <cell r="A19" t="str">
            <v>Other Revenues</v>
          </cell>
          <cell r="C19" t="str">
            <v>Other Revenues</v>
          </cell>
          <cell r="D19" t="str">
            <v>Other Revenues</v>
          </cell>
          <cell r="J19">
            <v>3424206</v>
          </cell>
          <cell r="L19">
            <v>3188512</v>
          </cell>
          <cell r="M19">
            <v>3274747.3600000013</v>
          </cell>
          <cell r="N19">
            <v>3363569.8100000005</v>
          </cell>
          <cell r="O19">
            <v>3455056.8800000013</v>
          </cell>
          <cell r="P19">
            <v>3549288.5699999975</v>
          </cell>
          <cell r="Q19">
            <v>3645188.2899999996</v>
          </cell>
          <cell r="R19">
            <v>3745123.91</v>
          </cell>
          <cell r="S19">
            <v>3848057.63</v>
          </cell>
          <cell r="T19">
            <v>3954079.3299999987</v>
          </cell>
          <cell r="U19">
            <v>4063281.689999999</v>
          </cell>
          <cell r="BC19">
            <v>0</v>
          </cell>
          <cell r="BD19">
            <v>0</v>
          </cell>
          <cell r="BE19">
            <v>0</v>
          </cell>
          <cell r="BF19">
            <v>0</v>
          </cell>
          <cell r="BG19">
            <v>0</v>
          </cell>
          <cell r="BH19">
            <v>0</v>
          </cell>
          <cell r="BI19">
            <v>0</v>
          </cell>
          <cell r="BJ19">
            <v>0</v>
          </cell>
          <cell r="BK19">
            <v>0</v>
          </cell>
          <cell r="BL19">
            <v>0</v>
          </cell>
          <cell r="BM19">
            <v>0</v>
          </cell>
        </row>
        <row r="20">
          <cell r="A20" t="str">
            <v>Operating Grants - General Purpose (Untied)</v>
          </cell>
          <cell r="C20" t="str">
            <v>Grants &amp; Contributions provided for Operating Purposes</v>
          </cell>
          <cell r="D20" t="str">
            <v>Operating Grants - General Purpose (Untied)</v>
          </cell>
          <cell r="J20">
            <v>4883044</v>
          </cell>
          <cell r="L20">
            <v>9153421</v>
          </cell>
          <cell r="M20">
            <v>9162162.8399999999</v>
          </cell>
          <cell r="N20">
            <v>9170926.3499999996</v>
          </cell>
          <cell r="O20">
            <v>9537763.4000000004</v>
          </cell>
          <cell r="P20">
            <v>9919273.9399999995</v>
          </cell>
          <cell r="Q20">
            <v>10316044.899999999</v>
          </cell>
          <cell r="R20">
            <v>10728686.690000001</v>
          </cell>
          <cell r="S20">
            <v>11157834.17</v>
          </cell>
          <cell r="T20">
            <v>11604147.539999999</v>
          </cell>
          <cell r="U20">
            <v>12068313.450000001</v>
          </cell>
          <cell r="BC20">
            <v>0</v>
          </cell>
          <cell r="BD20">
            <v>0</v>
          </cell>
          <cell r="BE20">
            <v>0</v>
          </cell>
          <cell r="BF20">
            <v>0</v>
          </cell>
          <cell r="BG20">
            <v>0</v>
          </cell>
          <cell r="BH20">
            <v>0</v>
          </cell>
          <cell r="BI20">
            <v>0</v>
          </cell>
          <cell r="BJ20">
            <v>0</v>
          </cell>
          <cell r="BK20">
            <v>0</v>
          </cell>
          <cell r="BL20">
            <v>0</v>
          </cell>
          <cell r="BM20">
            <v>0</v>
          </cell>
        </row>
        <row r="21">
          <cell r="A21" t="str">
            <v>Operating Grants - Specific Purpose</v>
          </cell>
          <cell r="C21" t="str">
            <v>Grants &amp; Contributions provided for Operating Purposes</v>
          </cell>
          <cell r="D21" t="str">
            <v>Operating Grants - Specific Purpose</v>
          </cell>
          <cell r="J21">
            <v>2483583</v>
          </cell>
          <cell r="L21">
            <v>2260786</v>
          </cell>
          <cell r="M21">
            <v>2258153.58</v>
          </cell>
          <cell r="N21">
            <v>2255757.88</v>
          </cell>
          <cell r="O21">
            <v>2252271.5999999996</v>
          </cell>
          <cell r="P21">
            <v>2247604.3600000003</v>
          </cell>
          <cell r="Q21">
            <v>2241658.7100000004</v>
          </cell>
          <cell r="R21">
            <v>2234328.0999999996</v>
          </cell>
          <cell r="S21">
            <v>2225502.9900000002</v>
          </cell>
          <cell r="T21">
            <v>2215064.83</v>
          </cell>
          <cell r="U21">
            <v>2209255.13</v>
          </cell>
          <cell r="BC21">
            <v>0</v>
          </cell>
          <cell r="BD21">
            <v>0</v>
          </cell>
          <cell r="BE21">
            <v>0</v>
          </cell>
          <cell r="BF21">
            <v>0</v>
          </cell>
          <cell r="BG21">
            <v>0</v>
          </cell>
          <cell r="BH21">
            <v>0</v>
          </cell>
          <cell r="BI21">
            <v>0</v>
          </cell>
          <cell r="BJ21">
            <v>0</v>
          </cell>
          <cell r="BK21">
            <v>0</v>
          </cell>
          <cell r="BL21">
            <v>0</v>
          </cell>
          <cell r="BM21">
            <v>0</v>
          </cell>
        </row>
        <row r="22">
          <cell r="A22" t="str">
            <v>Operating Contributions - General Purpose (Untied)</v>
          </cell>
          <cell r="C22" t="str">
            <v>Grants &amp; Contributions provided for Operating Purposes</v>
          </cell>
          <cell r="D22" t="str">
            <v>Operating Contributions - General Purpose (Untied)</v>
          </cell>
          <cell r="J22">
            <v>0</v>
          </cell>
          <cell r="L22">
            <v>0</v>
          </cell>
          <cell r="M22">
            <v>0</v>
          </cell>
          <cell r="N22">
            <v>0</v>
          </cell>
          <cell r="O22">
            <v>0</v>
          </cell>
          <cell r="P22">
            <v>0</v>
          </cell>
          <cell r="Q22">
            <v>0</v>
          </cell>
          <cell r="R22">
            <v>0</v>
          </cell>
          <cell r="S22">
            <v>0</v>
          </cell>
          <cell r="T22">
            <v>0</v>
          </cell>
          <cell r="U22">
            <v>0</v>
          </cell>
          <cell r="BC22">
            <v>0</v>
          </cell>
          <cell r="BD22">
            <v>0</v>
          </cell>
          <cell r="BE22">
            <v>0</v>
          </cell>
          <cell r="BF22">
            <v>0</v>
          </cell>
          <cell r="BG22">
            <v>0</v>
          </cell>
          <cell r="BH22">
            <v>0</v>
          </cell>
          <cell r="BI22">
            <v>0</v>
          </cell>
          <cell r="BJ22">
            <v>0</v>
          </cell>
          <cell r="BK22">
            <v>0</v>
          </cell>
          <cell r="BL22">
            <v>0</v>
          </cell>
          <cell r="BM22">
            <v>0</v>
          </cell>
        </row>
        <row r="23">
          <cell r="A23" t="str">
            <v>Operating Contributions - Specific - Developer Contributions</v>
          </cell>
          <cell r="C23" t="str">
            <v>Grants &amp; Contributions provided for Operating Purposes</v>
          </cell>
          <cell r="D23" t="str">
            <v>Operating Contributions - Specific - Developer Contributions</v>
          </cell>
          <cell r="J23">
            <v>450000</v>
          </cell>
          <cell r="L23">
            <v>400000</v>
          </cell>
          <cell r="M23">
            <v>400000</v>
          </cell>
          <cell r="N23">
            <v>400000</v>
          </cell>
          <cell r="O23">
            <v>400000</v>
          </cell>
          <cell r="P23">
            <v>400000</v>
          </cell>
          <cell r="Q23">
            <v>400000</v>
          </cell>
          <cell r="R23">
            <v>400000</v>
          </cell>
          <cell r="S23">
            <v>400000</v>
          </cell>
          <cell r="T23">
            <v>400000</v>
          </cell>
          <cell r="U23">
            <v>400000</v>
          </cell>
          <cell r="BC23">
            <v>0</v>
          </cell>
          <cell r="BD23">
            <v>0</v>
          </cell>
          <cell r="BE23">
            <v>0</v>
          </cell>
          <cell r="BF23">
            <v>0</v>
          </cell>
          <cell r="BG23">
            <v>0</v>
          </cell>
          <cell r="BH23">
            <v>0</v>
          </cell>
          <cell r="BI23">
            <v>0</v>
          </cell>
          <cell r="BJ23">
            <v>0</v>
          </cell>
          <cell r="BK23">
            <v>0</v>
          </cell>
          <cell r="BL23">
            <v>0</v>
          </cell>
          <cell r="BM23">
            <v>0</v>
          </cell>
        </row>
        <row r="24">
          <cell r="A24" t="str">
            <v>Operating Contributions - Specific - Other Contributions</v>
          </cell>
          <cell r="C24" t="str">
            <v>Grants &amp; Contributions provided for Operating Purposes</v>
          </cell>
          <cell r="D24" t="str">
            <v>Operating Contributions - Specific - Other Contributions</v>
          </cell>
          <cell r="J24">
            <v>996181</v>
          </cell>
          <cell r="L24">
            <v>815387</v>
          </cell>
          <cell r="M24">
            <v>839848.61</v>
          </cell>
          <cell r="N24">
            <v>865044.07000000007</v>
          </cell>
          <cell r="O24">
            <v>890995.39999999991</v>
          </cell>
          <cell r="P24">
            <v>917725.26</v>
          </cell>
          <cell r="Q24">
            <v>945257.02</v>
          </cell>
          <cell r="R24">
            <v>973614.72000000009</v>
          </cell>
          <cell r="S24">
            <v>1002823.1599999999</v>
          </cell>
          <cell r="T24">
            <v>1032907.86</v>
          </cell>
          <cell r="U24">
            <v>1063895.0999999999</v>
          </cell>
          <cell r="BC24">
            <v>0</v>
          </cell>
          <cell r="BD24">
            <v>0</v>
          </cell>
          <cell r="BE24">
            <v>0</v>
          </cell>
          <cell r="BF24">
            <v>0</v>
          </cell>
          <cell r="BG24">
            <v>0</v>
          </cell>
          <cell r="BH24">
            <v>0</v>
          </cell>
          <cell r="BI24">
            <v>0</v>
          </cell>
          <cell r="BJ24">
            <v>0</v>
          </cell>
          <cell r="BK24">
            <v>0</v>
          </cell>
          <cell r="BL24">
            <v>0</v>
          </cell>
          <cell r="BM24">
            <v>0</v>
          </cell>
        </row>
        <row r="25">
          <cell r="A25" t="str">
            <v>Net Gains from Disposal of I,PP&amp;E</v>
          </cell>
          <cell r="C25" t="str">
            <v>Net gains from the disposal of assets</v>
          </cell>
          <cell r="D25" t="str">
            <v>Net Gains from Disposal of I,PP&amp;E</v>
          </cell>
          <cell r="J25">
            <v>318393</v>
          </cell>
          <cell r="L25">
            <v>236000</v>
          </cell>
          <cell r="M25">
            <v>243080</v>
          </cell>
          <cell r="N25">
            <v>250372.4</v>
          </cell>
          <cell r="O25">
            <v>257883.57</v>
          </cell>
          <cell r="P25">
            <v>265620.08</v>
          </cell>
          <cell r="Q25">
            <v>273588.68</v>
          </cell>
          <cell r="R25">
            <v>281796.34000000003</v>
          </cell>
          <cell r="S25">
            <v>290250.23</v>
          </cell>
          <cell r="T25">
            <v>298957.74</v>
          </cell>
          <cell r="U25">
            <v>307926.46999999997</v>
          </cell>
          <cell r="BC25">
            <v>0</v>
          </cell>
          <cell r="BD25">
            <v>0</v>
          </cell>
          <cell r="BE25">
            <v>0</v>
          </cell>
          <cell r="BF25">
            <v>0</v>
          </cell>
          <cell r="BG25">
            <v>0</v>
          </cell>
          <cell r="BH25">
            <v>0</v>
          </cell>
          <cell r="BI25">
            <v>0</v>
          </cell>
          <cell r="BJ25">
            <v>0</v>
          </cell>
          <cell r="BK25">
            <v>0</v>
          </cell>
          <cell r="BL25">
            <v>0</v>
          </cell>
          <cell r="BM25">
            <v>0</v>
          </cell>
        </row>
        <row r="26">
          <cell r="A26" t="str">
            <v>Net Gains from Disposal of Investment Property</v>
          </cell>
          <cell r="C26" t="str">
            <v>Net gains from the disposal of assets</v>
          </cell>
          <cell r="D26" t="str">
            <v>Net Gains from Disposal of Investment Property</v>
          </cell>
          <cell r="J26">
            <v>0</v>
          </cell>
          <cell r="L26">
            <v>0</v>
          </cell>
          <cell r="M26">
            <v>0</v>
          </cell>
          <cell r="N26">
            <v>0</v>
          </cell>
          <cell r="O26">
            <v>0</v>
          </cell>
          <cell r="P26">
            <v>0</v>
          </cell>
          <cell r="Q26">
            <v>0</v>
          </cell>
          <cell r="R26">
            <v>0</v>
          </cell>
          <cell r="S26">
            <v>0</v>
          </cell>
          <cell r="T26">
            <v>0</v>
          </cell>
          <cell r="U26">
            <v>0</v>
          </cell>
          <cell r="BC26">
            <v>0</v>
          </cell>
          <cell r="BD26">
            <v>0</v>
          </cell>
          <cell r="BE26">
            <v>0</v>
          </cell>
          <cell r="BF26">
            <v>0</v>
          </cell>
          <cell r="BG26">
            <v>0</v>
          </cell>
          <cell r="BH26">
            <v>0</v>
          </cell>
          <cell r="BI26">
            <v>0</v>
          </cell>
          <cell r="BJ26">
            <v>0</v>
          </cell>
          <cell r="BK26">
            <v>0</v>
          </cell>
          <cell r="BL26">
            <v>0</v>
          </cell>
          <cell r="BM26">
            <v>0</v>
          </cell>
        </row>
        <row r="27">
          <cell r="A27" t="str">
            <v>Net Gains from Disposal of Real Estate</v>
          </cell>
          <cell r="C27" t="str">
            <v>Net gains from the disposal of assets</v>
          </cell>
          <cell r="D27" t="str">
            <v>Net Gains from Disposal of Real Estate</v>
          </cell>
          <cell r="J27">
            <v>0</v>
          </cell>
          <cell r="L27">
            <v>0</v>
          </cell>
          <cell r="M27">
            <v>0</v>
          </cell>
          <cell r="N27">
            <v>0</v>
          </cell>
          <cell r="O27">
            <v>0</v>
          </cell>
          <cell r="P27">
            <v>0</v>
          </cell>
          <cell r="Q27">
            <v>0</v>
          </cell>
          <cell r="R27">
            <v>0</v>
          </cell>
          <cell r="S27">
            <v>0</v>
          </cell>
          <cell r="T27">
            <v>0</v>
          </cell>
          <cell r="U27">
            <v>0</v>
          </cell>
          <cell r="BC27">
            <v>0</v>
          </cell>
          <cell r="BD27">
            <v>0</v>
          </cell>
          <cell r="BE27">
            <v>0</v>
          </cell>
          <cell r="BF27">
            <v>0</v>
          </cell>
          <cell r="BG27">
            <v>0</v>
          </cell>
          <cell r="BH27">
            <v>0</v>
          </cell>
          <cell r="BI27">
            <v>0</v>
          </cell>
          <cell r="BJ27">
            <v>0</v>
          </cell>
          <cell r="BK27">
            <v>0</v>
          </cell>
          <cell r="BL27">
            <v>0</v>
          </cell>
          <cell r="BM27">
            <v>0</v>
          </cell>
        </row>
        <row r="28">
          <cell r="A28" t="str">
            <v>Net Gains from Disposal of Assets "held for sale"</v>
          </cell>
          <cell r="C28" t="str">
            <v>Net gains from the disposal of assets</v>
          </cell>
          <cell r="D28" t="str">
            <v>Net Gains from Disposal of Assets "held for sale"</v>
          </cell>
          <cell r="J28">
            <v>0</v>
          </cell>
          <cell r="L28">
            <v>0</v>
          </cell>
          <cell r="M28">
            <v>0</v>
          </cell>
          <cell r="N28">
            <v>0</v>
          </cell>
          <cell r="O28">
            <v>0</v>
          </cell>
          <cell r="P28">
            <v>0</v>
          </cell>
          <cell r="Q28">
            <v>0</v>
          </cell>
          <cell r="R28">
            <v>0</v>
          </cell>
          <cell r="S28">
            <v>0</v>
          </cell>
          <cell r="T28">
            <v>0</v>
          </cell>
          <cell r="U28">
            <v>0</v>
          </cell>
          <cell r="BC28">
            <v>0</v>
          </cell>
          <cell r="BD28">
            <v>0</v>
          </cell>
          <cell r="BE28">
            <v>0</v>
          </cell>
          <cell r="BF28">
            <v>0</v>
          </cell>
          <cell r="BG28">
            <v>0</v>
          </cell>
          <cell r="BH28">
            <v>0</v>
          </cell>
          <cell r="BI28">
            <v>0</v>
          </cell>
          <cell r="BJ28">
            <v>0</v>
          </cell>
          <cell r="BK28">
            <v>0</v>
          </cell>
          <cell r="BL28">
            <v>0</v>
          </cell>
          <cell r="BM28">
            <v>0</v>
          </cell>
        </row>
        <row r="29">
          <cell r="A29" t="str">
            <v>Net Gains from Disposal of Intangible Assets</v>
          </cell>
          <cell r="C29" t="str">
            <v>Net gains from the disposal of assets</v>
          </cell>
          <cell r="D29" t="str">
            <v>Net Gains from Disposal of Intangible Assets</v>
          </cell>
          <cell r="J29">
            <v>0</v>
          </cell>
          <cell r="L29">
            <v>0</v>
          </cell>
          <cell r="M29">
            <v>0</v>
          </cell>
          <cell r="N29">
            <v>0</v>
          </cell>
          <cell r="O29">
            <v>0</v>
          </cell>
          <cell r="P29">
            <v>0</v>
          </cell>
          <cell r="Q29">
            <v>0</v>
          </cell>
          <cell r="R29">
            <v>0</v>
          </cell>
          <cell r="S29">
            <v>0</v>
          </cell>
          <cell r="T29">
            <v>0</v>
          </cell>
          <cell r="U29">
            <v>0</v>
          </cell>
          <cell r="BC29">
            <v>0</v>
          </cell>
          <cell r="BD29">
            <v>0</v>
          </cell>
          <cell r="BE29">
            <v>0</v>
          </cell>
          <cell r="BF29">
            <v>0</v>
          </cell>
          <cell r="BG29">
            <v>0</v>
          </cell>
          <cell r="BH29">
            <v>0</v>
          </cell>
          <cell r="BI29">
            <v>0</v>
          </cell>
          <cell r="BJ29">
            <v>0</v>
          </cell>
          <cell r="BK29">
            <v>0</v>
          </cell>
          <cell r="BL29">
            <v>0</v>
          </cell>
          <cell r="BM29">
            <v>0</v>
          </cell>
        </row>
        <row r="30">
          <cell r="A30" t="str">
            <v>Net Gains from Disposal of Investments</v>
          </cell>
          <cell r="C30" t="str">
            <v>Net gains from the disposal of assets</v>
          </cell>
          <cell r="D30" t="str">
            <v>Net Gains from Disposal of Investments</v>
          </cell>
          <cell r="J30">
            <v>0</v>
          </cell>
          <cell r="L30">
            <v>0</v>
          </cell>
          <cell r="M30">
            <v>0</v>
          </cell>
          <cell r="N30">
            <v>0</v>
          </cell>
          <cell r="O30">
            <v>0</v>
          </cell>
          <cell r="P30">
            <v>0</v>
          </cell>
          <cell r="Q30">
            <v>0</v>
          </cell>
          <cell r="R30">
            <v>0</v>
          </cell>
          <cell r="S30">
            <v>0</v>
          </cell>
          <cell r="T30">
            <v>0</v>
          </cell>
          <cell r="U30">
            <v>0</v>
          </cell>
          <cell r="BC30">
            <v>0</v>
          </cell>
          <cell r="BD30">
            <v>0</v>
          </cell>
          <cell r="BE30">
            <v>0</v>
          </cell>
          <cell r="BF30">
            <v>0</v>
          </cell>
          <cell r="BG30">
            <v>0</v>
          </cell>
          <cell r="BH30">
            <v>0</v>
          </cell>
          <cell r="BI30">
            <v>0</v>
          </cell>
          <cell r="BJ30">
            <v>0</v>
          </cell>
          <cell r="BK30">
            <v>0</v>
          </cell>
          <cell r="BL30">
            <v>0</v>
          </cell>
          <cell r="BM30">
            <v>0</v>
          </cell>
        </row>
        <row r="31">
          <cell r="A31" t="str">
            <v>Gain on Share of Interest in JV's &amp; Associated Entities</v>
          </cell>
          <cell r="C31" t="str">
            <v>Joint Ventures &amp; Associated Entities - Gain</v>
          </cell>
          <cell r="D31" t="str">
            <v>Gain on Share of Interest in JV's &amp; Associated Entities</v>
          </cell>
          <cell r="J31">
            <v>0</v>
          </cell>
          <cell r="L31">
            <v>0</v>
          </cell>
          <cell r="M31">
            <v>0</v>
          </cell>
          <cell r="N31">
            <v>0</v>
          </cell>
          <cell r="O31">
            <v>0</v>
          </cell>
          <cell r="P31">
            <v>0</v>
          </cell>
          <cell r="Q31">
            <v>0</v>
          </cell>
          <cell r="R31">
            <v>0</v>
          </cell>
          <cell r="S31">
            <v>0</v>
          </cell>
          <cell r="T31">
            <v>0</v>
          </cell>
          <cell r="U31">
            <v>0</v>
          </cell>
          <cell r="BC31">
            <v>0</v>
          </cell>
          <cell r="BD31">
            <v>0</v>
          </cell>
          <cell r="BE31">
            <v>0</v>
          </cell>
          <cell r="BF31">
            <v>0</v>
          </cell>
          <cell r="BG31">
            <v>0</v>
          </cell>
          <cell r="BH31">
            <v>0</v>
          </cell>
          <cell r="BI31">
            <v>0</v>
          </cell>
          <cell r="BJ31">
            <v>0</v>
          </cell>
          <cell r="BK31">
            <v>0</v>
          </cell>
          <cell r="BL31">
            <v>0</v>
          </cell>
          <cell r="BM31">
            <v>0</v>
          </cell>
        </row>
        <row r="32">
          <cell r="A32">
            <v>0</v>
          </cell>
          <cell r="C32">
            <v>0</v>
          </cell>
          <cell r="D32" t="str">
            <v>Total Operating Income</v>
          </cell>
          <cell r="J32">
            <v>88447957</v>
          </cell>
          <cell r="L32">
            <v>94465444</v>
          </cell>
          <cell r="M32">
            <v>95370815.429999992</v>
          </cell>
          <cell r="N32">
            <v>98141516.829999998</v>
          </cell>
          <cell r="O32">
            <v>101370666.01000001</v>
          </cell>
          <cell r="P32">
            <v>104969643.34999998</v>
          </cell>
          <cell r="Q32">
            <v>108277949.69999999</v>
          </cell>
          <cell r="R32">
            <v>111847354.87999998</v>
          </cell>
          <cell r="S32">
            <v>115547915.68999998</v>
          </cell>
          <cell r="T32">
            <v>119384672.18999998</v>
          </cell>
          <cell r="U32">
            <v>122816938.76999998</v>
          </cell>
          <cell r="BC32">
            <v>0</v>
          </cell>
          <cell r="BD32">
            <v>0</v>
          </cell>
          <cell r="BE32">
            <v>0</v>
          </cell>
          <cell r="BF32">
            <v>0</v>
          </cell>
          <cell r="BG32">
            <v>0</v>
          </cell>
          <cell r="BH32">
            <v>0</v>
          </cell>
          <cell r="BI32">
            <v>0</v>
          </cell>
          <cell r="BJ32">
            <v>0</v>
          </cell>
          <cell r="BK32">
            <v>0</v>
          </cell>
          <cell r="BL32">
            <v>0</v>
          </cell>
          <cell r="BM32">
            <v>0</v>
          </cell>
        </row>
        <row r="33">
          <cell r="A33">
            <v>0</v>
          </cell>
          <cell r="C33">
            <v>0</v>
          </cell>
          <cell r="D33">
            <v>0</v>
          </cell>
          <cell r="J33">
            <v>0</v>
          </cell>
          <cell r="L33">
            <v>0</v>
          </cell>
          <cell r="M33">
            <v>0</v>
          </cell>
          <cell r="N33">
            <v>0</v>
          </cell>
          <cell r="O33">
            <v>0</v>
          </cell>
          <cell r="P33">
            <v>0</v>
          </cell>
          <cell r="Q33">
            <v>0</v>
          </cell>
          <cell r="R33">
            <v>0</v>
          </cell>
          <cell r="S33">
            <v>0</v>
          </cell>
          <cell r="T33">
            <v>0</v>
          </cell>
          <cell r="U33">
            <v>0</v>
          </cell>
          <cell r="BC33">
            <v>0</v>
          </cell>
          <cell r="BD33">
            <v>0</v>
          </cell>
          <cell r="BE33">
            <v>0</v>
          </cell>
          <cell r="BF33">
            <v>0</v>
          </cell>
          <cell r="BG33">
            <v>0</v>
          </cell>
          <cell r="BH33">
            <v>0</v>
          </cell>
          <cell r="BI33">
            <v>0</v>
          </cell>
          <cell r="BJ33">
            <v>0</v>
          </cell>
          <cell r="BK33">
            <v>0</v>
          </cell>
          <cell r="BL33">
            <v>0</v>
          </cell>
          <cell r="BM33">
            <v>0</v>
          </cell>
        </row>
        <row r="34">
          <cell r="A34">
            <v>0</v>
          </cell>
          <cell r="C34">
            <v>0</v>
          </cell>
          <cell r="D34" t="str">
            <v>Operating Expenditure</v>
          </cell>
          <cell r="J34">
            <v>0</v>
          </cell>
          <cell r="L34">
            <v>0</v>
          </cell>
          <cell r="M34">
            <v>0</v>
          </cell>
          <cell r="N34">
            <v>0</v>
          </cell>
          <cell r="O34">
            <v>0</v>
          </cell>
          <cell r="P34">
            <v>0</v>
          </cell>
          <cell r="Q34">
            <v>0</v>
          </cell>
          <cell r="R34">
            <v>0</v>
          </cell>
          <cell r="S34">
            <v>0</v>
          </cell>
          <cell r="T34">
            <v>0</v>
          </cell>
          <cell r="U34">
            <v>0</v>
          </cell>
          <cell r="BC34">
            <v>0</v>
          </cell>
          <cell r="BD34">
            <v>0</v>
          </cell>
          <cell r="BE34">
            <v>0</v>
          </cell>
          <cell r="BF34">
            <v>0</v>
          </cell>
          <cell r="BG34">
            <v>0</v>
          </cell>
          <cell r="BH34">
            <v>0</v>
          </cell>
          <cell r="BI34">
            <v>0</v>
          </cell>
          <cell r="BJ34">
            <v>0</v>
          </cell>
          <cell r="BK34">
            <v>0</v>
          </cell>
          <cell r="BL34">
            <v>0</v>
          </cell>
          <cell r="BM34">
            <v>0</v>
          </cell>
        </row>
        <row r="35">
          <cell r="A35" t="str">
            <v>Employee Costs - Salaries</v>
          </cell>
          <cell r="C35" t="str">
            <v>Employee Benefits &amp; On-Costs</v>
          </cell>
          <cell r="D35" t="str">
            <v>Employee Costs - Salaries</v>
          </cell>
          <cell r="J35">
            <v>36527160.799999997</v>
          </cell>
          <cell r="L35">
            <v>37307099.979999997</v>
          </cell>
          <cell r="M35">
            <v>38712603.739999987</v>
          </cell>
          <cell r="N35">
            <v>40266272.110000059</v>
          </cell>
          <cell r="O35">
            <v>41955088.569999985</v>
          </cell>
          <cell r="P35">
            <v>43714764.289999999</v>
          </cell>
          <cell r="Q35">
            <v>45454433.390000023</v>
          </cell>
          <cell r="R35">
            <v>47360933.090000011</v>
          </cell>
          <cell r="S35">
            <v>49277428.419999905</v>
          </cell>
          <cell r="T35">
            <v>51344336.389999963</v>
          </cell>
          <cell r="U35">
            <v>53497972.250000022</v>
          </cell>
          <cell r="BC35">
            <v>0</v>
          </cell>
          <cell r="BD35">
            <v>0</v>
          </cell>
          <cell r="BE35">
            <v>0</v>
          </cell>
          <cell r="BF35">
            <v>0</v>
          </cell>
          <cell r="BG35">
            <v>0</v>
          </cell>
          <cell r="BH35">
            <v>0</v>
          </cell>
          <cell r="BI35">
            <v>0</v>
          </cell>
          <cell r="BJ35">
            <v>0</v>
          </cell>
          <cell r="BK35">
            <v>0</v>
          </cell>
          <cell r="BL35">
            <v>0</v>
          </cell>
          <cell r="BM35">
            <v>0</v>
          </cell>
        </row>
        <row r="36">
          <cell r="A36" t="str">
            <v>Employee Costs - Casual Wages</v>
          </cell>
          <cell r="C36" t="str">
            <v>Employee Benefits &amp; On-Costs</v>
          </cell>
          <cell r="D36" t="str">
            <v>Employee Costs - Casual Wages</v>
          </cell>
          <cell r="J36">
            <v>2293964</v>
          </cell>
          <cell r="L36">
            <v>2370223</v>
          </cell>
          <cell r="M36">
            <v>2469772.36</v>
          </cell>
          <cell r="N36">
            <v>2573502.7999999993</v>
          </cell>
          <cell r="O36">
            <v>2681589.9099999997</v>
          </cell>
          <cell r="P36">
            <v>2794216.6699999995</v>
          </cell>
          <cell r="Q36">
            <v>2831727.7799999993</v>
          </cell>
          <cell r="R36">
            <v>2950660.35</v>
          </cell>
          <cell r="S36">
            <v>3074588.09</v>
          </cell>
          <cell r="T36">
            <v>3203720.7700000005</v>
          </cell>
          <cell r="U36">
            <v>3338277.0199999996</v>
          </cell>
          <cell r="BC36">
            <v>0</v>
          </cell>
          <cell r="BD36">
            <v>0</v>
          </cell>
          <cell r="BE36">
            <v>0</v>
          </cell>
          <cell r="BF36">
            <v>0</v>
          </cell>
          <cell r="BG36">
            <v>0</v>
          </cell>
          <cell r="BH36">
            <v>0</v>
          </cell>
          <cell r="BI36">
            <v>0</v>
          </cell>
          <cell r="BJ36">
            <v>0</v>
          </cell>
          <cell r="BK36">
            <v>0</v>
          </cell>
          <cell r="BL36">
            <v>0</v>
          </cell>
          <cell r="BM36">
            <v>0</v>
          </cell>
        </row>
        <row r="37">
          <cell r="A37" t="str">
            <v>Employee Costs - Superannuation</v>
          </cell>
          <cell r="C37" t="str">
            <v>Employee Benefits &amp; On-Costs</v>
          </cell>
          <cell r="D37" t="str">
            <v>Employee Costs - Superannuation</v>
          </cell>
          <cell r="J37">
            <v>4087882</v>
          </cell>
          <cell r="L37">
            <v>4202000</v>
          </cell>
          <cell r="M37">
            <v>4565578.0200000023</v>
          </cell>
          <cell r="N37">
            <v>4985611.22</v>
          </cell>
          <cell r="O37">
            <v>5434316.2200000007</v>
          </cell>
          <cell r="P37">
            <v>5907101.740000003</v>
          </cell>
          <cell r="Q37">
            <v>6388353.3499999968</v>
          </cell>
          <cell r="R37">
            <v>6656664.2299999986</v>
          </cell>
          <cell r="S37">
            <v>6936244.080000001</v>
          </cell>
          <cell r="T37">
            <v>7227566.3300000001</v>
          </cell>
          <cell r="U37">
            <v>7531124.1000000024</v>
          </cell>
          <cell r="BC37">
            <v>0</v>
          </cell>
          <cell r="BD37">
            <v>0</v>
          </cell>
          <cell r="BE37">
            <v>0</v>
          </cell>
          <cell r="BF37">
            <v>0</v>
          </cell>
          <cell r="BG37">
            <v>0</v>
          </cell>
          <cell r="BH37">
            <v>0</v>
          </cell>
          <cell r="BI37">
            <v>0</v>
          </cell>
          <cell r="BJ37">
            <v>0</v>
          </cell>
          <cell r="BK37">
            <v>0</v>
          </cell>
          <cell r="BL37">
            <v>0</v>
          </cell>
          <cell r="BM37">
            <v>0</v>
          </cell>
        </row>
        <row r="38">
          <cell r="A38" t="str">
            <v>Employee Costs - Workers Comp</v>
          </cell>
          <cell r="C38" t="str">
            <v>Employee Benefits &amp; On-Costs</v>
          </cell>
          <cell r="D38" t="str">
            <v>Employee Costs - Workers Comp</v>
          </cell>
          <cell r="J38">
            <v>848158</v>
          </cell>
          <cell r="L38">
            <v>650000</v>
          </cell>
          <cell r="M38">
            <v>663031.24000000022</v>
          </cell>
          <cell r="N38">
            <v>690878.53999999957</v>
          </cell>
          <cell r="O38">
            <v>719895.41999999934</v>
          </cell>
          <cell r="P38">
            <v>750131.00000000023</v>
          </cell>
          <cell r="Q38">
            <v>770657.50000000012</v>
          </cell>
          <cell r="R38">
            <v>803025.14000000025</v>
          </cell>
          <cell r="S38">
            <v>836752.20000000042</v>
          </cell>
          <cell r="T38">
            <v>871895.79999999946</v>
          </cell>
          <cell r="U38">
            <v>908515.44999999949</v>
          </cell>
          <cell r="BC38">
            <v>0</v>
          </cell>
          <cell r="BD38">
            <v>0</v>
          </cell>
          <cell r="BE38">
            <v>0</v>
          </cell>
          <cell r="BF38">
            <v>0</v>
          </cell>
          <cell r="BG38">
            <v>0</v>
          </cell>
          <cell r="BH38">
            <v>0</v>
          </cell>
          <cell r="BI38">
            <v>0</v>
          </cell>
          <cell r="BJ38">
            <v>0</v>
          </cell>
          <cell r="BK38">
            <v>0</v>
          </cell>
          <cell r="BL38">
            <v>0</v>
          </cell>
          <cell r="BM38">
            <v>0</v>
          </cell>
        </row>
        <row r="39">
          <cell r="A39" t="str">
            <v>Employee Costs - Other</v>
          </cell>
          <cell r="C39" t="str">
            <v>Employee Benefits &amp; On-Costs</v>
          </cell>
          <cell r="D39" t="str">
            <v>Employee Costs - Other</v>
          </cell>
          <cell r="J39">
            <v>1534801</v>
          </cell>
          <cell r="L39">
            <v>1493917</v>
          </cell>
          <cell r="M39">
            <v>1520687.34</v>
          </cell>
          <cell r="N39">
            <v>1551693.2799999993</v>
          </cell>
          <cell r="O39">
            <v>1583348.92</v>
          </cell>
          <cell r="P39">
            <v>1615668.7799999996</v>
          </cell>
          <cell r="Q39">
            <v>1648667.78</v>
          </cell>
          <cell r="R39">
            <v>1682360.98</v>
          </cell>
          <cell r="S39">
            <v>1716763.99</v>
          </cell>
          <cell r="T39">
            <v>1751892.8699999992</v>
          </cell>
          <cell r="U39">
            <v>1787764.0500000003</v>
          </cell>
          <cell r="BC39">
            <v>0</v>
          </cell>
          <cell r="BD39">
            <v>0</v>
          </cell>
          <cell r="BE39">
            <v>0</v>
          </cell>
          <cell r="BF39">
            <v>0</v>
          </cell>
          <cell r="BG39">
            <v>0</v>
          </cell>
          <cell r="BH39">
            <v>0</v>
          </cell>
          <cell r="BI39">
            <v>0</v>
          </cell>
          <cell r="BJ39">
            <v>0</v>
          </cell>
          <cell r="BK39">
            <v>0</v>
          </cell>
          <cell r="BL39">
            <v>0</v>
          </cell>
          <cell r="BM39">
            <v>0</v>
          </cell>
        </row>
        <row r="40">
          <cell r="A40" t="str">
            <v>Employee Costs - Capitalised</v>
          </cell>
          <cell r="C40" t="str">
            <v>Employee Benefits &amp; On-Costs</v>
          </cell>
          <cell r="D40" t="str">
            <v>Employee Costs - Capitalised</v>
          </cell>
          <cell r="J40">
            <v>0</v>
          </cell>
          <cell r="L40">
            <v>0</v>
          </cell>
          <cell r="M40">
            <v>0</v>
          </cell>
          <cell r="N40">
            <v>0</v>
          </cell>
          <cell r="O40">
            <v>0</v>
          </cell>
          <cell r="P40">
            <v>0</v>
          </cell>
          <cell r="Q40">
            <v>0</v>
          </cell>
          <cell r="R40">
            <v>0</v>
          </cell>
          <cell r="S40">
            <v>0</v>
          </cell>
          <cell r="T40">
            <v>0</v>
          </cell>
          <cell r="U40">
            <v>0</v>
          </cell>
          <cell r="BC40">
            <v>0</v>
          </cell>
          <cell r="BD40">
            <v>0</v>
          </cell>
          <cell r="BE40">
            <v>0</v>
          </cell>
          <cell r="BF40">
            <v>0</v>
          </cell>
          <cell r="BG40">
            <v>0</v>
          </cell>
          <cell r="BH40">
            <v>0</v>
          </cell>
          <cell r="BI40">
            <v>0</v>
          </cell>
          <cell r="BJ40">
            <v>0</v>
          </cell>
          <cell r="BK40">
            <v>0</v>
          </cell>
          <cell r="BL40">
            <v>0</v>
          </cell>
          <cell r="BM40">
            <v>0</v>
          </cell>
        </row>
        <row r="41">
          <cell r="A41" t="str">
            <v>Borrowing Costs - Interest on Loans (External)</v>
          </cell>
          <cell r="C41" t="str">
            <v>Borrowing Costs</v>
          </cell>
          <cell r="D41" t="str">
            <v>Borrowing Costs - Interest on Loans (External)</v>
          </cell>
          <cell r="J41">
            <v>4162225</v>
          </cell>
          <cell r="L41">
            <v>3981500</v>
          </cell>
          <cell r="M41">
            <v>3819382</v>
          </cell>
          <cell r="N41">
            <v>3496938</v>
          </cell>
          <cell r="O41">
            <v>3178792</v>
          </cell>
          <cell r="P41">
            <v>2960454</v>
          </cell>
          <cell r="Q41">
            <v>2679765</v>
          </cell>
          <cell r="R41">
            <v>2416250</v>
          </cell>
          <cell r="S41">
            <v>2158488</v>
          </cell>
          <cell r="T41">
            <v>1885078</v>
          </cell>
          <cell r="U41">
            <v>1606599</v>
          </cell>
          <cell r="BC41">
            <v>0</v>
          </cell>
          <cell r="BD41">
            <v>0</v>
          </cell>
          <cell r="BE41">
            <v>0</v>
          </cell>
          <cell r="BF41">
            <v>0</v>
          </cell>
          <cell r="BG41">
            <v>0</v>
          </cell>
          <cell r="BH41">
            <v>0</v>
          </cell>
          <cell r="BI41">
            <v>0</v>
          </cell>
          <cell r="BJ41">
            <v>0</v>
          </cell>
          <cell r="BK41">
            <v>0</v>
          </cell>
          <cell r="BL41">
            <v>0</v>
          </cell>
          <cell r="BM41">
            <v>0</v>
          </cell>
        </row>
        <row r="42">
          <cell r="A42" t="str">
            <v>Borrowing Costs - Interest on Finance Leases</v>
          </cell>
          <cell r="C42" t="str">
            <v>Borrowing Costs</v>
          </cell>
          <cell r="D42" t="str">
            <v>Borrowing Costs - Interest on Finance Leases</v>
          </cell>
          <cell r="J42">
            <v>0</v>
          </cell>
          <cell r="L42">
            <v>5300</v>
          </cell>
          <cell r="M42">
            <v>5300</v>
          </cell>
          <cell r="N42">
            <v>5300</v>
          </cell>
          <cell r="O42">
            <v>5300</v>
          </cell>
          <cell r="P42">
            <v>5300</v>
          </cell>
          <cell r="Q42">
            <v>5300</v>
          </cell>
          <cell r="R42">
            <v>5300</v>
          </cell>
          <cell r="S42">
            <v>5300</v>
          </cell>
          <cell r="T42">
            <v>5300</v>
          </cell>
          <cell r="U42">
            <v>5300</v>
          </cell>
          <cell r="BC42">
            <v>0</v>
          </cell>
          <cell r="BD42">
            <v>0</v>
          </cell>
          <cell r="BE42">
            <v>0</v>
          </cell>
          <cell r="BF42">
            <v>0</v>
          </cell>
          <cell r="BG42">
            <v>0</v>
          </cell>
          <cell r="BH42">
            <v>0</v>
          </cell>
          <cell r="BI42">
            <v>0</v>
          </cell>
          <cell r="BJ42">
            <v>0</v>
          </cell>
          <cell r="BK42">
            <v>0</v>
          </cell>
          <cell r="BL42">
            <v>0</v>
          </cell>
          <cell r="BM42">
            <v>0</v>
          </cell>
        </row>
        <row r="43">
          <cell r="A43" t="str">
            <v>Borrowing Costs - Other</v>
          </cell>
          <cell r="C43" t="str">
            <v>Borrowing Costs</v>
          </cell>
          <cell r="D43" t="str">
            <v>Borrowing Costs - Other</v>
          </cell>
          <cell r="J43">
            <v>0</v>
          </cell>
          <cell r="L43">
            <v>0</v>
          </cell>
          <cell r="M43">
            <v>0</v>
          </cell>
          <cell r="N43">
            <v>0</v>
          </cell>
          <cell r="O43">
            <v>0</v>
          </cell>
          <cell r="P43">
            <v>0</v>
          </cell>
          <cell r="Q43">
            <v>0</v>
          </cell>
          <cell r="R43">
            <v>0</v>
          </cell>
          <cell r="S43">
            <v>0</v>
          </cell>
          <cell r="T43">
            <v>0</v>
          </cell>
          <cell r="U43">
            <v>0</v>
          </cell>
          <cell r="BC43">
            <v>0</v>
          </cell>
          <cell r="BD43">
            <v>0</v>
          </cell>
          <cell r="BE43">
            <v>0</v>
          </cell>
          <cell r="BF43">
            <v>0</v>
          </cell>
          <cell r="BG43">
            <v>0</v>
          </cell>
          <cell r="BH43">
            <v>0</v>
          </cell>
          <cell r="BI43">
            <v>0</v>
          </cell>
          <cell r="BJ43">
            <v>0</v>
          </cell>
          <cell r="BK43">
            <v>0</v>
          </cell>
          <cell r="BL43">
            <v>0</v>
          </cell>
          <cell r="BM43">
            <v>0</v>
          </cell>
        </row>
        <row r="44">
          <cell r="A44" t="str">
            <v>Borrowing Costs - Capitalised</v>
          </cell>
          <cell r="C44" t="str">
            <v>Borrowing Costs</v>
          </cell>
          <cell r="D44" t="str">
            <v>Borrowing Costs - Capitalised</v>
          </cell>
          <cell r="J44">
            <v>0</v>
          </cell>
          <cell r="L44">
            <v>0</v>
          </cell>
          <cell r="M44">
            <v>0</v>
          </cell>
          <cell r="N44">
            <v>0</v>
          </cell>
          <cell r="O44">
            <v>0</v>
          </cell>
          <cell r="P44">
            <v>0</v>
          </cell>
          <cell r="Q44">
            <v>0</v>
          </cell>
          <cell r="R44">
            <v>0</v>
          </cell>
          <cell r="S44">
            <v>0</v>
          </cell>
          <cell r="T44">
            <v>0</v>
          </cell>
          <cell r="U44">
            <v>0</v>
          </cell>
          <cell r="BC44">
            <v>0</v>
          </cell>
          <cell r="BD44">
            <v>0</v>
          </cell>
          <cell r="BE44">
            <v>0</v>
          </cell>
          <cell r="BF44">
            <v>0</v>
          </cell>
          <cell r="BG44">
            <v>0</v>
          </cell>
          <cell r="BH44">
            <v>0</v>
          </cell>
          <cell r="BI44">
            <v>0</v>
          </cell>
          <cell r="BJ44">
            <v>0</v>
          </cell>
          <cell r="BK44">
            <v>0</v>
          </cell>
          <cell r="BL44">
            <v>0</v>
          </cell>
          <cell r="BM44">
            <v>0</v>
          </cell>
        </row>
        <row r="45">
          <cell r="A45" t="str">
            <v>Materials &amp; Contracts - Raw Materials &amp; Consumables</v>
          </cell>
          <cell r="C45" t="str">
            <v>Materials &amp; Contracts</v>
          </cell>
          <cell r="D45" t="str">
            <v>Materials &amp; Contracts - Raw Materials &amp; Consumables</v>
          </cell>
          <cell r="J45">
            <v>10908215</v>
          </cell>
          <cell r="L45">
            <v>10354167</v>
          </cell>
          <cell r="M45">
            <v>10935097.739999995</v>
          </cell>
          <cell r="N45">
            <v>11498846.930000011</v>
          </cell>
          <cell r="O45">
            <v>11946709.829999994</v>
          </cell>
          <cell r="P45">
            <v>12414396.170000007</v>
          </cell>
          <cell r="Q45">
            <v>12823902.800000001</v>
          </cell>
          <cell r="R45">
            <v>13332521.250000013</v>
          </cell>
          <cell r="S45">
            <v>13813888.95000001</v>
          </cell>
          <cell r="T45">
            <v>14368092.440000016</v>
          </cell>
          <cell r="U45">
            <v>14947246.460000003</v>
          </cell>
          <cell r="BC45">
            <v>0</v>
          </cell>
          <cell r="BD45">
            <v>0</v>
          </cell>
          <cell r="BE45">
            <v>0</v>
          </cell>
          <cell r="BF45">
            <v>0</v>
          </cell>
          <cell r="BG45">
            <v>0</v>
          </cell>
          <cell r="BH45">
            <v>0</v>
          </cell>
          <cell r="BI45">
            <v>0</v>
          </cell>
          <cell r="BJ45">
            <v>0</v>
          </cell>
          <cell r="BK45">
            <v>0</v>
          </cell>
          <cell r="BL45">
            <v>0</v>
          </cell>
          <cell r="BM45">
            <v>0</v>
          </cell>
        </row>
        <row r="46">
          <cell r="A46" t="str">
            <v>Materials &amp; Contracts - Contracts</v>
          </cell>
          <cell r="C46" t="str">
            <v>Materials &amp; Contracts</v>
          </cell>
          <cell r="D46" t="str">
            <v>Materials &amp; Contracts - Contracts</v>
          </cell>
          <cell r="J46">
            <v>12027849</v>
          </cell>
          <cell r="L46">
            <v>8475312</v>
          </cell>
          <cell r="M46">
            <v>7878612.2400000012</v>
          </cell>
          <cell r="N46">
            <v>8370482.080000001</v>
          </cell>
          <cell r="O46">
            <v>8773886.7500000019</v>
          </cell>
          <cell r="P46">
            <v>8990074.3000000007</v>
          </cell>
          <cell r="Q46">
            <v>9289778.8899999969</v>
          </cell>
          <cell r="R46">
            <v>9673770.7599999998</v>
          </cell>
          <cell r="S46">
            <v>10075358.179999998</v>
          </cell>
          <cell r="T46">
            <v>10495389.080000002</v>
          </cell>
          <cell r="U46">
            <v>10934753.4</v>
          </cell>
          <cell r="BC46">
            <v>0</v>
          </cell>
          <cell r="BD46">
            <v>0</v>
          </cell>
          <cell r="BE46">
            <v>0</v>
          </cell>
          <cell r="BF46">
            <v>0</v>
          </cell>
          <cell r="BG46">
            <v>0</v>
          </cell>
          <cell r="BH46">
            <v>0</v>
          </cell>
          <cell r="BI46">
            <v>0</v>
          </cell>
          <cell r="BJ46">
            <v>0</v>
          </cell>
          <cell r="BK46">
            <v>0</v>
          </cell>
          <cell r="BL46">
            <v>0</v>
          </cell>
          <cell r="BM46">
            <v>0</v>
          </cell>
        </row>
        <row r="47">
          <cell r="A47" t="str">
            <v>Materials &amp; Contracts - Legal Expenses</v>
          </cell>
          <cell r="C47" t="str">
            <v>Materials &amp; Contracts</v>
          </cell>
          <cell r="D47" t="str">
            <v>Materials &amp; Contracts - Legal Expenses</v>
          </cell>
          <cell r="J47">
            <v>684925</v>
          </cell>
          <cell r="L47">
            <v>692365</v>
          </cell>
          <cell r="M47">
            <v>592832.30000000005</v>
          </cell>
          <cell r="N47">
            <v>598408.94999999995</v>
          </cell>
          <cell r="O47">
            <v>604097.11999999988</v>
          </cell>
          <cell r="P47">
            <v>609899.0399999998</v>
          </cell>
          <cell r="Q47">
            <v>615817.02999999991</v>
          </cell>
          <cell r="R47">
            <v>621853.3600000001</v>
          </cell>
          <cell r="S47">
            <v>628010.43999999994</v>
          </cell>
          <cell r="T47">
            <v>634290.66</v>
          </cell>
          <cell r="U47">
            <v>640696.48</v>
          </cell>
          <cell r="BC47">
            <v>0</v>
          </cell>
          <cell r="BD47">
            <v>0</v>
          </cell>
          <cell r="BE47">
            <v>0</v>
          </cell>
          <cell r="BF47">
            <v>0</v>
          </cell>
          <cell r="BG47">
            <v>0</v>
          </cell>
          <cell r="BH47">
            <v>0</v>
          </cell>
          <cell r="BI47">
            <v>0</v>
          </cell>
          <cell r="BJ47">
            <v>0</v>
          </cell>
          <cell r="BK47">
            <v>0</v>
          </cell>
          <cell r="BL47">
            <v>0</v>
          </cell>
          <cell r="BM47">
            <v>0</v>
          </cell>
        </row>
        <row r="48">
          <cell r="A48" t="str">
            <v>Materials &amp; Contracts - Other</v>
          </cell>
          <cell r="C48" t="str">
            <v>Materials &amp; Contracts</v>
          </cell>
          <cell r="D48" t="str">
            <v>Materials &amp; Contracts - Other</v>
          </cell>
          <cell r="J48">
            <v>0</v>
          </cell>
          <cell r="L48">
            <v>0</v>
          </cell>
          <cell r="M48">
            <v>0</v>
          </cell>
          <cell r="N48">
            <v>0</v>
          </cell>
          <cell r="O48">
            <v>0</v>
          </cell>
          <cell r="P48">
            <v>0</v>
          </cell>
          <cell r="Q48">
            <v>0</v>
          </cell>
          <cell r="R48">
            <v>0</v>
          </cell>
          <cell r="S48">
            <v>0</v>
          </cell>
          <cell r="T48">
            <v>0</v>
          </cell>
          <cell r="U48">
            <v>0</v>
          </cell>
          <cell r="BC48">
            <v>0</v>
          </cell>
          <cell r="BD48">
            <v>0</v>
          </cell>
          <cell r="BE48">
            <v>0</v>
          </cell>
          <cell r="BF48">
            <v>0</v>
          </cell>
          <cell r="BG48">
            <v>0</v>
          </cell>
          <cell r="BH48">
            <v>0</v>
          </cell>
          <cell r="BI48">
            <v>0</v>
          </cell>
          <cell r="BJ48">
            <v>0</v>
          </cell>
          <cell r="BK48">
            <v>0</v>
          </cell>
          <cell r="BL48">
            <v>0</v>
          </cell>
          <cell r="BM48">
            <v>0</v>
          </cell>
        </row>
        <row r="49">
          <cell r="A49" t="str">
            <v>Materials &amp; Contracts - Capitalised</v>
          </cell>
          <cell r="C49" t="str">
            <v>Materials &amp; Contracts</v>
          </cell>
          <cell r="D49" t="str">
            <v>Materials &amp; Contracts - Capitalised</v>
          </cell>
          <cell r="J49">
            <v>0</v>
          </cell>
          <cell r="L49">
            <v>0</v>
          </cell>
          <cell r="M49">
            <v>0</v>
          </cell>
          <cell r="N49">
            <v>0</v>
          </cell>
          <cell r="O49">
            <v>0</v>
          </cell>
          <cell r="P49">
            <v>0</v>
          </cell>
          <cell r="Q49">
            <v>0</v>
          </cell>
          <cell r="R49">
            <v>0</v>
          </cell>
          <cell r="S49">
            <v>0</v>
          </cell>
          <cell r="T49">
            <v>0</v>
          </cell>
          <cell r="U49">
            <v>0</v>
          </cell>
          <cell r="BC49">
            <v>0</v>
          </cell>
          <cell r="BD49">
            <v>0</v>
          </cell>
          <cell r="BE49">
            <v>0</v>
          </cell>
          <cell r="BF49">
            <v>0</v>
          </cell>
          <cell r="BG49">
            <v>0</v>
          </cell>
          <cell r="BH49">
            <v>0</v>
          </cell>
          <cell r="BI49">
            <v>0</v>
          </cell>
          <cell r="BJ49">
            <v>0</v>
          </cell>
          <cell r="BK49">
            <v>0</v>
          </cell>
          <cell r="BL49">
            <v>0</v>
          </cell>
          <cell r="BM49">
            <v>0</v>
          </cell>
        </row>
        <row r="50">
          <cell r="A50" t="str">
            <v>Depreciation - IPP&amp;E</v>
          </cell>
          <cell r="C50" t="str">
            <v>Depreciation &amp; Amortisation</v>
          </cell>
          <cell r="D50" t="str">
            <v>Depreciation - IPP&amp;E</v>
          </cell>
          <cell r="J50">
            <v>16463000</v>
          </cell>
          <cell r="L50">
            <v>16615000</v>
          </cell>
          <cell r="M50">
            <v>16735000</v>
          </cell>
          <cell r="N50">
            <v>16509000</v>
          </cell>
          <cell r="O50">
            <v>16268000</v>
          </cell>
          <cell r="P50">
            <v>16075000</v>
          </cell>
          <cell r="Q50">
            <v>15879000</v>
          </cell>
          <cell r="R50">
            <v>15710000</v>
          </cell>
          <cell r="S50">
            <v>15549000</v>
          </cell>
          <cell r="T50">
            <v>15401000</v>
          </cell>
          <cell r="U50">
            <v>15260000</v>
          </cell>
          <cell r="BC50">
            <v>16463000</v>
          </cell>
          <cell r="BD50">
            <v>16615000</v>
          </cell>
          <cell r="BE50">
            <v>16735000</v>
          </cell>
          <cell r="BF50">
            <v>16509000</v>
          </cell>
          <cell r="BG50">
            <v>16268000</v>
          </cell>
          <cell r="BH50">
            <v>16075000</v>
          </cell>
          <cell r="BI50">
            <v>15879000</v>
          </cell>
          <cell r="BJ50">
            <v>15710000</v>
          </cell>
          <cell r="BK50">
            <v>15549000</v>
          </cell>
          <cell r="BL50">
            <v>15401000</v>
          </cell>
          <cell r="BM50">
            <v>15260000</v>
          </cell>
        </row>
        <row r="51">
          <cell r="A51" t="str">
            <v>Amortisation - Intangible Assets</v>
          </cell>
          <cell r="C51" t="str">
            <v>Depreciation &amp; Amortisation</v>
          </cell>
          <cell r="D51" t="str">
            <v>Amortisation - Intangible Assets</v>
          </cell>
          <cell r="J51">
            <v>0</v>
          </cell>
          <cell r="L51">
            <v>0</v>
          </cell>
          <cell r="M51">
            <v>0</v>
          </cell>
          <cell r="N51">
            <v>0</v>
          </cell>
          <cell r="O51">
            <v>0</v>
          </cell>
          <cell r="P51">
            <v>0</v>
          </cell>
          <cell r="Q51">
            <v>0</v>
          </cell>
          <cell r="R51">
            <v>0</v>
          </cell>
          <cell r="S51">
            <v>0</v>
          </cell>
          <cell r="T51">
            <v>0</v>
          </cell>
          <cell r="U51">
            <v>0</v>
          </cell>
          <cell r="BC51">
            <v>0</v>
          </cell>
          <cell r="BD51">
            <v>0</v>
          </cell>
          <cell r="BE51">
            <v>0</v>
          </cell>
          <cell r="BF51">
            <v>0</v>
          </cell>
          <cell r="BG51">
            <v>0</v>
          </cell>
          <cell r="BH51">
            <v>0</v>
          </cell>
          <cell r="BI51">
            <v>0</v>
          </cell>
          <cell r="BJ51">
            <v>0</v>
          </cell>
          <cell r="BK51">
            <v>0</v>
          </cell>
          <cell r="BL51">
            <v>0</v>
          </cell>
          <cell r="BM51">
            <v>0</v>
          </cell>
        </row>
        <row r="52">
          <cell r="A52" t="str">
            <v>Depreciation &amp; Amortisation - Capitalised</v>
          </cell>
          <cell r="C52" t="str">
            <v>Depreciation &amp; Amortisation</v>
          </cell>
          <cell r="D52" t="str">
            <v>Depreciation &amp; Amortisation - Capitalised</v>
          </cell>
          <cell r="J52">
            <v>0</v>
          </cell>
          <cell r="L52">
            <v>0</v>
          </cell>
          <cell r="M52">
            <v>0</v>
          </cell>
          <cell r="N52">
            <v>0</v>
          </cell>
          <cell r="O52">
            <v>0</v>
          </cell>
          <cell r="P52">
            <v>0</v>
          </cell>
          <cell r="Q52">
            <v>0</v>
          </cell>
          <cell r="R52">
            <v>0</v>
          </cell>
          <cell r="S52">
            <v>0</v>
          </cell>
          <cell r="T52">
            <v>0</v>
          </cell>
          <cell r="U52">
            <v>0</v>
          </cell>
          <cell r="BC52">
            <v>0</v>
          </cell>
          <cell r="BD52">
            <v>0</v>
          </cell>
          <cell r="BE52">
            <v>0</v>
          </cell>
          <cell r="BF52">
            <v>0</v>
          </cell>
          <cell r="BG52">
            <v>0</v>
          </cell>
          <cell r="BH52">
            <v>0</v>
          </cell>
          <cell r="BI52">
            <v>0</v>
          </cell>
          <cell r="BJ52">
            <v>0</v>
          </cell>
          <cell r="BK52">
            <v>0</v>
          </cell>
          <cell r="BL52">
            <v>0</v>
          </cell>
          <cell r="BM52">
            <v>0</v>
          </cell>
        </row>
        <row r="53">
          <cell r="A53" t="str">
            <v>Other Expenses - Insurance</v>
          </cell>
          <cell r="C53" t="str">
            <v>Other Expenses</v>
          </cell>
          <cell r="D53" t="str">
            <v>Other Expenses - Insurance</v>
          </cell>
          <cell r="J53">
            <v>1915073</v>
          </cell>
          <cell r="L53">
            <v>1650470</v>
          </cell>
          <cell r="M53">
            <v>1683734.3999999987</v>
          </cell>
          <cell r="N53">
            <v>1717676.78</v>
          </cell>
          <cell r="O53">
            <v>1752311.4600000004</v>
          </cell>
          <cell r="P53">
            <v>1787652.9299999997</v>
          </cell>
          <cell r="Q53">
            <v>1822611.9299999988</v>
          </cell>
          <cell r="R53">
            <v>1859389.64</v>
          </cell>
          <cell r="S53">
            <v>1896919.1500000004</v>
          </cell>
          <cell r="T53">
            <v>1935216.3599999992</v>
          </cell>
          <cell r="U53">
            <v>1974297.4200000004</v>
          </cell>
          <cell r="BC53">
            <v>0</v>
          </cell>
          <cell r="BD53">
            <v>0</v>
          </cell>
          <cell r="BE53">
            <v>0</v>
          </cell>
          <cell r="BF53">
            <v>0</v>
          </cell>
          <cell r="BG53">
            <v>0</v>
          </cell>
          <cell r="BH53">
            <v>0</v>
          </cell>
          <cell r="BI53">
            <v>0</v>
          </cell>
          <cell r="BJ53">
            <v>0</v>
          </cell>
          <cell r="BK53">
            <v>0</v>
          </cell>
          <cell r="BL53">
            <v>0</v>
          </cell>
          <cell r="BM53">
            <v>0</v>
          </cell>
        </row>
        <row r="54">
          <cell r="A54" t="str">
            <v>Other Expenses - Utilities</v>
          </cell>
          <cell r="C54" t="str">
            <v>Other Expenses</v>
          </cell>
          <cell r="D54" t="str">
            <v>Other Expenses - Utilities</v>
          </cell>
          <cell r="J54">
            <v>3815385</v>
          </cell>
          <cell r="L54">
            <v>3975259</v>
          </cell>
          <cell r="M54">
            <v>3806780.68</v>
          </cell>
          <cell r="N54">
            <v>3885506.5100000021</v>
          </cell>
          <cell r="O54">
            <v>3965936.4400000004</v>
          </cell>
          <cell r="P54">
            <v>4048110.89</v>
          </cell>
          <cell r="Q54">
            <v>4008966.6399999983</v>
          </cell>
          <cell r="R54">
            <v>4092294.4399999985</v>
          </cell>
          <cell r="S54">
            <v>4177446.2399999998</v>
          </cell>
          <cell r="T54">
            <v>4264466.3900000006</v>
          </cell>
          <cell r="U54">
            <v>4353400.5200000023</v>
          </cell>
          <cell r="BC54">
            <v>0</v>
          </cell>
          <cell r="BD54">
            <v>0</v>
          </cell>
          <cell r="BE54">
            <v>0</v>
          </cell>
          <cell r="BF54">
            <v>0</v>
          </cell>
          <cell r="BG54">
            <v>0</v>
          </cell>
          <cell r="BH54">
            <v>0</v>
          </cell>
          <cell r="BI54">
            <v>0</v>
          </cell>
          <cell r="BJ54">
            <v>0</v>
          </cell>
          <cell r="BK54">
            <v>0</v>
          </cell>
          <cell r="BL54">
            <v>0</v>
          </cell>
          <cell r="BM54">
            <v>0</v>
          </cell>
        </row>
        <row r="55">
          <cell r="A55" t="str">
            <v>Other Expenses - Statutory &amp; Regulatory</v>
          </cell>
          <cell r="C55" t="str">
            <v>Other Expenses</v>
          </cell>
          <cell r="D55" t="str">
            <v>Other Expenses - Statutory &amp; Regulatory</v>
          </cell>
          <cell r="J55">
            <v>2166353</v>
          </cell>
          <cell r="L55">
            <v>2511435</v>
          </cell>
          <cell r="M55">
            <v>2832413.7</v>
          </cell>
          <cell r="N55">
            <v>2954949.47</v>
          </cell>
          <cell r="O55">
            <v>3083188.33</v>
          </cell>
          <cell r="P55">
            <v>3217406.04</v>
          </cell>
          <cell r="Q55">
            <v>3357890.71</v>
          </cell>
          <cell r="R55">
            <v>3504946.4800000004</v>
          </cell>
          <cell r="S55">
            <v>3658890.2699999996</v>
          </cell>
          <cell r="T55">
            <v>3820057.39</v>
          </cell>
          <cell r="U55">
            <v>3988796.4800000004</v>
          </cell>
          <cell r="BC55">
            <v>0</v>
          </cell>
          <cell r="BD55">
            <v>0</v>
          </cell>
          <cell r="BE55">
            <v>0</v>
          </cell>
          <cell r="BF55">
            <v>0</v>
          </cell>
          <cell r="BG55">
            <v>0</v>
          </cell>
          <cell r="BH55">
            <v>0</v>
          </cell>
          <cell r="BI55">
            <v>0</v>
          </cell>
          <cell r="BJ55">
            <v>0</v>
          </cell>
          <cell r="BK55">
            <v>0</v>
          </cell>
          <cell r="BL55">
            <v>0</v>
          </cell>
          <cell r="BM55">
            <v>0</v>
          </cell>
        </row>
        <row r="56">
          <cell r="A56" t="str">
            <v>Other Expenses - Other</v>
          </cell>
          <cell r="C56" t="str">
            <v>Other Expenses</v>
          </cell>
          <cell r="D56" t="str">
            <v>Other Expenses - Other</v>
          </cell>
          <cell r="J56">
            <v>5724342</v>
          </cell>
          <cell r="L56">
            <v>5900541</v>
          </cell>
          <cell r="M56">
            <v>5491503.5699999975</v>
          </cell>
          <cell r="N56">
            <v>5278683.0000000019</v>
          </cell>
          <cell r="O56">
            <v>5466223.4900000021</v>
          </cell>
          <cell r="P56">
            <v>5662363.0799999982</v>
          </cell>
          <cell r="Q56">
            <v>5861996.1999999983</v>
          </cell>
          <cell r="R56">
            <v>6076487.3500000024</v>
          </cell>
          <cell r="S56">
            <v>6300880.7999999998</v>
          </cell>
          <cell r="T56">
            <v>6535655.3800000027</v>
          </cell>
          <cell r="U56">
            <v>6781313.3099999987</v>
          </cell>
          <cell r="BC56">
            <v>0</v>
          </cell>
          <cell r="BD56">
            <v>0</v>
          </cell>
          <cell r="BE56">
            <v>0</v>
          </cell>
          <cell r="BF56">
            <v>0</v>
          </cell>
          <cell r="BG56">
            <v>0</v>
          </cell>
          <cell r="BH56">
            <v>0</v>
          </cell>
          <cell r="BI56">
            <v>0</v>
          </cell>
          <cell r="BJ56">
            <v>0</v>
          </cell>
          <cell r="BK56">
            <v>0</v>
          </cell>
          <cell r="BL56">
            <v>0</v>
          </cell>
          <cell r="BM56">
            <v>0</v>
          </cell>
        </row>
        <row r="57">
          <cell r="A57" t="str">
            <v>Net Losses from Disposal of I,PP&amp;E</v>
          </cell>
          <cell r="C57" t="str">
            <v>Net Losses from the Disposal of Assets</v>
          </cell>
          <cell r="D57" t="str">
            <v>Net Losses from Disposal of I,PP&amp;E</v>
          </cell>
          <cell r="J57">
            <v>0</v>
          </cell>
          <cell r="L57">
            <v>0</v>
          </cell>
          <cell r="M57">
            <v>0</v>
          </cell>
          <cell r="N57">
            <v>0</v>
          </cell>
          <cell r="O57">
            <v>0</v>
          </cell>
          <cell r="P57">
            <v>0</v>
          </cell>
          <cell r="Q57">
            <v>0</v>
          </cell>
          <cell r="R57">
            <v>0</v>
          </cell>
          <cell r="S57">
            <v>0</v>
          </cell>
          <cell r="T57">
            <v>0</v>
          </cell>
          <cell r="U57">
            <v>0</v>
          </cell>
          <cell r="BC57">
            <v>0</v>
          </cell>
          <cell r="BD57">
            <v>0</v>
          </cell>
          <cell r="BE57">
            <v>0</v>
          </cell>
          <cell r="BF57">
            <v>0</v>
          </cell>
          <cell r="BG57">
            <v>0</v>
          </cell>
          <cell r="BH57">
            <v>0</v>
          </cell>
          <cell r="BI57">
            <v>0</v>
          </cell>
          <cell r="BJ57">
            <v>0</v>
          </cell>
          <cell r="BK57">
            <v>0</v>
          </cell>
          <cell r="BL57">
            <v>0</v>
          </cell>
          <cell r="BM57">
            <v>0</v>
          </cell>
        </row>
        <row r="58">
          <cell r="A58" t="str">
            <v>Net Losses from Disposal of Investment Property</v>
          </cell>
          <cell r="C58" t="str">
            <v>Net Losses from the Disposal of Assets</v>
          </cell>
          <cell r="D58" t="str">
            <v>Net Losses from Disposal of Investment Property</v>
          </cell>
          <cell r="J58">
            <v>0</v>
          </cell>
          <cell r="L58">
            <v>0</v>
          </cell>
          <cell r="M58">
            <v>0</v>
          </cell>
          <cell r="N58">
            <v>0</v>
          </cell>
          <cell r="O58">
            <v>0</v>
          </cell>
          <cell r="P58">
            <v>0</v>
          </cell>
          <cell r="Q58">
            <v>0</v>
          </cell>
          <cell r="R58">
            <v>0</v>
          </cell>
          <cell r="S58">
            <v>0</v>
          </cell>
          <cell r="T58">
            <v>0</v>
          </cell>
          <cell r="U58">
            <v>0</v>
          </cell>
          <cell r="BC58">
            <v>0</v>
          </cell>
          <cell r="BD58">
            <v>0</v>
          </cell>
          <cell r="BE58">
            <v>0</v>
          </cell>
          <cell r="BF58">
            <v>0</v>
          </cell>
          <cell r="BG58">
            <v>0</v>
          </cell>
          <cell r="BH58">
            <v>0</v>
          </cell>
          <cell r="BI58">
            <v>0</v>
          </cell>
          <cell r="BJ58">
            <v>0</v>
          </cell>
          <cell r="BK58">
            <v>0</v>
          </cell>
          <cell r="BL58">
            <v>0</v>
          </cell>
          <cell r="BM58">
            <v>0</v>
          </cell>
        </row>
        <row r="59">
          <cell r="A59" t="str">
            <v>Net Losses from Disposal of Real Estate</v>
          </cell>
          <cell r="C59" t="str">
            <v>Net Losses from the Disposal of Assets</v>
          </cell>
          <cell r="D59" t="str">
            <v>Net Losses from Disposal of Real Estate</v>
          </cell>
          <cell r="J59">
            <v>0</v>
          </cell>
          <cell r="L59">
            <v>0</v>
          </cell>
          <cell r="M59">
            <v>0</v>
          </cell>
          <cell r="N59">
            <v>0</v>
          </cell>
          <cell r="O59">
            <v>0</v>
          </cell>
          <cell r="P59">
            <v>0</v>
          </cell>
          <cell r="Q59">
            <v>0</v>
          </cell>
          <cell r="R59">
            <v>0</v>
          </cell>
          <cell r="S59">
            <v>0</v>
          </cell>
          <cell r="T59">
            <v>0</v>
          </cell>
          <cell r="U59">
            <v>0</v>
          </cell>
          <cell r="BC59">
            <v>0</v>
          </cell>
          <cell r="BD59">
            <v>0</v>
          </cell>
          <cell r="BE59">
            <v>0</v>
          </cell>
          <cell r="BF59">
            <v>0</v>
          </cell>
          <cell r="BG59">
            <v>0</v>
          </cell>
          <cell r="BH59">
            <v>0</v>
          </cell>
          <cell r="BI59">
            <v>0</v>
          </cell>
          <cell r="BJ59">
            <v>0</v>
          </cell>
          <cell r="BK59">
            <v>0</v>
          </cell>
          <cell r="BL59">
            <v>0</v>
          </cell>
          <cell r="BM59">
            <v>0</v>
          </cell>
        </row>
        <row r="60">
          <cell r="A60" t="str">
            <v>Net Losses from Disposal of Assets "held for sale"</v>
          </cell>
          <cell r="C60" t="str">
            <v>Net Losses from the Disposal of Assets</v>
          </cell>
          <cell r="D60" t="str">
            <v>Net Losses from Disposal of Assets "held for sale"</v>
          </cell>
          <cell r="J60">
            <v>0</v>
          </cell>
          <cell r="L60">
            <v>0</v>
          </cell>
          <cell r="M60">
            <v>0</v>
          </cell>
          <cell r="N60">
            <v>0</v>
          </cell>
          <cell r="O60">
            <v>0</v>
          </cell>
          <cell r="P60">
            <v>0</v>
          </cell>
          <cell r="Q60">
            <v>0</v>
          </cell>
          <cell r="R60">
            <v>0</v>
          </cell>
          <cell r="S60">
            <v>0</v>
          </cell>
          <cell r="T60">
            <v>0</v>
          </cell>
          <cell r="U60">
            <v>0</v>
          </cell>
          <cell r="BC60">
            <v>0</v>
          </cell>
          <cell r="BD60">
            <v>0</v>
          </cell>
          <cell r="BE60">
            <v>0</v>
          </cell>
          <cell r="BF60">
            <v>0</v>
          </cell>
          <cell r="BG60">
            <v>0</v>
          </cell>
          <cell r="BH60">
            <v>0</v>
          </cell>
          <cell r="BI60">
            <v>0</v>
          </cell>
          <cell r="BJ60">
            <v>0</v>
          </cell>
          <cell r="BK60">
            <v>0</v>
          </cell>
          <cell r="BL60">
            <v>0</v>
          </cell>
          <cell r="BM60">
            <v>0</v>
          </cell>
        </row>
        <row r="61">
          <cell r="A61" t="str">
            <v>Net Losses from Disposal of Intangible Assets</v>
          </cell>
          <cell r="C61" t="str">
            <v>Net Losses from the Disposal of Assets</v>
          </cell>
          <cell r="D61" t="str">
            <v>Net Losses from Disposal of Intangible Assets</v>
          </cell>
          <cell r="J61">
            <v>0</v>
          </cell>
          <cell r="L61">
            <v>0</v>
          </cell>
          <cell r="M61">
            <v>0</v>
          </cell>
          <cell r="N61">
            <v>0</v>
          </cell>
          <cell r="O61">
            <v>0</v>
          </cell>
          <cell r="P61">
            <v>0</v>
          </cell>
          <cell r="Q61">
            <v>0</v>
          </cell>
          <cell r="R61">
            <v>0</v>
          </cell>
          <cell r="S61">
            <v>0</v>
          </cell>
          <cell r="T61">
            <v>0</v>
          </cell>
          <cell r="U61">
            <v>0</v>
          </cell>
          <cell r="BC61">
            <v>0</v>
          </cell>
          <cell r="BD61">
            <v>0</v>
          </cell>
          <cell r="BE61">
            <v>0</v>
          </cell>
          <cell r="BF61">
            <v>0</v>
          </cell>
          <cell r="BG61">
            <v>0</v>
          </cell>
          <cell r="BH61">
            <v>0</v>
          </cell>
          <cell r="BI61">
            <v>0</v>
          </cell>
          <cell r="BJ61">
            <v>0</v>
          </cell>
          <cell r="BK61">
            <v>0</v>
          </cell>
          <cell r="BL61">
            <v>0</v>
          </cell>
          <cell r="BM61">
            <v>0</v>
          </cell>
        </row>
        <row r="62">
          <cell r="A62" t="str">
            <v>Net Losses from Disposal of Investments</v>
          </cell>
          <cell r="C62" t="str">
            <v>Net Losses from the Disposal of Assets</v>
          </cell>
          <cell r="D62" t="str">
            <v>Net Losses from Disposal of Investments</v>
          </cell>
          <cell r="J62">
            <v>0</v>
          </cell>
          <cell r="L62">
            <v>0</v>
          </cell>
          <cell r="M62">
            <v>0</v>
          </cell>
          <cell r="N62">
            <v>0</v>
          </cell>
          <cell r="O62">
            <v>0</v>
          </cell>
          <cell r="P62">
            <v>0</v>
          </cell>
          <cell r="Q62">
            <v>0</v>
          </cell>
          <cell r="R62">
            <v>0</v>
          </cell>
          <cell r="S62">
            <v>0</v>
          </cell>
          <cell r="T62">
            <v>0</v>
          </cell>
          <cell r="U62">
            <v>0</v>
          </cell>
          <cell r="BC62">
            <v>0</v>
          </cell>
          <cell r="BD62">
            <v>0</v>
          </cell>
          <cell r="BE62">
            <v>0</v>
          </cell>
          <cell r="BF62">
            <v>0</v>
          </cell>
          <cell r="BG62">
            <v>0</v>
          </cell>
          <cell r="BH62">
            <v>0</v>
          </cell>
          <cell r="BI62">
            <v>0</v>
          </cell>
          <cell r="BJ62">
            <v>0</v>
          </cell>
          <cell r="BK62">
            <v>0</v>
          </cell>
          <cell r="BL62">
            <v>0</v>
          </cell>
          <cell r="BM62">
            <v>0</v>
          </cell>
        </row>
        <row r="63">
          <cell r="A63" t="str">
            <v>Loss on Share of Interest in JV's &amp; Associated Entities</v>
          </cell>
          <cell r="C63" t="str">
            <v>Joint Ventures &amp; Associated Entities - Loss</v>
          </cell>
          <cell r="D63" t="str">
            <v>Loss on Share of Interest in JV's &amp; Associated Entities</v>
          </cell>
          <cell r="J63">
            <v>0</v>
          </cell>
          <cell r="L63">
            <v>0</v>
          </cell>
          <cell r="M63">
            <v>0</v>
          </cell>
          <cell r="N63">
            <v>0</v>
          </cell>
          <cell r="O63">
            <v>0</v>
          </cell>
          <cell r="P63">
            <v>0</v>
          </cell>
          <cell r="Q63">
            <v>0</v>
          </cell>
          <cell r="R63">
            <v>0</v>
          </cell>
          <cell r="S63">
            <v>0</v>
          </cell>
          <cell r="T63">
            <v>0</v>
          </cell>
          <cell r="U63">
            <v>0</v>
          </cell>
          <cell r="BC63">
            <v>0</v>
          </cell>
          <cell r="BD63">
            <v>0</v>
          </cell>
          <cell r="BE63">
            <v>0</v>
          </cell>
          <cell r="BF63">
            <v>0</v>
          </cell>
          <cell r="BG63">
            <v>0</v>
          </cell>
          <cell r="BH63">
            <v>0</v>
          </cell>
          <cell r="BI63">
            <v>0</v>
          </cell>
          <cell r="BJ63">
            <v>0</v>
          </cell>
          <cell r="BK63">
            <v>0</v>
          </cell>
          <cell r="BL63">
            <v>0</v>
          </cell>
          <cell r="BM63">
            <v>0</v>
          </cell>
        </row>
        <row r="64">
          <cell r="A64">
            <v>0</v>
          </cell>
          <cell r="C64">
            <v>0</v>
          </cell>
          <cell r="D64" t="str">
            <v>Total Operating Expenditure</v>
          </cell>
          <cell r="J64">
            <v>103159332.8</v>
          </cell>
          <cell r="L64">
            <v>100184588.97999999</v>
          </cell>
          <cell r="M64">
            <v>101712329.33</v>
          </cell>
          <cell r="N64">
            <v>104383749.67000008</v>
          </cell>
          <cell r="O64">
            <v>107418684.45999998</v>
          </cell>
          <cell r="P64">
            <v>110552538.93000002</v>
          </cell>
          <cell r="Q64">
            <v>113438869.00000001</v>
          </cell>
          <cell r="R64">
            <v>116746457.07000004</v>
          </cell>
          <cell r="S64">
            <v>120105958.8099999</v>
          </cell>
          <cell r="T64">
            <v>123743957.85999998</v>
          </cell>
          <cell r="U64">
            <v>127556055.94000006</v>
          </cell>
          <cell r="BC64">
            <v>16463000</v>
          </cell>
          <cell r="BD64">
            <v>16615000</v>
          </cell>
          <cell r="BE64">
            <v>16735000</v>
          </cell>
          <cell r="BF64">
            <v>16509000</v>
          </cell>
          <cell r="BG64">
            <v>16268000</v>
          </cell>
          <cell r="BH64">
            <v>16075000</v>
          </cell>
          <cell r="BI64">
            <v>15879000</v>
          </cell>
          <cell r="BJ64">
            <v>15710000</v>
          </cell>
          <cell r="BK64">
            <v>15549000</v>
          </cell>
          <cell r="BL64">
            <v>15401000</v>
          </cell>
          <cell r="BM64">
            <v>15260000</v>
          </cell>
        </row>
        <row r="65">
          <cell r="A65">
            <v>0</v>
          </cell>
          <cell r="C65">
            <v>0</v>
          </cell>
          <cell r="D65">
            <v>0</v>
          </cell>
          <cell r="J65">
            <v>0</v>
          </cell>
          <cell r="L65">
            <v>0</v>
          </cell>
          <cell r="M65">
            <v>0</v>
          </cell>
          <cell r="N65">
            <v>0</v>
          </cell>
          <cell r="O65">
            <v>0</v>
          </cell>
          <cell r="P65">
            <v>0</v>
          </cell>
          <cell r="Q65">
            <v>0</v>
          </cell>
          <cell r="R65">
            <v>0</v>
          </cell>
          <cell r="S65">
            <v>0</v>
          </cell>
          <cell r="T65">
            <v>0</v>
          </cell>
          <cell r="U65">
            <v>0</v>
          </cell>
          <cell r="BC65">
            <v>0</v>
          </cell>
          <cell r="BD65">
            <v>0</v>
          </cell>
          <cell r="BE65">
            <v>0</v>
          </cell>
          <cell r="BF65">
            <v>0</v>
          </cell>
          <cell r="BG65">
            <v>0</v>
          </cell>
          <cell r="BH65">
            <v>0</v>
          </cell>
          <cell r="BI65">
            <v>0</v>
          </cell>
          <cell r="BJ65">
            <v>0</v>
          </cell>
          <cell r="BK65">
            <v>0</v>
          </cell>
          <cell r="BL65">
            <v>0</v>
          </cell>
          <cell r="BM65">
            <v>0</v>
          </cell>
        </row>
        <row r="66">
          <cell r="A66">
            <v>0</v>
          </cell>
          <cell r="C66">
            <v>0</v>
          </cell>
          <cell r="D66" t="str">
            <v>Operating Surplus/(Deficit)</v>
          </cell>
          <cell r="J66">
            <v>-14711375.799999997</v>
          </cell>
          <cell r="L66">
            <v>-5719144.9799999893</v>
          </cell>
          <cell r="M66">
            <v>-6341513.900000006</v>
          </cell>
          <cell r="N66">
            <v>-6242232.8400000781</v>
          </cell>
          <cell r="O66">
            <v>-6048018.4499999732</v>
          </cell>
          <cell r="P66">
            <v>-5582895.5800000429</v>
          </cell>
          <cell r="Q66">
            <v>-5160919.3000000268</v>
          </cell>
          <cell r="R66">
            <v>-4899102.1900000572</v>
          </cell>
          <cell r="S66">
            <v>-4558043.1199999154</v>
          </cell>
          <cell r="T66">
            <v>-4359285.6700000018</v>
          </cell>
          <cell r="U66">
            <v>-4739117.1700000763</v>
          </cell>
          <cell r="BC66">
            <v>-16463000</v>
          </cell>
          <cell r="BD66">
            <v>-16615000</v>
          </cell>
          <cell r="BE66">
            <v>-16735000</v>
          </cell>
          <cell r="BF66">
            <v>-16509000</v>
          </cell>
          <cell r="BG66">
            <v>-16268000</v>
          </cell>
          <cell r="BH66">
            <v>-16075000</v>
          </cell>
          <cell r="BI66">
            <v>-15879000</v>
          </cell>
          <cell r="BJ66">
            <v>-15710000</v>
          </cell>
          <cell r="BK66">
            <v>-15549000</v>
          </cell>
          <cell r="BL66">
            <v>-15401000</v>
          </cell>
          <cell r="BM66">
            <v>-15260000</v>
          </cell>
        </row>
        <row r="67">
          <cell r="A67">
            <v>0</v>
          </cell>
          <cell r="C67">
            <v>0</v>
          </cell>
          <cell r="J67">
            <v>0</v>
          </cell>
          <cell r="L67">
            <v>0</v>
          </cell>
          <cell r="M67">
            <v>0</v>
          </cell>
          <cell r="N67">
            <v>0</v>
          </cell>
          <cell r="O67">
            <v>0</v>
          </cell>
          <cell r="P67">
            <v>0</v>
          </cell>
          <cell r="Q67">
            <v>0</v>
          </cell>
          <cell r="R67">
            <v>0</v>
          </cell>
          <cell r="S67">
            <v>0</v>
          </cell>
          <cell r="T67">
            <v>0</v>
          </cell>
          <cell r="U67">
            <v>0</v>
          </cell>
          <cell r="BC67">
            <v>0</v>
          </cell>
          <cell r="BD67">
            <v>0</v>
          </cell>
          <cell r="BE67">
            <v>0</v>
          </cell>
          <cell r="BF67">
            <v>0</v>
          </cell>
          <cell r="BG67">
            <v>0</v>
          </cell>
          <cell r="BH67">
            <v>0</v>
          </cell>
          <cell r="BI67">
            <v>0</v>
          </cell>
          <cell r="BJ67">
            <v>0</v>
          </cell>
          <cell r="BK67">
            <v>0</v>
          </cell>
          <cell r="BL67">
            <v>0</v>
          </cell>
          <cell r="BM67">
            <v>0</v>
          </cell>
        </row>
        <row r="68">
          <cell r="A68">
            <v>0</v>
          </cell>
          <cell r="C68">
            <v>0</v>
          </cell>
          <cell r="J68">
            <v>0</v>
          </cell>
          <cell r="L68">
            <v>0</v>
          </cell>
          <cell r="M68">
            <v>0</v>
          </cell>
          <cell r="N68">
            <v>0</v>
          </cell>
          <cell r="O68">
            <v>0</v>
          </cell>
          <cell r="P68">
            <v>0</v>
          </cell>
          <cell r="Q68">
            <v>0</v>
          </cell>
          <cell r="R68">
            <v>0</v>
          </cell>
          <cell r="S68">
            <v>0</v>
          </cell>
          <cell r="T68">
            <v>0</v>
          </cell>
          <cell r="U68">
            <v>0</v>
          </cell>
          <cell r="BC68">
            <v>0</v>
          </cell>
          <cell r="BD68">
            <v>0</v>
          </cell>
          <cell r="BE68">
            <v>0</v>
          </cell>
          <cell r="BF68">
            <v>0</v>
          </cell>
          <cell r="BG68">
            <v>0</v>
          </cell>
          <cell r="BH68">
            <v>0</v>
          </cell>
          <cell r="BI68">
            <v>0</v>
          </cell>
          <cell r="BJ68">
            <v>0</v>
          </cell>
          <cell r="BK68">
            <v>0</v>
          </cell>
          <cell r="BL68">
            <v>0</v>
          </cell>
          <cell r="BM68">
            <v>0</v>
          </cell>
        </row>
        <row r="69">
          <cell r="A69">
            <v>0</v>
          </cell>
          <cell r="C69">
            <v>0</v>
          </cell>
          <cell r="D69" t="str">
            <v>Capital Income</v>
          </cell>
          <cell r="J69">
            <v>0</v>
          </cell>
          <cell r="L69">
            <v>0</v>
          </cell>
          <cell r="M69">
            <v>0</v>
          </cell>
          <cell r="N69">
            <v>0</v>
          </cell>
          <cell r="O69">
            <v>0</v>
          </cell>
          <cell r="P69">
            <v>0</v>
          </cell>
          <cell r="Q69">
            <v>0</v>
          </cell>
          <cell r="R69">
            <v>0</v>
          </cell>
          <cell r="S69">
            <v>0</v>
          </cell>
          <cell r="T69">
            <v>0</v>
          </cell>
          <cell r="U69">
            <v>0</v>
          </cell>
          <cell r="BC69">
            <v>0</v>
          </cell>
          <cell r="BD69">
            <v>0</v>
          </cell>
          <cell r="BE69">
            <v>0</v>
          </cell>
          <cell r="BF69">
            <v>0</v>
          </cell>
          <cell r="BG69">
            <v>0</v>
          </cell>
          <cell r="BH69">
            <v>0</v>
          </cell>
          <cell r="BI69">
            <v>0</v>
          </cell>
          <cell r="BJ69">
            <v>0</v>
          </cell>
          <cell r="BK69">
            <v>0</v>
          </cell>
          <cell r="BL69">
            <v>0</v>
          </cell>
          <cell r="BM69">
            <v>0</v>
          </cell>
        </row>
        <row r="70">
          <cell r="A70" t="str">
            <v>Capital Grants - Recurrent</v>
          </cell>
          <cell r="C70" t="str">
            <v>Grants &amp; Contributions provided for Capital Purposes</v>
          </cell>
          <cell r="D70" t="str">
            <v>Capital Grants - Recurrent</v>
          </cell>
          <cell r="J70">
            <v>7418515</v>
          </cell>
          <cell r="L70">
            <v>5151000</v>
          </cell>
          <cell r="M70">
            <v>752000</v>
          </cell>
          <cell r="N70">
            <v>752000</v>
          </cell>
          <cell r="O70">
            <v>752000</v>
          </cell>
          <cell r="P70">
            <v>752000</v>
          </cell>
          <cell r="Q70">
            <v>752000</v>
          </cell>
          <cell r="R70">
            <v>752000</v>
          </cell>
          <cell r="S70">
            <v>752000</v>
          </cell>
          <cell r="T70">
            <v>752000</v>
          </cell>
          <cell r="U70">
            <v>752000</v>
          </cell>
          <cell r="BC70">
            <v>0</v>
          </cell>
          <cell r="BD70">
            <v>0</v>
          </cell>
          <cell r="BE70">
            <v>0</v>
          </cell>
          <cell r="BF70">
            <v>0</v>
          </cell>
          <cell r="BG70">
            <v>0</v>
          </cell>
          <cell r="BH70">
            <v>0</v>
          </cell>
          <cell r="BI70">
            <v>0</v>
          </cell>
          <cell r="BJ70">
            <v>0</v>
          </cell>
          <cell r="BK70">
            <v>0</v>
          </cell>
          <cell r="BL70">
            <v>0</v>
          </cell>
          <cell r="BM70">
            <v>0</v>
          </cell>
        </row>
        <row r="71">
          <cell r="A71" t="str">
            <v>Capital Grants - Non-recurrent</v>
          </cell>
          <cell r="C71" t="str">
            <v>Grants &amp; Contributions provided for Capital Purposes</v>
          </cell>
          <cell r="D71" t="str">
            <v>Capital Grants - Non-recurrent</v>
          </cell>
          <cell r="J71">
            <v>0</v>
          </cell>
          <cell r="L71">
            <v>0</v>
          </cell>
          <cell r="M71">
            <v>0</v>
          </cell>
          <cell r="N71">
            <v>0</v>
          </cell>
          <cell r="O71">
            <v>0</v>
          </cell>
          <cell r="P71">
            <v>0</v>
          </cell>
          <cell r="Q71">
            <v>0</v>
          </cell>
          <cell r="R71">
            <v>0</v>
          </cell>
          <cell r="S71">
            <v>0</v>
          </cell>
          <cell r="T71">
            <v>0</v>
          </cell>
          <cell r="U71">
            <v>0</v>
          </cell>
          <cell r="BC71">
            <v>0</v>
          </cell>
          <cell r="BD71">
            <v>0</v>
          </cell>
          <cell r="BE71">
            <v>0</v>
          </cell>
          <cell r="BF71">
            <v>0</v>
          </cell>
          <cell r="BG71">
            <v>0</v>
          </cell>
          <cell r="BH71">
            <v>0</v>
          </cell>
          <cell r="BI71">
            <v>0</v>
          </cell>
          <cell r="BJ71">
            <v>0</v>
          </cell>
          <cell r="BK71">
            <v>0</v>
          </cell>
          <cell r="BL71">
            <v>0</v>
          </cell>
          <cell r="BM71">
            <v>0</v>
          </cell>
        </row>
        <row r="72">
          <cell r="A72" t="str">
            <v>Capital Contributions - Recurrent - Developer Contributions</v>
          </cell>
          <cell r="C72" t="str">
            <v>Grants &amp; Contributions provided for Capital Purposes</v>
          </cell>
          <cell r="D72" t="str">
            <v>Capital Contributions - Recurrent - Developer Contributions</v>
          </cell>
          <cell r="J72">
            <v>0</v>
          </cell>
          <cell r="L72">
            <v>0</v>
          </cell>
          <cell r="M72">
            <v>0</v>
          </cell>
          <cell r="N72">
            <v>0</v>
          </cell>
          <cell r="O72">
            <v>0</v>
          </cell>
          <cell r="P72">
            <v>0</v>
          </cell>
          <cell r="Q72">
            <v>0</v>
          </cell>
          <cell r="R72">
            <v>0</v>
          </cell>
          <cell r="S72">
            <v>0</v>
          </cell>
          <cell r="T72">
            <v>0</v>
          </cell>
          <cell r="U72">
            <v>0</v>
          </cell>
          <cell r="BC72">
            <v>0</v>
          </cell>
          <cell r="BD72">
            <v>0</v>
          </cell>
          <cell r="BE72">
            <v>0</v>
          </cell>
          <cell r="BF72">
            <v>0</v>
          </cell>
          <cell r="BG72">
            <v>0</v>
          </cell>
          <cell r="BH72">
            <v>0</v>
          </cell>
          <cell r="BI72">
            <v>0</v>
          </cell>
          <cell r="BJ72">
            <v>0</v>
          </cell>
          <cell r="BK72">
            <v>0</v>
          </cell>
          <cell r="BL72">
            <v>0</v>
          </cell>
          <cell r="BM72">
            <v>0</v>
          </cell>
        </row>
        <row r="73">
          <cell r="A73" t="str">
            <v>Capital Contributions - Non-recurrent - Developer Contributions</v>
          </cell>
          <cell r="C73" t="str">
            <v>Grants &amp; Contributions provided for Capital Purposes</v>
          </cell>
          <cell r="D73" t="str">
            <v>Capital Contributions - Non-recurrent - Developer Contributions</v>
          </cell>
          <cell r="J73">
            <v>0</v>
          </cell>
          <cell r="L73">
            <v>0</v>
          </cell>
          <cell r="M73">
            <v>0</v>
          </cell>
          <cell r="N73">
            <v>0</v>
          </cell>
          <cell r="O73">
            <v>0</v>
          </cell>
          <cell r="P73">
            <v>0</v>
          </cell>
          <cell r="Q73">
            <v>0</v>
          </cell>
          <cell r="R73">
            <v>0</v>
          </cell>
          <cell r="S73">
            <v>0</v>
          </cell>
          <cell r="T73">
            <v>0</v>
          </cell>
          <cell r="U73">
            <v>0</v>
          </cell>
          <cell r="BC73">
            <v>0</v>
          </cell>
          <cell r="BD73">
            <v>0</v>
          </cell>
          <cell r="BE73">
            <v>0</v>
          </cell>
          <cell r="BF73">
            <v>0</v>
          </cell>
          <cell r="BG73">
            <v>0</v>
          </cell>
          <cell r="BH73">
            <v>0</v>
          </cell>
          <cell r="BI73">
            <v>0</v>
          </cell>
          <cell r="BJ73">
            <v>0</v>
          </cell>
          <cell r="BK73">
            <v>0</v>
          </cell>
          <cell r="BL73">
            <v>0</v>
          </cell>
          <cell r="BM73">
            <v>0</v>
          </cell>
        </row>
        <row r="74">
          <cell r="A74" t="str">
            <v>Capital Contributions - Recurrent - Other Contributions</v>
          </cell>
          <cell r="C74" t="str">
            <v>Grants &amp; Contributions provided for Capital Purposes</v>
          </cell>
          <cell r="D74" t="str">
            <v>Capital Contributions - Recurrent - Other Contributions</v>
          </cell>
          <cell r="J74">
            <v>347775</v>
          </cell>
          <cell r="L74">
            <v>0</v>
          </cell>
          <cell r="M74">
            <v>0</v>
          </cell>
          <cell r="N74">
            <v>0</v>
          </cell>
          <cell r="O74">
            <v>0</v>
          </cell>
          <cell r="P74">
            <v>0</v>
          </cell>
          <cell r="Q74">
            <v>0</v>
          </cell>
          <cell r="R74">
            <v>0</v>
          </cell>
          <cell r="S74">
            <v>0</v>
          </cell>
          <cell r="T74">
            <v>0</v>
          </cell>
          <cell r="U74">
            <v>0</v>
          </cell>
          <cell r="BC74">
            <v>0</v>
          </cell>
          <cell r="BD74">
            <v>0</v>
          </cell>
          <cell r="BE74">
            <v>0</v>
          </cell>
          <cell r="BF74">
            <v>0</v>
          </cell>
          <cell r="BG74">
            <v>0</v>
          </cell>
          <cell r="BH74">
            <v>0</v>
          </cell>
          <cell r="BI74">
            <v>0</v>
          </cell>
          <cell r="BJ74">
            <v>0</v>
          </cell>
          <cell r="BK74">
            <v>0</v>
          </cell>
          <cell r="BL74">
            <v>0</v>
          </cell>
          <cell r="BM74">
            <v>0</v>
          </cell>
        </row>
        <row r="75">
          <cell r="A75" t="str">
            <v>Capital Contributions - Non-recurrent - Other Contributions</v>
          </cell>
          <cell r="C75" t="str">
            <v>Grants &amp; Contributions provided for Capital Purposes</v>
          </cell>
          <cell r="D75" t="str">
            <v>Capital Contributions - Non-recurrent - Other Contributions</v>
          </cell>
          <cell r="J75">
            <v>0</v>
          </cell>
          <cell r="L75">
            <v>0</v>
          </cell>
          <cell r="M75">
            <v>0</v>
          </cell>
          <cell r="N75">
            <v>0</v>
          </cell>
          <cell r="O75">
            <v>0</v>
          </cell>
          <cell r="P75">
            <v>0</v>
          </cell>
          <cell r="Q75">
            <v>0</v>
          </cell>
          <cell r="R75">
            <v>0</v>
          </cell>
          <cell r="S75">
            <v>0</v>
          </cell>
          <cell r="T75">
            <v>0</v>
          </cell>
          <cell r="U75">
            <v>0</v>
          </cell>
          <cell r="BC75">
            <v>0</v>
          </cell>
          <cell r="BD75">
            <v>0</v>
          </cell>
          <cell r="BE75">
            <v>0</v>
          </cell>
          <cell r="BF75">
            <v>0</v>
          </cell>
          <cell r="BG75">
            <v>0</v>
          </cell>
          <cell r="BH75">
            <v>0</v>
          </cell>
          <cell r="BI75">
            <v>0</v>
          </cell>
          <cell r="BJ75">
            <v>0</v>
          </cell>
          <cell r="BK75">
            <v>0</v>
          </cell>
          <cell r="BL75">
            <v>0</v>
          </cell>
          <cell r="BM75">
            <v>0</v>
          </cell>
        </row>
        <row r="76">
          <cell r="A76" t="str">
            <v>New Loans raised - External</v>
          </cell>
          <cell r="C76" t="str">
            <v/>
          </cell>
          <cell r="D76" t="str">
            <v>New Loans raised - External</v>
          </cell>
          <cell r="J76">
            <v>9739437</v>
          </cell>
          <cell r="L76">
            <v>4579000</v>
          </cell>
          <cell r="M76">
            <v>240000</v>
          </cell>
          <cell r="N76">
            <v>135000</v>
          </cell>
          <cell r="O76">
            <v>2000000</v>
          </cell>
          <cell r="P76">
            <v>0</v>
          </cell>
          <cell r="Q76">
            <v>0</v>
          </cell>
          <cell r="R76">
            <v>0</v>
          </cell>
          <cell r="S76">
            <v>0</v>
          </cell>
          <cell r="T76">
            <v>0</v>
          </cell>
          <cell r="U76">
            <v>0</v>
          </cell>
          <cell r="BC76">
            <v>0</v>
          </cell>
          <cell r="BD76">
            <v>0</v>
          </cell>
          <cell r="BE76">
            <v>0</v>
          </cell>
          <cell r="BF76">
            <v>0</v>
          </cell>
          <cell r="BG76">
            <v>0</v>
          </cell>
          <cell r="BH76">
            <v>0</v>
          </cell>
          <cell r="BI76">
            <v>0</v>
          </cell>
          <cell r="BJ76">
            <v>0</v>
          </cell>
          <cell r="BK76">
            <v>0</v>
          </cell>
          <cell r="BL76">
            <v>0</v>
          </cell>
          <cell r="BM76">
            <v>0</v>
          </cell>
        </row>
        <row r="77">
          <cell r="A77" t="str">
            <v>Proceeds from Sale of I,PP&amp;E</v>
          </cell>
          <cell r="C77" t="str">
            <v/>
          </cell>
          <cell r="D77" t="str">
            <v>Proceeds from Sale of I,PP&amp;E</v>
          </cell>
          <cell r="J77">
            <v>2526254</v>
          </cell>
          <cell r="L77">
            <v>3488676</v>
          </cell>
          <cell r="M77">
            <v>2713676</v>
          </cell>
          <cell r="N77">
            <v>3113676</v>
          </cell>
          <cell r="O77">
            <v>3863676</v>
          </cell>
          <cell r="P77">
            <v>2363676</v>
          </cell>
          <cell r="Q77">
            <v>1613676</v>
          </cell>
          <cell r="R77">
            <v>1613676</v>
          </cell>
          <cell r="S77">
            <v>1613676</v>
          </cell>
          <cell r="T77">
            <v>1613676</v>
          </cell>
          <cell r="U77">
            <v>1613676</v>
          </cell>
          <cell r="BC77">
            <v>0</v>
          </cell>
          <cell r="BD77">
            <v>0</v>
          </cell>
          <cell r="BE77">
            <v>0</v>
          </cell>
          <cell r="BF77">
            <v>0</v>
          </cell>
          <cell r="BG77">
            <v>0</v>
          </cell>
          <cell r="BH77">
            <v>0</v>
          </cell>
          <cell r="BI77">
            <v>0</v>
          </cell>
          <cell r="BJ77">
            <v>0</v>
          </cell>
          <cell r="BK77">
            <v>0</v>
          </cell>
          <cell r="BL77">
            <v>0</v>
          </cell>
          <cell r="BM77">
            <v>0</v>
          </cell>
        </row>
        <row r="78">
          <cell r="A78" t="str">
            <v>Proceeds from Sale of Investment Property</v>
          </cell>
          <cell r="C78" t="str">
            <v/>
          </cell>
          <cell r="D78" t="str">
            <v>Proceeds from Sale of Investment Property</v>
          </cell>
          <cell r="J78">
            <v>0</v>
          </cell>
          <cell r="L78">
            <v>0</v>
          </cell>
          <cell r="M78">
            <v>0</v>
          </cell>
          <cell r="N78">
            <v>0</v>
          </cell>
          <cell r="O78">
            <v>0</v>
          </cell>
          <cell r="P78">
            <v>0</v>
          </cell>
          <cell r="Q78">
            <v>0</v>
          </cell>
          <cell r="R78">
            <v>0</v>
          </cell>
          <cell r="S78">
            <v>0</v>
          </cell>
          <cell r="T78">
            <v>0</v>
          </cell>
          <cell r="U78">
            <v>0</v>
          </cell>
          <cell r="BC78">
            <v>0</v>
          </cell>
          <cell r="BD78">
            <v>0</v>
          </cell>
          <cell r="BE78">
            <v>0</v>
          </cell>
          <cell r="BF78">
            <v>0</v>
          </cell>
          <cell r="BG78">
            <v>0</v>
          </cell>
          <cell r="BH78">
            <v>0</v>
          </cell>
          <cell r="BI78">
            <v>0</v>
          </cell>
          <cell r="BJ78">
            <v>0</v>
          </cell>
          <cell r="BK78">
            <v>0</v>
          </cell>
          <cell r="BL78">
            <v>0</v>
          </cell>
          <cell r="BM78">
            <v>0</v>
          </cell>
        </row>
        <row r="79">
          <cell r="A79" t="str">
            <v>Proceeds from Sale of Real Estate</v>
          </cell>
          <cell r="C79" t="str">
            <v/>
          </cell>
          <cell r="D79" t="str">
            <v>Proceeds from Sale of Real Estate</v>
          </cell>
          <cell r="J79">
            <v>0</v>
          </cell>
          <cell r="L79">
            <v>0</v>
          </cell>
          <cell r="M79">
            <v>0</v>
          </cell>
          <cell r="N79">
            <v>0</v>
          </cell>
          <cell r="O79">
            <v>0</v>
          </cell>
          <cell r="P79">
            <v>0</v>
          </cell>
          <cell r="Q79">
            <v>0</v>
          </cell>
          <cell r="R79">
            <v>0</v>
          </cell>
          <cell r="S79">
            <v>0</v>
          </cell>
          <cell r="T79">
            <v>0</v>
          </cell>
          <cell r="U79">
            <v>0</v>
          </cell>
          <cell r="BC79">
            <v>0</v>
          </cell>
          <cell r="BD79">
            <v>0</v>
          </cell>
          <cell r="BE79">
            <v>0</v>
          </cell>
          <cell r="BF79">
            <v>0</v>
          </cell>
          <cell r="BG79">
            <v>0</v>
          </cell>
          <cell r="BH79">
            <v>0</v>
          </cell>
          <cell r="BI79">
            <v>0</v>
          </cell>
          <cell r="BJ79">
            <v>0</v>
          </cell>
          <cell r="BK79">
            <v>0</v>
          </cell>
          <cell r="BL79">
            <v>0</v>
          </cell>
          <cell r="BM79">
            <v>0</v>
          </cell>
        </row>
        <row r="80">
          <cell r="A80" t="str">
            <v>Proceeds from Sale of assets "held for sale"</v>
          </cell>
          <cell r="C80" t="str">
            <v/>
          </cell>
          <cell r="D80" t="str">
            <v>Proceeds from Sale of assets "held for sale"</v>
          </cell>
          <cell r="J80">
            <v>0</v>
          </cell>
          <cell r="L80">
            <v>0</v>
          </cell>
          <cell r="M80">
            <v>0</v>
          </cell>
          <cell r="N80">
            <v>0</v>
          </cell>
          <cell r="O80">
            <v>0</v>
          </cell>
          <cell r="P80">
            <v>0</v>
          </cell>
          <cell r="Q80">
            <v>0</v>
          </cell>
          <cell r="R80">
            <v>0</v>
          </cell>
          <cell r="S80">
            <v>0</v>
          </cell>
          <cell r="T80">
            <v>0</v>
          </cell>
          <cell r="U80">
            <v>0</v>
          </cell>
          <cell r="BC80">
            <v>0</v>
          </cell>
          <cell r="BD80">
            <v>0</v>
          </cell>
          <cell r="BE80">
            <v>0</v>
          </cell>
          <cell r="BF80">
            <v>0</v>
          </cell>
          <cell r="BG80">
            <v>0</v>
          </cell>
          <cell r="BH80">
            <v>0</v>
          </cell>
          <cell r="BI80">
            <v>0</v>
          </cell>
          <cell r="BJ80">
            <v>0</v>
          </cell>
          <cell r="BK80">
            <v>0</v>
          </cell>
          <cell r="BL80">
            <v>0</v>
          </cell>
          <cell r="BM80">
            <v>0</v>
          </cell>
        </row>
        <row r="81">
          <cell r="A81" t="str">
            <v>Proceeds from Sale of intangible assets</v>
          </cell>
          <cell r="C81" t="str">
            <v/>
          </cell>
          <cell r="D81" t="str">
            <v>Proceeds from Sale of intangible assets</v>
          </cell>
          <cell r="J81">
            <v>0</v>
          </cell>
          <cell r="L81">
            <v>0</v>
          </cell>
          <cell r="M81">
            <v>0</v>
          </cell>
          <cell r="N81">
            <v>0</v>
          </cell>
          <cell r="O81">
            <v>0</v>
          </cell>
          <cell r="P81">
            <v>0</v>
          </cell>
          <cell r="Q81">
            <v>0</v>
          </cell>
          <cell r="R81">
            <v>0</v>
          </cell>
          <cell r="S81">
            <v>0</v>
          </cell>
          <cell r="T81">
            <v>0</v>
          </cell>
          <cell r="U81">
            <v>0</v>
          </cell>
          <cell r="BC81">
            <v>0</v>
          </cell>
          <cell r="BD81">
            <v>0</v>
          </cell>
          <cell r="BE81">
            <v>0</v>
          </cell>
          <cell r="BF81">
            <v>0</v>
          </cell>
          <cell r="BG81">
            <v>0</v>
          </cell>
          <cell r="BH81">
            <v>0</v>
          </cell>
          <cell r="BI81">
            <v>0</v>
          </cell>
          <cell r="BJ81">
            <v>0</v>
          </cell>
          <cell r="BK81">
            <v>0</v>
          </cell>
          <cell r="BL81">
            <v>0</v>
          </cell>
          <cell r="BM81">
            <v>0</v>
          </cell>
        </row>
        <row r="82">
          <cell r="A82" t="str">
            <v>Proceeds from Sale of Investments</v>
          </cell>
          <cell r="C82" t="str">
            <v/>
          </cell>
          <cell r="D82" t="str">
            <v>Proceeds from Sale of Investments</v>
          </cell>
          <cell r="J82">
            <v>0</v>
          </cell>
          <cell r="L82">
            <v>0</v>
          </cell>
          <cell r="M82">
            <v>0</v>
          </cell>
          <cell r="N82">
            <v>0</v>
          </cell>
          <cell r="O82">
            <v>0</v>
          </cell>
          <cell r="P82">
            <v>0</v>
          </cell>
          <cell r="Q82">
            <v>0</v>
          </cell>
          <cell r="R82">
            <v>0</v>
          </cell>
          <cell r="S82">
            <v>0</v>
          </cell>
          <cell r="T82">
            <v>0</v>
          </cell>
          <cell r="U82">
            <v>0</v>
          </cell>
          <cell r="BC82">
            <v>0</v>
          </cell>
          <cell r="BD82">
            <v>0</v>
          </cell>
          <cell r="BE82">
            <v>0</v>
          </cell>
          <cell r="BF82">
            <v>0</v>
          </cell>
          <cell r="BG82">
            <v>0</v>
          </cell>
          <cell r="BH82">
            <v>0</v>
          </cell>
          <cell r="BI82">
            <v>0</v>
          </cell>
          <cell r="BJ82">
            <v>0</v>
          </cell>
          <cell r="BK82">
            <v>0</v>
          </cell>
          <cell r="BL82">
            <v>0</v>
          </cell>
          <cell r="BM82">
            <v>0</v>
          </cell>
        </row>
        <row r="83">
          <cell r="A83" t="str">
            <v>Deferred Debtor Receipt</v>
          </cell>
          <cell r="C83" t="str">
            <v/>
          </cell>
          <cell r="D83" t="str">
            <v>Deferred Debtor Receipt</v>
          </cell>
          <cell r="J83">
            <v>0</v>
          </cell>
          <cell r="L83">
            <v>0</v>
          </cell>
          <cell r="M83">
            <v>0</v>
          </cell>
          <cell r="N83">
            <v>0</v>
          </cell>
          <cell r="O83">
            <v>0</v>
          </cell>
          <cell r="P83">
            <v>0</v>
          </cell>
          <cell r="Q83">
            <v>0</v>
          </cell>
          <cell r="R83">
            <v>0</v>
          </cell>
          <cell r="S83">
            <v>0</v>
          </cell>
          <cell r="T83">
            <v>0</v>
          </cell>
          <cell r="U83">
            <v>0</v>
          </cell>
          <cell r="BC83">
            <v>0</v>
          </cell>
          <cell r="BD83">
            <v>0</v>
          </cell>
          <cell r="BE83">
            <v>0</v>
          </cell>
          <cell r="BF83">
            <v>0</v>
          </cell>
          <cell r="BG83">
            <v>0</v>
          </cell>
          <cell r="BH83">
            <v>0</v>
          </cell>
          <cell r="BI83">
            <v>0</v>
          </cell>
          <cell r="BJ83">
            <v>0</v>
          </cell>
          <cell r="BK83">
            <v>0</v>
          </cell>
          <cell r="BL83">
            <v>0</v>
          </cell>
          <cell r="BM83">
            <v>0</v>
          </cell>
        </row>
        <row r="84">
          <cell r="A84" t="str">
            <v>Bonds &amp; Deposits Receipt</v>
          </cell>
          <cell r="C84" t="str">
            <v/>
          </cell>
          <cell r="D84" t="str">
            <v>Bonds &amp; Deposits Receipt</v>
          </cell>
          <cell r="J84">
            <v>0</v>
          </cell>
          <cell r="L84">
            <v>0</v>
          </cell>
          <cell r="M84">
            <v>0</v>
          </cell>
          <cell r="N84">
            <v>0</v>
          </cell>
          <cell r="O84">
            <v>0</v>
          </cell>
          <cell r="P84">
            <v>0</v>
          </cell>
          <cell r="Q84">
            <v>0</v>
          </cell>
          <cell r="R84">
            <v>0</v>
          </cell>
          <cell r="S84">
            <v>0</v>
          </cell>
          <cell r="T84">
            <v>0</v>
          </cell>
          <cell r="U84">
            <v>0</v>
          </cell>
          <cell r="BC84">
            <v>0</v>
          </cell>
          <cell r="BD84">
            <v>0</v>
          </cell>
          <cell r="BE84">
            <v>0</v>
          </cell>
          <cell r="BF84">
            <v>0</v>
          </cell>
          <cell r="BG84">
            <v>0</v>
          </cell>
          <cell r="BH84">
            <v>0</v>
          </cell>
          <cell r="BI84">
            <v>0</v>
          </cell>
          <cell r="BJ84">
            <v>0</v>
          </cell>
          <cell r="BK84">
            <v>0</v>
          </cell>
          <cell r="BL84">
            <v>0</v>
          </cell>
          <cell r="BM84">
            <v>0</v>
          </cell>
        </row>
        <row r="85">
          <cell r="A85" t="str">
            <v>ELE Provision Receipt (from other Councils)</v>
          </cell>
          <cell r="C85" t="str">
            <v/>
          </cell>
          <cell r="D85" t="str">
            <v>ELE Provision Receipt (from other Councils)</v>
          </cell>
          <cell r="J85">
            <v>0</v>
          </cell>
          <cell r="L85">
            <v>0</v>
          </cell>
          <cell r="M85">
            <v>0</v>
          </cell>
          <cell r="N85">
            <v>0</v>
          </cell>
          <cell r="O85">
            <v>0</v>
          </cell>
          <cell r="P85">
            <v>0</v>
          </cell>
          <cell r="Q85">
            <v>0</v>
          </cell>
          <cell r="R85">
            <v>0</v>
          </cell>
          <cell r="S85">
            <v>0</v>
          </cell>
          <cell r="T85">
            <v>0</v>
          </cell>
          <cell r="U85">
            <v>0</v>
          </cell>
          <cell r="BC85">
            <v>0</v>
          </cell>
          <cell r="BD85">
            <v>0</v>
          </cell>
          <cell r="BE85">
            <v>0</v>
          </cell>
          <cell r="BF85">
            <v>0</v>
          </cell>
          <cell r="BG85">
            <v>0</v>
          </cell>
          <cell r="BH85">
            <v>0</v>
          </cell>
          <cell r="BI85">
            <v>0</v>
          </cell>
          <cell r="BJ85">
            <v>0</v>
          </cell>
          <cell r="BK85">
            <v>0</v>
          </cell>
          <cell r="BL85">
            <v>0</v>
          </cell>
          <cell r="BM85">
            <v>0</v>
          </cell>
        </row>
        <row r="86">
          <cell r="A86" t="str">
            <v>Other Borrowings - New raised</v>
          </cell>
          <cell r="C86" t="str">
            <v/>
          </cell>
          <cell r="D86" t="str">
            <v>Other Borrowings - New raised</v>
          </cell>
          <cell r="J86">
            <v>0</v>
          </cell>
          <cell r="L86">
            <v>0</v>
          </cell>
          <cell r="M86">
            <v>0</v>
          </cell>
          <cell r="N86">
            <v>71300</v>
          </cell>
          <cell r="O86">
            <v>45200</v>
          </cell>
          <cell r="P86">
            <v>57850</v>
          </cell>
          <cell r="Q86">
            <v>0</v>
          </cell>
          <cell r="R86">
            <v>71300</v>
          </cell>
          <cell r="S86">
            <v>45200</v>
          </cell>
          <cell r="T86">
            <v>57850</v>
          </cell>
          <cell r="U86">
            <v>0</v>
          </cell>
          <cell r="BC86">
            <v>0</v>
          </cell>
          <cell r="BD86">
            <v>0</v>
          </cell>
          <cell r="BE86">
            <v>0</v>
          </cell>
          <cell r="BF86">
            <v>0</v>
          </cell>
          <cell r="BG86">
            <v>0</v>
          </cell>
          <cell r="BH86">
            <v>0</v>
          </cell>
          <cell r="BI86">
            <v>0</v>
          </cell>
          <cell r="BJ86">
            <v>0</v>
          </cell>
          <cell r="BK86">
            <v>0</v>
          </cell>
          <cell r="BL86">
            <v>0</v>
          </cell>
          <cell r="BM86">
            <v>0</v>
          </cell>
        </row>
        <row r="87">
          <cell r="A87" t="str">
            <v>Other Provisions - Receipt</v>
          </cell>
          <cell r="C87" t="str">
            <v/>
          </cell>
          <cell r="D87" t="str">
            <v>Other Provisions - Receipt</v>
          </cell>
          <cell r="J87">
            <v>0</v>
          </cell>
          <cell r="L87">
            <v>0</v>
          </cell>
          <cell r="M87">
            <v>0</v>
          </cell>
          <cell r="N87">
            <v>0</v>
          </cell>
          <cell r="O87">
            <v>0</v>
          </cell>
          <cell r="P87">
            <v>0</v>
          </cell>
          <cell r="Q87">
            <v>0</v>
          </cell>
          <cell r="R87">
            <v>0</v>
          </cell>
          <cell r="S87">
            <v>0</v>
          </cell>
          <cell r="T87">
            <v>0</v>
          </cell>
          <cell r="U87">
            <v>0</v>
          </cell>
          <cell r="BC87">
            <v>0</v>
          </cell>
          <cell r="BD87">
            <v>0</v>
          </cell>
          <cell r="BE87">
            <v>0</v>
          </cell>
          <cell r="BF87">
            <v>0</v>
          </cell>
          <cell r="BG87">
            <v>0</v>
          </cell>
          <cell r="BH87">
            <v>0</v>
          </cell>
          <cell r="BI87">
            <v>0</v>
          </cell>
          <cell r="BJ87">
            <v>0</v>
          </cell>
          <cell r="BK87">
            <v>0</v>
          </cell>
          <cell r="BL87">
            <v>0</v>
          </cell>
          <cell r="BM87">
            <v>0</v>
          </cell>
        </row>
        <row r="88">
          <cell r="A88" t="str">
            <v>Distributions from JV's &amp; Associated Entities</v>
          </cell>
          <cell r="C88" t="str">
            <v/>
          </cell>
          <cell r="D88" t="str">
            <v>Distributions from JV's &amp; Associated Entities</v>
          </cell>
          <cell r="J88">
            <v>0</v>
          </cell>
          <cell r="L88">
            <v>0</v>
          </cell>
          <cell r="M88">
            <v>0</v>
          </cell>
          <cell r="N88">
            <v>0</v>
          </cell>
          <cell r="O88">
            <v>0</v>
          </cell>
          <cell r="P88">
            <v>0</v>
          </cell>
          <cell r="Q88">
            <v>0</v>
          </cell>
          <cell r="R88">
            <v>0</v>
          </cell>
          <cell r="S88">
            <v>0</v>
          </cell>
          <cell r="T88">
            <v>0</v>
          </cell>
          <cell r="U88">
            <v>0</v>
          </cell>
          <cell r="BC88">
            <v>0</v>
          </cell>
          <cell r="BD88">
            <v>0</v>
          </cell>
          <cell r="BE88">
            <v>0</v>
          </cell>
          <cell r="BF88">
            <v>0</v>
          </cell>
          <cell r="BG88">
            <v>0</v>
          </cell>
          <cell r="BH88">
            <v>0</v>
          </cell>
          <cell r="BI88">
            <v>0</v>
          </cell>
          <cell r="BJ88">
            <v>0</v>
          </cell>
          <cell r="BK88">
            <v>0</v>
          </cell>
          <cell r="BL88">
            <v>0</v>
          </cell>
          <cell r="BM88">
            <v>0</v>
          </cell>
        </row>
        <row r="89">
          <cell r="A89" t="str">
            <v>Depreciation (non-cash) contra Income</v>
          </cell>
          <cell r="C89" t="str">
            <v/>
          </cell>
          <cell r="D89" t="str">
            <v>Depreciation (non-cash) contra Income</v>
          </cell>
          <cell r="J89">
            <v>0</v>
          </cell>
          <cell r="L89">
            <v>0</v>
          </cell>
          <cell r="M89">
            <v>0</v>
          </cell>
          <cell r="N89">
            <v>0</v>
          </cell>
          <cell r="O89">
            <v>0</v>
          </cell>
          <cell r="P89">
            <v>0</v>
          </cell>
          <cell r="Q89">
            <v>0</v>
          </cell>
          <cell r="R89">
            <v>0</v>
          </cell>
          <cell r="S89">
            <v>0</v>
          </cell>
          <cell r="T89">
            <v>0</v>
          </cell>
          <cell r="U89">
            <v>0</v>
          </cell>
          <cell r="BC89">
            <v>0</v>
          </cell>
          <cell r="BD89">
            <v>0</v>
          </cell>
          <cell r="BE89">
            <v>0</v>
          </cell>
          <cell r="BF89">
            <v>0</v>
          </cell>
          <cell r="BG89">
            <v>0</v>
          </cell>
          <cell r="BH89">
            <v>0</v>
          </cell>
          <cell r="BI89">
            <v>0</v>
          </cell>
          <cell r="BJ89">
            <v>0</v>
          </cell>
          <cell r="BK89">
            <v>0</v>
          </cell>
          <cell r="BL89">
            <v>0</v>
          </cell>
          <cell r="BM89">
            <v>0</v>
          </cell>
        </row>
        <row r="90">
          <cell r="A90" t="str">
            <v>Non-cash ELE contra Income</v>
          </cell>
          <cell r="C90" t="str">
            <v/>
          </cell>
          <cell r="D90" t="str">
            <v>Non-cash ELE contra Income</v>
          </cell>
          <cell r="J90">
            <v>0</v>
          </cell>
          <cell r="L90">
            <v>0</v>
          </cell>
          <cell r="M90">
            <v>0</v>
          </cell>
          <cell r="N90">
            <v>0</v>
          </cell>
          <cell r="O90">
            <v>0</v>
          </cell>
          <cell r="P90">
            <v>0</v>
          </cell>
          <cell r="Q90">
            <v>0</v>
          </cell>
          <cell r="R90">
            <v>0</v>
          </cell>
          <cell r="S90">
            <v>0</v>
          </cell>
          <cell r="T90">
            <v>0</v>
          </cell>
          <cell r="U90">
            <v>0</v>
          </cell>
          <cell r="BC90">
            <v>0</v>
          </cell>
          <cell r="BD90">
            <v>0</v>
          </cell>
          <cell r="BE90">
            <v>0</v>
          </cell>
          <cell r="BF90">
            <v>0</v>
          </cell>
          <cell r="BG90">
            <v>0</v>
          </cell>
          <cell r="BH90">
            <v>0</v>
          </cell>
          <cell r="BI90">
            <v>0</v>
          </cell>
          <cell r="BJ90">
            <v>0</v>
          </cell>
          <cell r="BK90">
            <v>0</v>
          </cell>
          <cell r="BL90">
            <v>0</v>
          </cell>
          <cell r="BM90">
            <v>0</v>
          </cell>
        </row>
        <row r="91">
          <cell r="A91" t="str">
            <v>Other non-cash Expenses contra Income</v>
          </cell>
          <cell r="C91" t="str">
            <v/>
          </cell>
          <cell r="D91" t="str">
            <v>Other non-cash Expenses contra Income</v>
          </cell>
          <cell r="J91">
            <v>0</v>
          </cell>
          <cell r="L91">
            <v>0</v>
          </cell>
          <cell r="M91">
            <v>0</v>
          </cell>
          <cell r="N91">
            <v>0</v>
          </cell>
          <cell r="O91">
            <v>0</v>
          </cell>
          <cell r="P91">
            <v>0</v>
          </cell>
          <cell r="Q91">
            <v>0</v>
          </cell>
          <cell r="R91">
            <v>0</v>
          </cell>
          <cell r="S91">
            <v>0</v>
          </cell>
          <cell r="T91">
            <v>0</v>
          </cell>
          <cell r="U91">
            <v>0</v>
          </cell>
          <cell r="BC91">
            <v>0</v>
          </cell>
          <cell r="BD91">
            <v>0</v>
          </cell>
          <cell r="BE91">
            <v>0</v>
          </cell>
          <cell r="BF91">
            <v>0</v>
          </cell>
          <cell r="BG91">
            <v>0</v>
          </cell>
          <cell r="BH91">
            <v>0</v>
          </cell>
          <cell r="BI91">
            <v>0</v>
          </cell>
          <cell r="BJ91">
            <v>0</v>
          </cell>
          <cell r="BK91">
            <v>0</v>
          </cell>
          <cell r="BL91">
            <v>0</v>
          </cell>
          <cell r="BM91">
            <v>0</v>
          </cell>
        </row>
        <row r="92">
          <cell r="A92">
            <v>0</v>
          </cell>
          <cell r="C92">
            <v>0</v>
          </cell>
          <cell r="D92" t="str">
            <v>Total Capital Income</v>
          </cell>
          <cell r="J92">
            <v>20031981</v>
          </cell>
          <cell r="L92">
            <v>13218676</v>
          </cell>
          <cell r="M92">
            <v>3705676</v>
          </cell>
          <cell r="N92">
            <v>4071976</v>
          </cell>
          <cell r="O92">
            <v>6660876</v>
          </cell>
          <cell r="P92">
            <v>3173526</v>
          </cell>
          <cell r="Q92">
            <v>2365676</v>
          </cell>
          <cell r="R92">
            <v>2436976</v>
          </cell>
          <cell r="S92">
            <v>2410876</v>
          </cell>
          <cell r="T92">
            <v>2423526</v>
          </cell>
          <cell r="U92">
            <v>2365676</v>
          </cell>
          <cell r="BC92">
            <v>0</v>
          </cell>
          <cell r="BD92">
            <v>0</v>
          </cell>
          <cell r="BE92">
            <v>0</v>
          </cell>
          <cell r="BF92">
            <v>0</v>
          </cell>
          <cell r="BG92">
            <v>0</v>
          </cell>
          <cell r="BH92">
            <v>0</v>
          </cell>
          <cell r="BI92">
            <v>0</v>
          </cell>
          <cell r="BJ92">
            <v>0</v>
          </cell>
          <cell r="BK92">
            <v>0</v>
          </cell>
          <cell r="BL92">
            <v>0</v>
          </cell>
          <cell r="BM92">
            <v>0</v>
          </cell>
        </row>
        <row r="93">
          <cell r="A93">
            <v>0</v>
          </cell>
          <cell r="C93">
            <v>0</v>
          </cell>
          <cell r="J93">
            <v>0</v>
          </cell>
          <cell r="L93">
            <v>0</v>
          </cell>
          <cell r="M93">
            <v>0</v>
          </cell>
          <cell r="N93">
            <v>0</v>
          </cell>
          <cell r="O93">
            <v>0</v>
          </cell>
          <cell r="P93">
            <v>0</v>
          </cell>
          <cell r="Q93">
            <v>0</v>
          </cell>
          <cell r="R93">
            <v>0</v>
          </cell>
          <cell r="S93">
            <v>0</v>
          </cell>
          <cell r="T93">
            <v>0</v>
          </cell>
          <cell r="U93">
            <v>0</v>
          </cell>
          <cell r="BC93">
            <v>0</v>
          </cell>
          <cell r="BD93">
            <v>0</v>
          </cell>
          <cell r="BE93">
            <v>0</v>
          </cell>
          <cell r="BF93">
            <v>0</v>
          </cell>
          <cell r="BG93">
            <v>0</v>
          </cell>
          <cell r="BH93">
            <v>0</v>
          </cell>
          <cell r="BI93">
            <v>0</v>
          </cell>
          <cell r="BJ93">
            <v>0</v>
          </cell>
          <cell r="BK93">
            <v>0</v>
          </cell>
          <cell r="BL93">
            <v>0</v>
          </cell>
          <cell r="BM93">
            <v>0</v>
          </cell>
        </row>
        <row r="94">
          <cell r="A94">
            <v>0</v>
          </cell>
          <cell r="C94">
            <v>0</v>
          </cell>
          <cell r="D94" t="str">
            <v>Capital Expenditure</v>
          </cell>
          <cell r="J94">
            <v>0</v>
          </cell>
          <cell r="L94">
            <v>0</v>
          </cell>
          <cell r="M94">
            <v>0</v>
          </cell>
          <cell r="N94">
            <v>0</v>
          </cell>
          <cell r="O94">
            <v>0</v>
          </cell>
          <cell r="P94">
            <v>0</v>
          </cell>
          <cell r="Q94">
            <v>0</v>
          </cell>
          <cell r="R94">
            <v>0</v>
          </cell>
          <cell r="S94">
            <v>0</v>
          </cell>
          <cell r="T94">
            <v>0</v>
          </cell>
          <cell r="U94">
            <v>0</v>
          </cell>
          <cell r="BC94">
            <v>0</v>
          </cell>
          <cell r="BD94">
            <v>0</v>
          </cell>
          <cell r="BE94">
            <v>0</v>
          </cell>
          <cell r="BF94">
            <v>0</v>
          </cell>
          <cell r="BG94">
            <v>0</v>
          </cell>
          <cell r="BH94">
            <v>0</v>
          </cell>
          <cell r="BI94">
            <v>0</v>
          </cell>
          <cell r="BJ94">
            <v>0</v>
          </cell>
          <cell r="BK94">
            <v>0</v>
          </cell>
          <cell r="BL94">
            <v>0</v>
          </cell>
          <cell r="BM94">
            <v>0</v>
          </cell>
        </row>
        <row r="95">
          <cell r="A95" t="str">
            <v>Loan Principal Repayments (External)</v>
          </cell>
          <cell r="C95" t="str">
            <v/>
          </cell>
          <cell r="D95" t="str">
            <v>Loan Principal Repayments (External)</v>
          </cell>
          <cell r="J95">
            <v>4160827</v>
          </cell>
          <cell r="L95">
            <v>4706000</v>
          </cell>
          <cell r="M95">
            <v>5293799</v>
          </cell>
          <cell r="N95">
            <v>5149201</v>
          </cell>
          <cell r="O95">
            <v>5100821</v>
          </cell>
          <cell r="P95">
            <v>4629504</v>
          </cell>
          <cell r="Q95">
            <v>4016664</v>
          </cell>
          <cell r="R95">
            <v>3930091</v>
          </cell>
          <cell r="S95">
            <v>4132947</v>
          </cell>
          <cell r="T95">
            <v>4375578</v>
          </cell>
          <cell r="U95">
            <v>4008717</v>
          </cell>
          <cell r="BC95">
            <v>0</v>
          </cell>
          <cell r="BD95">
            <v>0</v>
          </cell>
          <cell r="BE95">
            <v>0</v>
          </cell>
          <cell r="BF95">
            <v>0</v>
          </cell>
          <cell r="BG95">
            <v>0</v>
          </cell>
          <cell r="BH95">
            <v>0</v>
          </cell>
          <cell r="BI95">
            <v>0</v>
          </cell>
          <cell r="BJ95">
            <v>0</v>
          </cell>
          <cell r="BK95">
            <v>0</v>
          </cell>
          <cell r="BL95">
            <v>0</v>
          </cell>
          <cell r="BM95">
            <v>0</v>
          </cell>
        </row>
        <row r="96">
          <cell r="A96" t="str">
            <v>Finance Lease Repayments</v>
          </cell>
          <cell r="C96" t="str">
            <v/>
          </cell>
          <cell r="D96" t="str">
            <v>Finance Lease Repayments</v>
          </cell>
          <cell r="J96">
            <v>0</v>
          </cell>
          <cell r="L96">
            <v>0</v>
          </cell>
          <cell r="M96">
            <v>43506</v>
          </cell>
          <cell r="N96">
            <v>43081</v>
          </cell>
          <cell r="O96">
            <v>42721</v>
          </cell>
          <cell r="P96">
            <v>45042</v>
          </cell>
          <cell r="Q96">
            <v>43506</v>
          </cell>
          <cell r="R96">
            <v>43081</v>
          </cell>
          <cell r="S96">
            <v>42721</v>
          </cell>
          <cell r="T96">
            <v>45042</v>
          </cell>
          <cell r="U96">
            <v>45042</v>
          </cell>
          <cell r="BC96">
            <v>0</v>
          </cell>
          <cell r="BD96">
            <v>0</v>
          </cell>
          <cell r="BE96">
            <v>0</v>
          </cell>
          <cell r="BF96">
            <v>0</v>
          </cell>
          <cell r="BG96">
            <v>0</v>
          </cell>
          <cell r="BH96">
            <v>0</v>
          </cell>
          <cell r="BI96">
            <v>0</v>
          </cell>
          <cell r="BJ96">
            <v>0</v>
          </cell>
          <cell r="BK96">
            <v>0</v>
          </cell>
          <cell r="BL96">
            <v>0</v>
          </cell>
          <cell r="BM96">
            <v>0</v>
          </cell>
        </row>
        <row r="97">
          <cell r="A97" t="str">
            <v>Purchase of I,PP&amp;E</v>
          </cell>
          <cell r="C97" t="str">
            <v/>
          </cell>
          <cell r="D97" t="str">
            <v>Purchase of I,PP&amp;E</v>
          </cell>
          <cell r="J97">
            <v>26291736</v>
          </cell>
          <cell r="L97">
            <v>25836747</v>
          </cell>
          <cell r="M97">
            <v>7942974.3200000012</v>
          </cell>
          <cell r="N97">
            <v>7281085.8600000013</v>
          </cell>
          <cell r="O97">
            <v>10252428.1</v>
          </cell>
          <cell r="P97">
            <v>8377111.6300000018</v>
          </cell>
          <cell r="Q97">
            <v>8765202.7800000012</v>
          </cell>
          <cell r="R97">
            <v>8994469.5500000007</v>
          </cell>
          <cell r="S97">
            <v>9449099.6799999997</v>
          </cell>
          <cell r="T97">
            <v>9695760.6400000006</v>
          </cell>
          <cell r="U97">
            <v>10095837.629999999</v>
          </cell>
          <cell r="BC97">
            <v>0</v>
          </cell>
          <cell r="BD97">
            <v>0</v>
          </cell>
          <cell r="BE97">
            <v>0</v>
          </cell>
          <cell r="BF97">
            <v>0</v>
          </cell>
          <cell r="BG97">
            <v>0</v>
          </cell>
          <cell r="BH97">
            <v>0</v>
          </cell>
          <cell r="BI97">
            <v>0</v>
          </cell>
          <cell r="BJ97">
            <v>0</v>
          </cell>
          <cell r="BK97">
            <v>0</v>
          </cell>
          <cell r="BL97">
            <v>0</v>
          </cell>
          <cell r="BM97">
            <v>0</v>
          </cell>
        </row>
        <row r="98">
          <cell r="A98" t="str">
            <v>Purchase of Investment Property</v>
          </cell>
          <cell r="C98" t="str">
            <v/>
          </cell>
          <cell r="D98" t="str">
            <v>Purchase of Investment Property</v>
          </cell>
          <cell r="J98">
            <v>0</v>
          </cell>
          <cell r="L98">
            <v>0</v>
          </cell>
          <cell r="M98">
            <v>0</v>
          </cell>
          <cell r="N98">
            <v>0</v>
          </cell>
          <cell r="O98">
            <v>0</v>
          </cell>
          <cell r="P98">
            <v>0</v>
          </cell>
          <cell r="Q98">
            <v>0</v>
          </cell>
          <cell r="R98">
            <v>0</v>
          </cell>
          <cell r="S98">
            <v>0</v>
          </cell>
          <cell r="T98">
            <v>0</v>
          </cell>
          <cell r="U98">
            <v>0</v>
          </cell>
          <cell r="BC98">
            <v>0</v>
          </cell>
          <cell r="BD98">
            <v>0</v>
          </cell>
          <cell r="BE98">
            <v>0</v>
          </cell>
          <cell r="BF98">
            <v>0</v>
          </cell>
          <cell r="BG98">
            <v>0</v>
          </cell>
          <cell r="BH98">
            <v>0</v>
          </cell>
          <cell r="BI98">
            <v>0</v>
          </cell>
          <cell r="BJ98">
            <v>0</v>
          </cell>
          <cell r="BK98">
            <v>0</v>
          </cell>
          <cell r="BL98">
            <v>0</v>
          </cell>
          <cell r="BM98">
            <v>0</v>
          </cell>
        </row>
        <row r="99">
          <cell r="A99" t="str">
            <v>Purchase of Real Estate</v>
          </cell>
          <cell r="C99" t="str">
            <v/>
          </cell>
          <cell r="D99" t="str">
            <v>Purchase of Real Estate</v>
          </cell>
          <cell r="J99">
            <v>0</v>
          </cell>
          <cell r="L99">
            <v>0</v>
          </cell>
          <cell r="M99">
            <v>0</v>
          </cell>
          <cell r="N99">
            <v>0</v>
          </cell>
          <cell r="O99">
            <v>0</v>
          </cell>
          <cell r="P99">
            <v>0</v>
          </cell>
          <cell r="Q99">
            <v>0</v>
          </cell>
          <cell r="R99">
            <v>0</v>
          </cell>
          <cell r="S99">
            <v>0</v>
          </cell>
          <cell r="T99">
            <v>0</v>
          </cell>
          <cell r="U99">
            <v>0</v>
          </cell>
          <cell r="BC99">
            <v>0</v>
          </cell>
          <cell r="BD99">
            <v>0</v>
          </cell>
          <cell r="BE99">
            <v>0</v>
          </cell>
          <cell r="BF99">
            <v>0</v>
          </cell>
          <cell r="BG99">
            <v>0</v>
          </cell>
          <cell r="BH99">
            <v>0</v>
          </cell>
          <cell r="BI99">
            <v>0</v>
          </cell>
          <cell r="BJ99">
            <v>0</v>
          </cell>
          <cell r="BK99">
            <v>0</v>
          </cell>
          <cell r="BL99">
            <v>0</v>
          </cell>
          <cell r="BM99">
            <v>0</v>
          </cell>
        </row>
        <row r="100">
          <cell r="A100" t="str">
            <v>Purchase of intangible assets</v>
          </cell>
          <cell r="C100" t="str">
            <v/>
          </cell>
          <cell r="D100" t="str">
            <v>Purchase of intangible assets</v>
          </cell>
          <cell r="J100">
            <v>0</v>
          </cell>
          <cell r="L100">
            <v>0</v>
          </cell>
          <cell r="M100">
            <v>0</v>
          </cell>
          <cell r="N100">
            <v>0</v>
          </cell>
          <cell r="O100">
            <v>0</v>
          </cell>
          <cell r="P100">
            <v>0</v>
          </cell>
          <cell r="Q100">
            <v>0</v>
          </cell>
          <cell r="R100">
            <v>0</v>
          </cell>
          <cell r="S100">
            <v>0</v>
          </cell>
          <cell r="T100">
            <v>0</v>
          </cell>
          <cell r="U100">
            <v>0</v>
          </cell>
          <cell r="BC100">
            <v>0</v>
          </cell>
          <cell r="BD100">
            <v>0</v>
          </cell>
          <cell r="BE100">
            <v>0</v>
          </cell>
          <cell r="BF100">
            <v>0</v>
          </cell>
          <cell r="BG100">
            <v>0</v>
          </cell>
          <cell r="BH100">
            <v>0</v>
          </cell>
          <cell r="BI100">
            <v>0</v>
          </cell>
          <cell r="BJ100">
            <v>0</v>
          </cell>
          <cell r="BK100">
            <v>0</v>
          </cell>
          <cell r="BL100">
            <v>0</v>
          </cell>
          <cell r="BM100">
            <v>0</v>
          </cell>
        </row>
        <row r="101">
          <cell r="A101" t="str">
            <v>Deferred Debtors &amp; Advances Made</v>
          </cell>
          <cell r="C101" t="str">
            <v/>
          </cell>
          <cell r="D101" t="str">
            <v>Deferred Debtors &amp; Advances Made</v>
          </cell>
          <cell r="J101">
            <v>0</v>
          </cell>
          <cell r="L101">
            <v>0</v>
          </cell>
          <cell r="M101">
            <v>0</v>
          </cell>
          <cell r="N101">
            <v>0</v>
          </cell>
          <cell r="O101">
            <v>0</v>
          </cell>
          <cell r="P101">
            <v>0</v>
          </cell>
          <cell r="Q101">
            <v>0</v>
          </cell>
          <cell r="R101">
            <v>0</v>
          </cell>
          <cell r="S101">
            <v>0</v>
          </cell>
          <cell r="T101">
            <v>0</v>
          </cell>
          <cell r="U101">
            <v>0</v>
          </cell>
          <cell r="BC101">
            <v>0</v>
          </cell>
          <cell r="BD101">
            <v>0</v>
          </cell>
          <cell r="BE101">
            <v>0</v>
          </cell>
          <cell r="BF101">
            <v>0</v>
          </cell>
          <cell r="BG101">
            <v>0</v>
          </cell>
          <cell r="BH101">
            <v>0</v>
          </cell>
          <cell r="BI101">
            <v>0</v>
          </cell>
          <cell r="BJ101">
            <v>0</v>
          </cell>
          <cell r="BK101">
            <v>0</v>
          </cell>
          <cell r="BL101">
            <v>0</v>
          </cell>
          <cell r="BM101">
            <v>0</v>
          </cell>
        </row>
        <row r="102">
          <cell r="A102" t="str">
            <v>Bonds &amp; Deposits paid out</v>
          </cell>
          <cell r="C102" t="str">
            <v/>
          </cell>
          <cell r="D102" t="str">
            <v>Bonds &amp; Deposits paid out</v>
          </cell>
          <cell r="J102">
            <v>0</v>
          </cell>
          <cell r="L102">
            <v>0</v>
          </cell>
          <cell r="M102">
            <v>0</v>
          </cell>
          <cell r="N102">
            <v>0</v>
          </cell>
          <cell r="O102">
            <v>0</v>
          </cell>
          <cell r="P102">
            <v>0</v>
          </cell>
          <cell r="Q102">
            <v>0</v>
          </cell>
          <cell r="R102">
            <v>0</v>
          </cell>
          <cell r="S102">
            <v>0</v>
          </cell>
          <cell r="T102">
            <v>0</v>
          </cell>
          <cell r="U102">
            <v>0</v>
          </cell>
          <cell r="BC102">
            <v>0</v>
          </cell>
          <cell r="BD102">
            <v>0</v>
          </cell>
          <cell r="BE102">
            <v>0</v>
          </cell>
          <cell r="BF102">
            <v>0</v>
          </cell>
          <cell r="BG102">
            <v>0</v>
          </cell>
          <cell r="BH102">
            <v>0</v>
          </cell>
          <cell r="BI102">
            <v>0</v>
          </cell>
          <cell r="BJ102">
            <v>0</v>
          </cell>
          <cell r="BK102">
            <v>0</v>
          </cell>
          <cell r="BL102">
            <v>0</v>
          </cell>
          <cell r="BM102">
            <v>0</v>
          </cell>
        </row>
        <row r="103">
          <cell r="A103" t="str">
            <v>ELE Provisions utilised (paid out)</v>
          </cell>
          <cell r="C103" t="str">
            <v/>
          </cell>
          <cell r="D103" t="str">
            <v>ELE Provisions utilised (paid out)</v>
          </cell>
          <cell r="J103">
            <v>0</v>
          </cell>
          <cell r="L103">
            <v>0</v>
          </cell>
          <cell r="M103">
            <v>0</v>
          </cell>
          <cell r="N103">
            <v>0</v>
          </cell>
          <cell r="O103">
            <v>0</v>
          </cell>
          <cell r="P103">
            <v>0</v>
          </cell>
          <cell r="Q103">
            <v>0</v>
          </cell>
          <cell r="R103">
            <v>0</v>
          </cell>
          <cell r="S103">
            <v>0</v>
          </cell>
          <cell r="T103">
            <v>0</v>
          </cell>
          <cell r="U103">
            <v>0</v>
          </cell>
          <cell r="BC103">
            <v>0</v>
          </cell>
          <cell r="BD103">
            <v>0</v>
          </cell>
          <cell r="BE103">
            <v>0</v>
          </cell>
          <cell r="BF103">
            <v>0</v>
          </cell>
          <cell r="BG103">
            <v>0</v>
          </cell>
          <cell r="BH103">
            <v>0</v>
          </cell>
          <cell r="BI103">
            <v>0</v>
          </cell>
          <cell r="BJ103">
            <v>0</v>
          </cell>
          <cell r="BK103">
            <v>0</v>
          </cell>
          <cell r="BL103">
            <v>0</v>
          </cell>
          <cell r="BM103">
            <v>0</v>
          </cell>
        </row>
        <row r="104">
          <cell r="A104" t="str">
            <v>Reinstatement Provisions utilised (paid out)</v>
          </cell>
          <cell r="C104" t="str">
            <v/>
          </cell>
          <cell r="D104" t="str">
            <v>Reinstatement Provisions utilised (paid out)</v>
          </cell>
          <cell r="J104">
            <v>0</v>
          </cell>
          <cell r="L104">
            <v>0</v>
          </cell>
          <cell r="M104">
            <v>0</v>
          </cell>
          <cell r="N104">
            <v>0</v>
          </cell>
          <cell r="O104">
            <v>0</v>
          </cell>
          <cell r="P104">
            <v>0</v>
          </cell>
          <cell r="Q104">
            <v>0</v>
          </cell>
          <cell r="R104">
            <v>0</v>
          </cell>
          <cell r="S104">
            <v>0</v>
          </cell>
          <cell r="T104">
            <v>0</v>
          </cell>
          <cell r="U104">
            <v>0</v>
          </cell>
          <cell r="BC104">
            <v>0</v>
          </cell>
          <cell r="BD104">
            <v>0</v>
          </cell>
          <cell r="BE104">
            <v>0</v>
          </cell>
          <cell r="BF104">
            <v>0</v>
          </cell>
          <cell r="BG104">
            <v>0</v>
          </cell>
          <cell r="BH104">
            <v>0</v>
          </cell>
          <cell r="BI104">
            <v>0</v>
          </cell>
          <cell r="BJ104">
            <v>0</v>
          </cell>
          <cell r="BK104">
            <v>0</v>
          </cell>
          <cell r="BL104">
            <v>0</v>
          </cell>
          <cell r="BM104">
            <v>0</v>
          </cell>
        </row>
        <row r="105">
          <cell r="A105" t="str">
            <v>Other Borrowings - Repayment</v>
          </cell>
          <cell r="C105" t="str">
            <v/>
          </cell>
          <cell r="D105" t="str">
            <v>Other Borrowings - Repayment</v>
          </cell>
          <cell r="J105">
            <v>0</v>
          </cell>
          <cell r="L105">
            <v>0</v>
          </cell>
          <cell r="M105">
            <v>0</v>
          </cell>
          <cell r="N105">
            <v>0</v>
          </cell>
          <cell r="O105">
            <v>0</v>
          </cell>
          <cell r="P105">
            <v>0</v>
          </cell>
          <cell r="Q105">
            <v>0</v>
          </cell>
          <cell r="R105">
            <v>0</v>
          </cell>
          <cell r="S105">
            <v>0</v>
          </cell>
          <cell r="T105">
            <v>0</v>
          </cell>
          <cell r="U105">
            <v>0</v>
          </cell>
          <cell r="BC105">
            <v>0</v>
          </cell>
          <cell r="BD105">
            <v>0</v>
          </cell>
          <cell r="BE105">
            <v>0</v>
          </cell>
          <cell r="BF105">
            <v>0</v>
          </cell>
          <cell r="BG105">
            <v>0</v>
          </cell>
          <cell r="BH105">
            <v>0</v>
          </cell>
          <cell r="BI105">
            <v>0</v>
          </cell>
          <cell r="BJ105">
            <v>0</v>
          </cell>
          <cell r="BK105">
            <v>0</v>
          </cell>
          <cell r="BL105">
            <v>0</v>
          </cell>
          <cell r="BM105">
            <v>0</v>
          </cell>
        </row>
        <row r="106">
          <cell r="A106" t="str">
            <v>Other Provisions - Utilised (Paid out)</v>
          </cell>
          <cell r="C106" t="str">
            <v/>
          </cell>
          <cell r="D106" t="str">
            <v>Other Provisions - Utilised (Paid out)</v>
          </cell>
          <cell r="J106">
            <v>0</v>
          </cell>
          <cell r="L106">
            <v>0</v>
          </cell>
          <cell r="M106">
            <v>0</v>
          </cell>
          <cell r="N106">
            <v>0</v>
          </cell>
          <cell r="O106">
            <v>0</v>
          </cell>
          <cell r="P106">
            <v>0</v>
          </cell>
          <cell r="Q106">
            <v>0</v>
          </cell>
          <cell r="R106">
            <v>0</v>
          </cell>
          <cell r="S106">
            <v>0</v>
          </cell>
          <cell r="T106">
            <v>0</v>
          </cell>
          <cell r="U106">
            <v>0</v>
          </cell>
          <cell r="BC106">
            <v>0</v>
          </cell>
          <cell r="BD106">
            <v>0</v>
          </cell>
          <cell r="BE106">
            <v>0</v>
          </cell>
          <cell r="BF106">
            <v>0</v>
          </cell>
          <cell r="BG106">
            <v>0</v>
          </cell>
          <cell r="BH106">
            <v>0</v>
          </cell>
          <cell r="BI106">
            <v>0</v>
          </cell>
          <cell r="BJ106">
            <v>0</v>
          </cell>
          <cell r="BK106">
            <v>0</v>
          </cell>
          <cell r="BL106">
            <v>0</v>
          </cell>
          <cell r="BM106">
            <v>0</v>
          </cell>
        </row>
        <row r="107">
          <cell r="A107" t="str">
            <v>Purchase of Interests in JV's &amp; Associated Entities</v>
          </cell>
          <cell r="C107" t="str">
            <v/>
          </cell>
          <cell r="D107" t="str">
            <v>Purchase of Interests in JV's &amp; Associated Entities</v>
          </cell>
          <cell r="J107">
            <v>0</v>
          </cell>
          <cell r="L107">
            <v>0</v>
          </cell>
          <cell r="M107">
            <v>0</v>
          </cell>
          <cell r="N107">
            <v>0</v>
          </cell>
          <cell r="O107">
            <v>0</v>
          </cell>
          <cell r="P107">
            <v>0</v>
          </cell>
          <cell r="Q107">
            <v>0</v>
          </cell>
          <cell r="R107">
            <v>0</v>
          </cell>
          <cell r="S107">
            <v>0</v>
          </cell>
          <cell r="T107">
            <v>0</v>
          </cell>
          <cell r="U107">
            <v>0</v>
          </cell>
          <cell r="BC107">
            <v>0</v>
          </cell>
          <cell r="BD107">
            <v>0</v>
          </cell>
          <cell r="BE107">
            <v>0</v>
          </cell>
          <cell r="BF107">
            <v>0</v>
          </cell>
          <cell r="BG107">
            <v>0</v>
          </cell>
          <cell r="BH107">
            <v>0</v>
          </cell>
          <cell r="BI107">
            <v>0</v>
          </cell>
          <cell r="BJ107">
            <v>0</v>
          </cell>
          <cell r="BK107">
            <v>0</v>
          </cell>
          <cell r="BL107">
            <v>0</v>
          </cell>
          <cell r="BM107">
            <v>0</v>
          </cell>
        </row>
        <row r="108">
          <cell r="A108" t="str">
            <v>Contributions Paid to JV's &amp; Associated Entities</v>
          </cell>
          <cell r="C108" t="str">
            <v/>
          </cell>
          <cell r="D108" t="str">
            <v>Contributions Paid to JV's &amp; Associated Entities</v>
          </cell>
          <cell r="J108">
            <v>0</v>
          </cell>
          <cell r="L108">
            <v>0</v>
          </cell>
          <cell r="M108">
            <v>0</v>
          </cell>
          <cell r="N108">
            <v>0</v>
          </cell>
          <cell r="O108">
            <v>0</v>
          </cell>
          <cell r="P108">
            <v>0</v>
          </cell>
          <cell r="Q108">
            <v>0</v>
          </cell>
          <cell r="R108">
            <v>0</v>
          </cell>
          <cell r="S108">
            <v>0</v>
          </cell>
          <cell r="T108">
            <v>0</v>
          </cell>
          <cell r="U108">
            <v>0</v>
          </cell>
          <cell r="BC108">
            <v>0</v>
          </cell>
          <cell r="BD108">
            <v>0</v>
          </cell>
          <cell r="BE108">
            <v>0</v>
          </cell>
          <cell r="BF108">
            <v>0</v>
          </cell>
          <cell r="BG108">
            <v>0</v>
          </cell>
          <cell r="BH108">
            <v>0</v>
          </cell>
          <cell r="BI108">
            <v>0</v>
          </cell>
          <cell r="BJ108">
            <v>0</v>
          </cell>
          <cell r="BK108">
            <v>0</v>
          </cell>
          <cell r="BL108">
            <v>0</v>
          </cell>
          <cell r="BM108">
            <v>0</v>
          </cell>
        </row>
        <row r="109">
          <cell r="A109" t="str">
            <v>Distributions to Minority Interests</v>
          </cell>
          <cell r="C109" t="str">
            <v/>
          </cell>
          <cell r="D109" t="str">
            <v>Distributions to Minority Interests</v>
          </cell>
          <cell r="J109">
            <v>0</v>
          </cell>
          <cell r="L109">
            <v>0</v>
          </cell>
          <cell r="M109">
            <v>0</v>
          </cell>
          <cell r="N109">
            <v>0</v>
          </cell>
          <cell r="O109">
            <v>0</v>
          </cell>
          <cell r="P109">
            <v>0</v>
          </cell>
          <cell r="Q109">
            <v>0</v>
          </cell>
          <cell r="R109">
            <v>0</v>
          </cell>
          <cell r="S109">
            <v>0</v>
          </cell>
          <cell r="T109">
            <v>0</v>
          </cell>
          <cell r="U109">
            <v>0</v>
          </cell>
          <cell r="BC109">
            <v>0</v>
          </cell>
          <cell r="BD109">
            <v>0</v>
          </cell>
          <cell r="BE109">
            <v>0</v>
          </cell>
          <cell r="BF109">
            <v>0</v>
          </cell>
          <cell r="BG109">
            <v>0</v>
          </cell>
          <cell r="BH109">
            <v>0</v>
          </cell>
          <cell r="BI109">
            <v>0</v>
          </cell>
          <cell r="BJ109">
            <v>0</v>
          </cell>
          <cell r="BK109">
            <v>0</v>
          </cell>
          <cell r="BL109">
            <v>0</v>
          </cell>
          <cell r="BM109">
            <v>0</v>
          </cell>
        </row>
        <row r="110">
          <cell r="A110" t="str">
            <v>Non-cash Income contra Expense</v>
          </cell>
          <cell r="C110" t="str">
            <v/>
          </cell>
          <cell r="D110" t="str">
            <v>Non-cash Income contra Expense</v>
          </cell>
          <cell r="J110">
            <v>0</v>
          </cell>
          <cell r="L110">
            <v>0</v>
          </cell>
          <cell r="M110">
            <v>0</v>
          </cell>
          <cell r="N110">
            <v>0</v>
          </cell>
          <cell r="O110">
            <v>0</v>
          </cell>
          <cell r="P110">
            <v>0</v>
          </cell>
          <cell r="Q110">
            <v>0</v>
          </cell>
          <cell r="R110">
            <v>0</v>
          </cell>
          <cell r="S110">
            <v>0</v>
          </cell>
          <cell r="T110">
            <v>0</v>
          </cell>
          <cell r="U110">
            <v>0</v>
          </cell>
          <cell r="BC110">
            <v>0</v>
          </cell>
          <cell r="BD110">
            <v>0</v>
          </cell>
          <cell r="BE110">
            <v>0</v>
          </cell>
          <cell r="BF110">
            <v>0</v>
          </cell>
          <cell r="BG110">
            <v>0</v>
          </cell>
          <cell r="BH110">
            <v>0</v>
          </cell>
          <cell r="BI110">
            <v>0</v>
          </cell>
          <cell r="BJ110">
            <v>0</v>
          </cell>
          <cell r="BK110">
            <v>0</v>
          </cell>
          <cell r="BL110">
            <v>0</v>
          </cell>
          <cell r="BM110">
            <v>0</v>
          </cell>
        </row>
        <row r="111">
          <cell r="A111">
            <v>0</v>
          </cell>
          <cell r="C111">
            <v>0</v>
          </cell>
          <cell r="D111" t="str">
            <v>Total Capital Expenditure</v>
          </cell>
          <cell r="J111">
            <v>30452563</v>
          </cell>
          <cell r="L111">
            <v>30542747</v>
          </cell>
          <cell r="M111">
            <v>13280279.32</v>
          </cell>
          <cell r="N111">
            <v>12473367.860000001</v>
          </cell>
          <cell r="O111">
            <v>15395970.1</v>
          </cell>
          <cell r="P111">
            <v>13051657.630000003</v>
          </cell>
          <cell r="Q111">
            <v>12825372.780000001</v>
          </cell>
          <cell r="R111">
            <v>12967641.550000001</v>
          </cell>
          <cell r="S111">
            <v>13624767.68</v>
          </cell>
          <cell r="T111">
            <v>14116380.640000001</v>
          </cell>
          <cell r="U111">
            <v>14149596.629999999</v>
          </cell>
          <cell r="BC111">
            <v>0</v>
          </cell>
          <cell r="BD111">
            <v>0</v>
          </cell>
          <cell r="BE111">
            <v>0</v>
          </cell>
          <cell r="BF111">
            <v>0</v>
          </cell>
          <cell r="BG111">
            <v>0</v>
          </cell>
          <cell r="BH111">
            <v>0</v>
          </cell>
          <cell r="BI111">
            <v>0</v>
          </cell>
          <cell r="BJ111">
            <v>0</v>
          </cell>
          <cell r="BK111">
            <v>0</v>
          </cell>
          <cell r="BL111">
            <v>0</v>
          </cell>
          <cell r="BM111">
            <v>0</v>
          </cell>
        </row>
        <row r="112">
          <cell r="A112">
            <v>0</v>
          </cell>
          <cell r="C112">
            <v>0</v>
          </cell>
          <cell r="J112">
            <v>0</v>
          </cell>
          <cell r="L112">
            <v>0</v>
          </cell>
          <cell r="M112">
            <v>0</v>
          </cell>
          <cell r="N112">
            <v>0</v>
          </cell>
          <cell r="O112">
            <v>0</v>
          </cell>
          <cell r="P112">
            <v>0</v>
          </cell>
          <cell r="Q112">
            <v>0</v>
          </cell>
          <cell r="R112">
            <v>0</v>
          </cell>
          <cell r="S112">
            <v>0</v>
          </cell>
          <cell r="T112">
            <v>0</v>
          </cell>
          <cell r="U112">
            <v>0</v>
          </cell>
          <cell r="BC112">
            <v>0</v>
          </cell>
          <cell r="BD112">
            <v>0</v>
          </cell>
          <cell r="BE112">
            <v>0</v>
          </cell>
          <cell r="BF112">
            <v>0</v>
          </cell>
          <cell r="BG112">
            <v>0</v>
          </cell>
          <cell r="BH112">
            <v>0</v>
          </cell>
          <cell r="BI112">
            <v>0</v>
          </cell>
          <cell r="BJ112">
            <v>0</v>
          </cell>
          <cell r="BK112">
            <v>0</v>
          </cell>
          <cell r="BL112">
            <v>0</v>
          </cell>
          <cell r="BM112">
            <v>0</v>
          </cell>
        </row>
        <row r="113">
          <cell r="A113">
            <v>0</v>
          </cell>
          <cell r="C113">
            <v>0</v>
          </cell>
          <cell r="D113" t="str">
            <v>Capital Surplus/(Deficit)</v>
          </cell>
          <cell r="J113">
            <v>-10420582</v>
          </cell>
          <cell r="L113">
            <v>-17324071</v>
          </cell>
          <cell r="M113">
            <v>-9574603.3200000003</v>
          </cell>
          <cell r="N113">
            <v>-8401391.8600000013</v>
          </cell>
          <cell r="O113">
            <v>-8735094.0999999996</v>
          </cell>
          <cell r="P113">
            <v>-9878131.6300000027</v>
          </cell>
          <cell r="Q113">
            <v>-10459696.780000001</v>
          </cell>
          <cell r="R113">
            <v>-10530665.550000001</v>
          </cell>
          <cell r="S113">
            <v>-11213891.68</v>
          </cell>
          <cell r="T113">
            <v>-11692854.640000001</v>
          </cell>
          <cell r="U113">
            <v>-11783920.629999999</v>
          </cell>
          <cell r="BC113">
            <v>0</v>
          </cell>
          <cell r="BD113">
            <v>0</v>
          </cell>
          <cell r="BE113">
            <v>0</v>
          </cell>
          <cell r="BF113">
            <v>0</v>
          </cell>
          <cell r="BG113">
            <v>0</v>
          </cell>
          <cell r="BH113">
            <v>0</v>
          </cell>
          <cell r="BI113">
            <v>0</v>
          </cell>
          <cell r="BJ113">
            <v>0</v>
          </cell>
          <cell r="BK113">
            <v>0</v>
          </cell>
          <cell r="BL113">
            <v>0</v>
          </cell>
          <cell r="BM113">
            <v>0</v>
          </cell>
        </row>
        <row r="114">
          <cell r="A114">
            <v>0</v>
          </cell>
          <cell r="C114">
            <v>0</v>
          </cell>
          <cell r="J114">
            <v>0</v>
          </cell>
          <cell r="L114">
            <v>0</v>
          </cell>
          <cell r="M114">
            <v>0</v>
          </cell>
          <cell r="N114">
            <v>0</v>
          </cell>
          <cell r="O114">
            <v>0</v>
          </cell>
          <cell r="P114">
            <v>0</v>
          </cell>
          <cell r="Q114">
            <v>0</v>
          </cell>
          <cell r="R114">
            <v>0</v>
          </cell>
          <cell r="S114">
            <v>0</v>
          </cell>
          <cell r="T114">
            <v>0</v>
          </cell>
          <cell r="U114">
            <v>0</v>
          </cell>
          <cell r="BC114">
            <v>0</v>
          </cell>
          <cell r="BD114">
            <v>0</v>
          </cell>
          <cell r="BE114">
            <v>0</v>
          </cell>
          <cell r="BF114">
            <v>0</v>
          </cell>
          <cell r="BG114">
            <v>0</v>
          </cell>
          <cell r="BH114">
            <v>0</v>
          </cell>
          <cell r="BI114">
            <v>0</v>
          </cell>
          <cell r="BJ114">
            <v>0</v>
          </cell>
          <cell r="BK114">
            <v>0</v>
          </cell>
          <cell r="BL114">
            <v>0</v>
          </cell>
          <cell r="BM114">
            <v>0</v>
          </cell>
        </row>
        <row r="115">
          <cell r="A115">
            <v>0</v>
          </cell>
          <cell r="C115">
            <v>0</v>
          </cell>
          <cell r="J115">
            <v>0</v>
          </cell>
          <cell r="L115">
            <v>0</v>
          </cell>
          <cell r="M115">
            <v>0</v>
          </cell>
          <cell r="N115">
            <v>0</v>
          </cell>
          <cell r="O115">
            <v>0</v>
          </cell>
          <cell r="P115">
            <v>0</v>
          </cell>
          <cell r="Q115">
            <v>0</v>
          </cell>
          <cell r="R115">
            <v>0</v>
          </cell>
          <cell r="S115">
            <v>0</v>
          </cell>
          <cell r="T115">
            <v>0</v>
          </cell>
          <cell r="U115">
            <v>0</v>
          </cell>
          <cell r="BC115">
            <v>0</v>
          </cell>
          <cell r="BD115">
            <v>0</v>
          </cell>
          <cell r="BE115">
            <v>0</v>
          </cell>
          <cell r="BF115">
            <v>0</v>
          </cell>
          <cell r="BG115">
            <v>0</v>
          </cell>
          <cell r="BH115">
            <v>0</v>
          </cell>
          <cell r="BI115">
            <v>0</v>
          </cell>
          <cell r="BJ115">
            <v>0</v>
          </cell>
          <cell r="BK115">
            <v>0</v>
          </cell>
          <cell r="BL115">
            <v>0</v>
          </cell>
          <cell r="BM115">
            <v>0</v>
          </cell>
        </row>
        <row r="116">
          <cell r="A116">
            <v>0</v>
          </cell>
          <cell r="C116">
            <v>0</v>
          </cell>
          <cell r="D116" t="str">
            <v>Transfer from Reserves (Income)</v>
          </cell>
          <cell r="J116">
            <v>0</v>
          </cell>
          <cell r="L116">
            <v>0</v>
          </cell>
          <cell r="M116">
            <v>0</v>
          </cell>
          <cell r="N116">
            <v>0</v>
          </cell>
          <cell r="O116">
            <v>0</v>
          </cell>
          <cell r="P116">
            <v>0</v>
          </cell>
          <cell r="Q116">
            <v>0</v>
          </cell>
          <cell r="R116">
            <v>0</v>
          </cell>
          <cell r="S116">
            <v>0</v>
          </cell>
          <cell r="T116">
            <v>0</v>
          </cell>
          <cell r="U116">
            <v>0</v>
          </cell>
          <cell r="BC116">
            <v>0</v>
          </cell>
          <cell r="BD116">
            <v>0</v>
          </cell>
          <cell r="BE116">
            <v>0</v>
          </cell>
          <cell r="BF116">
            <v>0</v>
          </cell>
          <cell r="BG116">
            <v>0</v>
          </cell>
          <cell r="BH116">
            <v>0</v>
          </cell>
          <cell r="BI116">
            <v>0</v>
          </cell>
          <cell r="BJ116">
            <v>0</v>
          </cell>
          <cell r="BK116">
            <v>0</v>
          </cell>
          <cell r="BL116">
            <v>0</v>
          </cell>
          <cell r="BM116">
            <v>0</v>
          </cell>
        </row>
        <row r="117">
          <cell r="A117" t="str">
            <v>Transfer from Reserves</v>
          </cell>
          <cell r="C117" t="str">
            <v/>
          </cell>
          <cell r="D117" t="str">
            <v>Transfer from Reserves</v>
          </cell>
          <cell r="J117">
            <v>29080480</v>
          </cell>
          <cell r="L117">
            <v>22585885</v>
          </cell>
          <cell r="M117">
            <v>10241588</v>
          </cell>
          <cell r="N117">
            <v>9699121</v>
          </cell>
          <cell r="O117">
            <v>12486259</v>
          </cell>
          <cell r="P117">
            <v>10422671.800000001</v>
          </cell>
          <cell r="Q117">
            <v>10685342.140000001</v>
          </cell>
          <cell r="R117">
            <v>11256089</v>
          </cell>
          <cell r="S117">
            <v>11346231</v>
          </cell>
          <cell r="T117">
            <v>12054859</v>
          </cell>
          <cell r="U117">
            <v>12396368</v>
          </cell>
          <cell r="BC117">
            <v>0</v>
          </cell>
          <cell r="BD117">
            <v>0</v>
          </cell>
          <cell r="BE117">
            <v>0</v>
          </cell>
          <cell r="BF117">
            <v>0</v>
          </cell>
          <cell r="BG117">
            <v>0</v>
          </cell>
          <cell r="BH117">
            <v>0</v>
          </cell>
          <cell r="BI117">
            <v>0</v>
          </cell>
          <cell r="BJ117">
            <v>0</v>
          </cell>
          <cell r="BK117">
            <v>0</v>
          </cell>
          <cell r="BL117">
            <v>0</v>
          </cell>
          <cell r="BM117">
            <v>0</v>
          </cell>
        </row>
        <row r="118">
          <cell r="A118">
            <v>0</v>
          </cell>
          <cell r="C118">
            <v>0</v>
          </cell>
          <cell r="D118" t="str">
            <v>Total Transfer from Reserves (Income)</v>
          </cell>
          <cell r="J118">
            <v>29080480</v>
          </cell>
          <cell r="L118">
            <v>22585885</v>
          </cell>
          <cell r="M118">
            <v>10241588</v>
          </cell>
          <cell r="N118">
            <v>9699121</v>
          </cell>
          <cell r="O118">
            <v>12486259</v>
          </cell>
          <cell r="P118">
            <v>10422671.800000001</v>
          </cell>
          <cell r="Q118">
            <v>10685342.140000001</v>
          </cell>
          <cell r="R118">
            <v>11256089</v>
          </cell>
          <cell r="S118">
            <v>11346231</v>
          </cell>
          <cell r="T118">
            <v>12054859</v>
          </cell>
          <cell r="U118">
            <v>12396368</v>
          </cell>
          <cell r="BC118">
            <v>0</v>
          </cell>
          <cell r="BD118">
            <v>0</v>
          </cell>
          <cell r="BE118">
            <v>0</v>
          </cell>
          <cell r="BF118">
            <v>0</v>
          </cell>
          <cell r="BG118">
            <v>0</v>
          </cell>
          <cell r="BH118">
            <v>0</v>
          </cell>
          <cell r="BI118">
            <v>0</v>
          </cell>
          <cell r="BJ118">
            <v>0</v>
          </cell>
          <cell r="BK118">
            <v>0</v>
          </cell>
          <cell r="BL118">
            <v>0</v>
          </cell>
          <cell r="BM118">
            <v>0</v>
          </cell>
        </row>
        <row r="119">
          <cell r="A119">
            <v>0</v>
          </cell>
          <cell r="C119">
            <v>0</v>
          </cell>
          <cell r="D119">
            <v>0</v>
          </cell>
          <cell r="J119">
            <v>0</v>
          </cell>
          <cell r="L119">
            <v>0</v>
          </cell>
          <cell r="M119">
            <v>0</v>
          </cell>
          <cell r="N119">
            <v>0</v>
          </cell>
          <cell r="O119">
            <v>0</v>
          </cell>
          <cell r="P119">
            <v>0</v>
          </cell>
          <cell r="Q119">
            <v>0</v>
          </cell>
          <cell r="R119">
            <v>0</v>
          </cell>
          <cell r="S119">
            <v>0</v>
          </cell>
          <cell r="T119">
            <v>0</v>
          </cell>
          <cell r="U119">
            <v>0</v>
          </cell>
          <cell r="BC119">
            <v>0</v>
          </cell>
          <cell r="BD119">
            <v>0</v>
          </cell>
          <cell r="BE119">
            <v>0</v>
          </cell>
          <cell r="BF119">
            <v>0</v>
          </cell>
          <cell r="BG119">
            <v>0</v>
          </cell>
          <cell r="BH119">
            <v>0</v>
          </cell>
          <cell r="BI119">
            <v>0</v>
          </cell>
          <cell r="BJ119">
            <v>0</v>
          </cell>
          <cell r="BK119">
            <v>0</v>
          </cell>
          <cell r="BL119">
            <v>0</v>
          </cell>
          <cell r="BM119">
            <v>0</v>
          </cell>
        </row>
        <row r="120">
          <cell r="A120">
            <v>0</v>
          </cell>
          <cell r="C120">
            <v>0</v>
          </cell>
          <cell r="D120" t="str">
            <v>Transfer to Reserves (Expenditure)</v>
          </cell>
          <cell r="J120">
            <v>0</v>
          </cell>
          <cell r="L120">
            <v>0</v>
          </cell>
          <cell r="M120">
            <v>0</v>
          </cell>
          <cell r="N120">
            <v>0</v>
          </cell>
          <cell r="O120">
            <v>0</v>
          </cell>
          <cell r="P120">
            <v>0</v>
          </cell>
          <cell r="Q120">
            <v>0</v>
          </cell>
          <cell r="R120">
            <v>0</v>
          </cell>
          <cell r="S120">
            <v>0</v>
          </cell>
          <cell r="T120">
            <v>0</v>
          </cell>
          <cell r="U120">
            <v>0</v>
          </cell>
          <cell r="BC120">
            <v>0</v>
          </cell>
          <cell r="BD120">
            <v>0</v>
          </cell>
          <cell r="BE120">
            <v>0</v>
          </cell>
          <cell r="BF120">
            <v>0</v>
          </cell>
          <cell r="BG120">
            <v>0</v>
          </cell>
          <cell r="BH120">
            <v>0</v>
          </cell>
          <cell r="BI120">
            <v>0</v>
          </cell>
          <cell r="BJ120">
            <v>0</v>
          </cell>
          <cell r="BK120">
            <v>0</v>
          </cell>
          <cell r="BL120">
            <v>0</v>
          </cell>
          <cell r="BM120">
            <v>0</v>
          </cell>
        </row>
        <row r="121">
          <cell r="A121" t="str">
            <v>Transfer to Reserves</v>
          </cell>
          <cell r="C121" t="str">
            <v/>
          </cell>
          <cell r="D121" t="str">
            <v>Transfer to Reserves</v>
          </cell>
          <cell r="J121">
            <v>20411522</v>
          </cell>
          <cell r="L121">
            <v>16157669</v>
          </cell>
          <cell r="M121">
            <v>11060471</v>
          </cell>
          <cell r="N121">
            <v>11564496.41</v>
          </cell>
          <cell r="O121">
            <v>13971146.140000001</v>
          </cell>
          <cell r="P121">
            <v>11036645.34</v>
          </cell>
          <cell r="Q121">
            <v>10943725.550000001</v>
          </cell>
          <cell r="R121">
            <v>11536321.73</v>
          </cell>
          <cell r="S121">
            <v>11123296.300000001</v>
          </cell>
          <cell r="T121">
            <v>11403719.210000001</v>
          </cell>
          <cell r="U121">
            <v>11133329.960000001</v>
          </cell>
          <cell r="BC121">
            <v>0</v>
          </cell>
          <cell r="BD121">
            <v>0</v>
          </cell>
          <cell r="BE121">
            <v>0</v>
          </cell>
          <cell r="BF121">
            <v>0</v>
          </cell>
          <cell r="BG121">
            <v>0</v>
          </cell>
          <cell r="BH121">
            <v>0</v>
          </cell>
          <cell r="BI121">
            <v>0</v>
          </cell>
          <cell r="BJ121">
            <v>0</v>
          </cell>
          <cell r="BK121">
            <v>0</v>
          </cell>
          <cell r="BL121">
            <v>0</v>
          </cell>
          <cell r="BM121">
            <v>0</v>
          </cell>
        </row>
        <row r="122">
          <cell r="A122">
            <v>0</v>
          </cell>
          <cell r="C122">
            <v>0</v>
          </cell>
          <cell r="D122" t="str">
            <v>Total Transfer to Reserves (Expenditure)</v>
          </cell>
          <cell r="J122">
            <v>20411522</v>
          </cell>
          <cell r="L122">
            <v>16157669</v>
          </cell>
          <cell r="M122">
            <v>11060471</v>
          </cell>
          <cell r="N122">
            <v>11564496.41</v>
          </cell>
          <cell r="O122">
            <v>13971146.140000001</v>
          </cell>
          <cell r="P122">
            <v>11036645.34</v>
          </cell>
          <cell r="Q122">
            <v>10943725.550000001</v>
          </cell>
          <cell r="R122">
            <v>11536321.73</v>
          </cell>
          <cell r="S122">
            <v>11123296.300000001</v>
          </cell>
          <cell r="T122">
            <v>11403719.210000001</v>
          </cell>
          <cell r="U122">
            <v>11133329.960000001</v>
          </cell>
          <cell r="BC122">
            <v>0</v>
          </cell>
          <cell r="BD122">
            <v>0</v>
          </cell>
          <cell r="BE122">
            <v>0</v>
          </cell>
          <cell r="BF122">
            <v>0</v>
          </cell>
          <cell r="BG122">
            <v>0</v>
          </cell>
          <cell r="BH122">
            <v>0</v>
          </cell>
          <cell r="BI122">
            <v>0</v>
          </cell>
          <cell r="BJ122">
            <v>0</v>
          </cell>
          <cell r="BK122">
            <v>0</v>
          </cell>
          <cell r="BL122">
            <v>0</v>
          </cell>
          <cell r="BM122">
            <v>0</v>
          </cell>
        </row>
        <row r="123">
          <cell r="A123">
            <v>0</v>
          </cell>
          <cell r="C123">
            <v>0</v>
          </cell>
          <cell r="D123">
            <v>0</v>
          </cell>
          <cell r="J123">
            <v>0</v>
          </cell>
          <cell r="L123">
            <v>0</v>
          </cell>
          <cell r="M123">
            <v>0</v>
          </cell>
          <cell r="N123">
            <v>0</v>
          </cell>
          <cell r="O123">
            <v>0</v>
          </cell>
          <cell r="P123">
            <v>0</v>
          </cell>
          <cell r="Q123">
            <v>0</v>
          </cell>
          <cell r="R123">
            <v>0</v>
          </cell>
          <cell r="S123">
            <v>0</v>
          </cell>
          <cell r="T123">
            <v>0</v>
          </cell>
          <cell r="U123">
            <v>0</v>
          </cell>
          <cell r="BC123">
            <v>0</v>
          </cell>
          <cell r="BD123">
            <v>0</v>
          </cell>
          <cell r="BE123">
            <v>0</v>
          </cell>
          <cell r="BF123">
            <v>0</v>
          </cell>
          <cell r="BG123">
            <v>0</v>
          </cell>
          <cell r="BH123">
            <v>0</v>
          </cell>
          <cell r="BI123">
            <v>0</v>
          </cell>
          <cell r="BJ123">
            <v>0</v>
          </cell>
          <cell r="BK123">
            <v>0</v>
          </cell>
          <cell r="BL123">
            <v>0</v>
          </cell>
          <cell r="BM123">
            <v>0</v>
          </cell>
        </row>
        <row r="124">
          <cell r="A124">
            <v>0</v>
          </cell>
          <cell r="C124">
            <v>0</v>
          </cell>
          <cell r="D124" t="str">
            <v>Net Reserve Surplus/(Deficit)</v>
          </cell>
          <cell r="J124">
            <v>8668958</v>
          </cell>
          <cell r="L124">
            <v>6428216</v>
          </cell>
          <cell r="M124">
            <v>-818883</v>
          </cell>
          <cell r="N124">
            <v>-1865375.4100000001</v>
          </cell>
          <cell r="O124">
            <v>-1484887.1400000006</v>
          </cell>
          <cell r="P124">
            <v>-613973.53999999911</v>
          </cell>
          <cell r="Q124">
            <v>-258383.41000000015</v>
          </cell>
          <cell r="R124">
            <v>-280232.73000000045</v>
          </cell>
          <cell r="S124">
            <v>222934.69999999925</v>
          </cell>
          <cell r="T124">
            <v>651139.78999999911</v>
          </cell>
          <cell r="U124">
            <v>1263038.0399999991</v>
          </cell>
          <cell r="BC124">
            <v>0</v>
          </cell>
          <cell r="BD124">
            <v>0</v>
          </cell>
          <cell r="BE124">
            <v>0</v>
          </cell>
          <cell r="BF124">
            <v>0</v>
          </cell>
          <cell r="BG124">
            <v>0</v>
          </cell>
          <cell r="BH124">
            <v>0</v>
          </cell>
          <cell r="BI124">
            <v>0</v>
          </cell>
          <cell r="BJ124">
            <v>0</v>
          </cell>
          <cell r="BK124">
            <v>0</v>
          </cell>
          <cell r="BL124">
            <v>0</v>
          </cell>
          <cell r="BM124">
            <v>0</v>
          </cell>
        </row>
        <row r="125">
          <cell r="A125">
            <v>0</v>
          </cell>
          <cell r="C125">
            <v>0</v>
          </cell>
          <cell r="D125">
            <v>0</v>
          </cell>
          <cell r="J125">
            <v>0</v>
          </cell>
          <cell r="L125">
            <v>0</v>
          </cell>
          <cell r="M125">
            <v>0</v>
          </cell>
          <cell r="N125">
            <v>0</v>
          </cell>
          <cell r="O125">
            <v>0</v>
          </cell>
          <cell r="P125">
            <v>0</v>
          </cell>
          <cell r="Q125">
            <v>0</v>
          </cell>
          <cell r="R125">
            <v>0</v>
          </cell>
          <cell r="S125">
            <v>0</v>
          </cell>
          <cell r="T125">
            <v>0</v>
          </cell>
          <cell r="U125">
            <v>0</v>
          </cell>
          <cell r="BC125">
            <v>0</v>
          </cell>
          <cell r="BD125">
            <v>0</v>
          </cell>
          <cell r="BE125">
            <v>0</v>
          </cell>
          <cell r="BF125">
            <v>0</v>
          </cell>
          <cell r="BG125">
            <v>0</v>
          </cell>
          <cell r="BH125">
            <v>0</v>
          </cell>
          <cell r="BI125">
            <v>0</v>
          </cell>
          <cell r="BJ125">
            <v>0</v>
          </cell>
          <cell r="BK125">
            <v>0</v>
          </cell>
          <cell r="BL125">
            <v>0</v>
          </cell>
          <cell r="BM125">
            <v>0</v>
          </cell>
        </row>
        <row r="126">
          <cell r="A126">
            <v>0</v>
          </cell>
          <cell r="C126">
            <v>0</v>
          </cell>
          <cell r="D126">
            <v>0</v>
          </cell>
          <cell r="J126">
            <v>0</v>
          </cell>
          <cell r="L126">
            <v>0</v>
          </cell>
          <cell r="M126">
            <v>0</v>
          </cell>
          <cell r="N126">
            <v>0</v>
          </cell>
          <cell r="O126">
            <v>0</v>
          </cell>
          <cell r="P126">
            <v>0</v>
          </cell>
          <cell r="Q126">
            <v>0</v>
          </cell>
          <cell r="R126">
            <v>0</v>
          </cell>
          <cell r="S126">
            <v>0</v>
          </cell>
          <cell r="T126">
            <v>0</v>
          </cell>
          <cell r="U126">
            <v>0</v>
          </cell>
          <cell r="BC126">
            <v>0</v>
          </cell>
          <cell r="BD126">
            <v>0</v>
          </cell>
          <cell r="BE126">
            <v>0</v>
          </cell>
          <cell r="BF126">
            <v>0</v>
          </cell>
          <cell r="BG126">
            <v>0</v>
          </cell>
          <cell r="BH126">
            <v>0</v>
          </cell>
          <cell r="BI126">
            <v>0</v>
          </cell>
          <cell r="BJ126">
            <v>0</v>
          </cell>
          <cell r="BK126">
            <v>0</v>
          </cell>
          <cell r="BL126">
            <v>0</v>
          </cell>
          <cell r="BM126">
            <v>0</v>
          </cell>
        </row>
        <row r="127">
          <cell r="A127">
            <v>0</v>
          </cell>
          <cell r="C127">
            <v>0</v>
          </cell>
          <cell r="D127" t="str">
            <v xml:space="preserve">Internal Income </v>
          </cell>
          <cell r="J127">
            <v>0</v>
          </cell>
          <cell r="L127">
            <v>0</v>
          </cell>
          <cell r="M127">
            <v>0</v>
          </cell>
          <cell r="N127">
            <v>0</v>
          </cell>
          <cell r="O127">
            <v>0</v>
          </cell>
          <cell r="P127">
            <v>0</v>
          </cell>
          <cell r="Q127">
            <v>0</v>
          </cell>
          <cell r="R127">
            <v>0</v>
          </cell>
          <cell r="S127">
            <v>0</v>
          </cell>
          <cell r="T127">
            <v>0</v>
          </cell>
          <cell r="U127">
            <v>0</v>
          </cell>
          <cell r="BC127">
            <v>0</v>
          </cell>
          <cell r="BD127">
            <v>0</v>
          </cell>
          <cell r="BE127">
            <v>0</v>
          </cell>
          <cell r="BF127">
            <v>0</v>
          </cell>
          <cell r="BG127">
            <v>0</v>
          </cell>
          <cell r="BH127">
            <v>0</v>
          </cell>
          <cell r="BI127">
            <v>0</v>
          </cell>
          <cell r="BJ127">
            <v>0</v>
          </cell>
          <cell r="BK127">
            <v>0</v>
          </cell>
          <cell r="BL127">
            <v>0</v>
          </cell>
          <cell r="BM127">
            <v>0</v>
          </cell>
        </row>
        <row r="128">
          <cell r="A128" t="str">
            <v>Internal Loans - Interest Income (rec'd from other Funds)</v>
          </cell>
          <cell r="C128" t="str">
            <v/>
          </cell>
          <cell r="D128" t="str">
            <v>Internal Loans - Interest Income (rec'd from other Funds)</v>
          </cell>
          <cell r="J128">
            <v>0</v>
          </cell>
          <cell r="L128">
            <v>0</v>
          </cell>
          <cell r="M128">
            <v>0</v>
          </cell>
          <cell r="N128">
            <v>0</v>
          </cell>
          <cell r="O128">
            <v>0</v>
          </cell>
          <cell r="P128">
            <v>0</v>
          </cell>
          <cell r="Q128">
            <v>0</v>
          </cell>
          <cell r="R128">
            <v>0</v>
          </cell>
          <cell r="S128">
            <v>0</v>
          </cell>
          <cell r="T128">
            <v>0</v>
          </cell>
          <cell r="U128">
            <v>0</v>
          </cell>
          <cell r="BC128">
            <v>0</v>
          </cell>
          <cell r="BD128">
            <v>0</v>
          </cell>
          <cell r="BE128">
            <v>0</v>
          </cell>
          <cell r="BF128">
            <v>0</v>
          </cell>
          <cell r="BG128">
            <v>0</v>
          </cell>
          <cell r="BH128">
            <v>0</v>
          </cell>
          <cell r="BI128">
            <v>0</v>
          </cell>
          <cell r="BJ128">
            <v>0</v>
          </cell>
          <cell r="BK128">
            <v>0</v>
          </cell>
          <cell r="BL128">
            <v>0</v>
          </cell>
          <cell r="BM128">
            <v>0</v>
          </cell>
        </row>
        <row r="129">
          <cell r="A129" t="str">
            <v>Internal Loans - Principal Receipt (rec'd from other Funds)</v>
          </cell>
          <cell r="C129" t="str">
            <v/>
          </cell>
          <cell r="D129" t="str">
            <v>Internal Loans - Principal Receipt (rec'd from other Funds)</v>
          </cell>
          <cell r="J129">
            <v>0</v>
          </cell>
          <cell r="L129">
            <v>0</v>
          </cell>
          <cell r="M129">
            <v>0</v>
          </cell>
          <cell r="N129">
            <v>0</v>
          </cell>
          <cell r="O129">
            <v>0</v>
          </cell>
          <cell r="P129">
            <v>0</v>
          </cell>
          <cell r="Q129">
            <v>0</v>
          </cell>
          <cell r="R129">
            <v>0</v>
          </cell>
          <cell r="S129">
            <v>0</v>
          </cell>
          <cell r="T129">
            <v>0</v>
          </cell>
          <cell r="U129">
            <v>0</v>
          </cell>
          <cell r="BC129">
            <v>0</v>
          </cell>
          <cell r="BD129">
            <v>0</v>
          </cell>
          <cell r="BE129">
            <v>0</v>
          </cell>
          <cell r="BF129">
            <v>0</v>
          </cell>
          <cell r="BG129">
            <v>0</v>
          </cell>
          <cell r="BH129">
            <v>0</v>
          </cell>
          <cell r="BI129">
            <v>0</v>
          </cell>
          <cell r="BJ129">
            <v>0</v>
          </cell>
          <cell r="BK129">
            <v>0</v>
          </cell>
          <cell r="BL129">
            <v>0</v>
          </cell>
          <cell r="BM129">
            <v>0</v>
          </cell>
        </row>
        <row r="130">
          <cell r="A130" t="str">
            <v>Internal Loans - New Loan raised (rec'd from other Funds)</v>
          </cell>
          <cell r="C130" t="str">
            <v/>
          </cell>
          <cell r="D130" t="str">
            <v>Internal Loans - New Loan raised (rec'd from other Funds)</v>
          </cell>
          <cell r="J130">
            <v>0</v>
          </cell>
          <cell r="L130">
            <v>0</v>
          </cell>
          <cell r="M130">
            <v>0</v>
          </cell>
          <cell r="N130">
            <v>0</v>
          </cell>
          <cell r="O130">
            <v>0</v>
          </cell>
          <cell r="P130">
            <v>0</v>
          </cell>
          <cell r="Q130">
            <v>0</v>
          </cell>
          <cell r="R130">
            <v>0</v>
          </cell>
          <cell r="S130">
            <v>0</v>
          </cell>
          <cell r="T130">
            <v>0</v>
          </cell>
          <cell r="U130">
            <v>0</v>
          </cell>
          <cell r="BC130">
            <v>0</v>
          </cell>
          <cell r="BD130">
            <v>0</v>
          </cell>
          <cell r="BE130">
            <v>0</v>
          </cell>
          <cell r="BF130">
            <v>0</v>
          </cell>
          <cell r="BG130">
            <v>0</v>
          </cell>
          <cell r="BH130">
            <v>0</v>
          </cell>
          <cell r="BI130">
            <v>0</v>
          </cell>
          <cell r="BJ130">
            <v>0</v>
          </cell>
          <cell r="BK130">
            <v>0</v>
          </cell>
          <cell r="BL130">
            <v>0</v>
          </cell>
          <cell r="BM130">
            <v>0</v>
          </cell>
        </row>
        <row r="131">
          <cell r="A131" t="str">
            <v>Employee On-cost Income (rec'd from other Funds)</v>
          </cell>
          <cell r="C131" t="str">
            <v/>
          </cell>
          <cell r="D131" t="str">
            <v>Employee On-cost Income (rec'd from other Funds)</v>
          </cell>
          <cell r="J131">
            <v>0</v>
          </cell>
          <cell r="L131">
            <v>0</v>
          </cell>
          <cell r="M131">
            <v>0</v>
          </cell>
          <cell r="N131">
            <v>0</v>
          </cell>
          <cell r="O131">
            <v>0</v>
          </cell>
          <cell r="P131">
            <v>0</v>
          </cell>
          <cell r="Q131">
            <v>0</v>
          </cell>
          <cell r="R131">
            <v>0</v>
          </cell>
          <cell r="S131">
            <v>0</v>
          </cell>
          <cell r="T131">
            <v>0</v>
          </cell>
          <cell r="U131">
            <v>0</v>
          </cell>
          <cell r="BC131">
            <v>0</v>
          </cell>
          <cell r="BD131">
            <v>0</v>
          </cell>
          <cell r="BE131">
            <v>0</v>
          </cell>
          <cell r="BF131">
            <v>0</v>
          </cell>
          <cell r="BG131">
            <v>0</v>
          </cell>
          <cell r="BH131">
            <v>0</v>
          </cell>
          <cell r="BI131">
            <v>0</v>
          </cell>
          <cell r="BJ131">
            <v>0</v>
          </cell>
          <cell r="BK131">
            <v>0</v>
          </cell>
          <cell r="BL131">
            <v>0</v>
          </cell>
          <cell r="BM131">
            <v>0</v>
          </cell>
        </row>
        <row r="132">
          <cell r="A132" t="str">
            <v>Other Internal Income - Operating</v>
          </cell>
          <cell r="C132" t="str">
            <v/>
          </cell>
          <cell r="D132" t="str">
            <v>Other Internal Income - Operating</v>
          </cell>
          <cell r="J132">
            <v>15773177</v>
          </cell>
          <cell r="L132">
            <v>15828945</v>
          </cell>
          <cell r="M132">
            <v>16261455.900000002</v>
          </cell>
          <cell r="N132">
            <v>16634741.200000001</v>
          </cell>
          <cell r="O132">
            <v>16990271.619999994</v>
          </cell>
          <cell r="P132">
            <v>17321282.419999994</v>
          </cell>
          <cell r="Q132">
            <v>17658913.470000003</v>
          </cell>
          <cell r="R132">
            <v>17882705.130000003</v>
          </cell>
          <cell r="S132">
            <v>18178848.510000002</v>
          </cell>
          <cell r="T132">
            <v>18506135.259999994</v>
          </cell>
          <cell r="U132">
            <v>18871597.939999998</v>
          </cell>
          <cell r="BC132">
            <v>0</v>
          </cell>
          <cell r="BD132">
            <v>0</v>
          </cell>
          <cell r="BE132">
            <v>0</v>
          </cell>
          <cell r="BF132">
            <v>0</v>
          </cell>
          <cell r="BG132">
            <v>0</v>
          </cell>
          <cell r="BH132">
            <v>0</v>
          </cell>
          <cell r="BI132">
            <v>0</v>
          </cell>
          <cell r="BJ132">
            <v>0</v>
          </cell>
          <cell r="BK132">
            <v>0</v>
          </cell>
          <cell r="BL132">
            <v>0</v>
          </cell>
          <cell r="BM132">
            <v>0</v>
          </cell>
        </row>
        <row r="133">
          <cell r="A133">
            <v>0</v>
          </cell>
          <cell r="C133">
            <v>0</v>
          </cell>
          <cell r="D133" t="str">
            <v>Total Internal Income</v>
          </cell>
          <cell r="J133">
            <v>15773177</v>
          </cell>
          <cell r="L133">
            <v>15828945</v>
          </cell>
          <cell r="M133">
            <v>16261455.900000002</v>
          </cell>
          <cell r="N133">
            <v>16634741.200000001</v>
          </cell>
          <cell r="O133">
            <v>16990271.619999994</v>
          </cell>
          <cell r="P133">
            <v>17321282.419999994</v>
          </cell>
          <cell r="Q133">
            <v>17658913.470000003</v>
          </cell>
          <cell r="R133">
            <v>17882705.130000003</v>
          </cell>
          <cell r="S133">
            <v>18178848.510000002</v>
          </cell>
          <cell r="T133">
            <v>18506135.259999994</v>
          </cell>
          <cell r="U133">
            <v>18871597.939999998</v>
          </cell>
          <cell r="BC133">
            <v>0</v>
          </cell>
          <cell r="BD133">
            <v>0</v>
          </cell>
          <cell r="BE133">
            <v>0</v>
          </cell>
          <cell r="BF133">
            <v>0</v>
          </cell>
          <cell r="BG133">
            <v>0</v>
          </cell>
          <cell r="BH133">
            <v>0</v>
          </cell>
          <cell r="BI133">
            <v>0</v>
          </cell>
          <cell r="BJ133">
            <v>0</v>
          </cell>
          <cell r="BK133">
            <v>0</v>
          </cell>
          <cell r="BL133">
            <v>0</v>
          </cell>
          <cell r="BM133">
            <v>0</v>
          </cell>
        </row>
        <row r="134">
          <cell r="A134">
            <v>0</v>
          </cell>
          <cell r="C134">
            <v>0</v>
          </cell>
          <cell r="D134">
            <v>0</v>
          </cell>
          <cell r="J134">
            <v>0</v>
          </cell>
          <cell r="L134">
            <v>0</v>
          </cell>
          <cell r="M134">
            <v>0</v>
          </cell>
          <cell r="N134">
            <v>0</v>
          </cell>
          <cell r="O134">
            <v>0</v>
          </cell>
          <cell r="P134">
            <v>0</v>
          </cell>
          <cell r="Q134">
            <v>0</v>
          </cell>
          <cell r="R134">
            <v>0</v>
          </cell>
          <cell r="S134">
            <v>0</v>
          </cell>
          <cell r="T134">
            <v>0</v>
          </cell>
          <cell r="U134">
            <v>0</v>
          </cell>
          <cell r="BC134">
            <v>0</v>
          </cell>
          <cell r="BD134">
            <v>0</v>
          </cell>
          <cell r="BE134">
            <v>0</v>
          </cell>
          <cell r="BF134">
            <v>0</v>
          </cell>
          <cell r="BG134">
            <v>0</v>
          </cell>
          <cell r="BH134">
            <v>0</v>
          </cell>
          <cell r="BI134">
            <v>0</v>
          </cell>
          <cell r="BJ134">
            <v>0</v>
          </cell>
          <cell r="BK134">
            <v>0</v>
          </cell>
          <cell r="BL134">
            <v>0</v>
          </cell>
          <cell r="BM134">
            <v>0</v>
          </cell>
        </row>
        <row r="135">
          <cell r="A135">
            <v>0</v>
          </cell>
          <cell r="C135">
            <v>0</v>
          </cell>
          <cell r="D135" t="str">
            <v xml:space="preserve">Internal Expenditure </v>
          </cell>
          <cell r="J135">
            <v>0</v>
          </cell>
          <cell r="L135">
            <v>0</v>
          </cell>
          <cell r="M135">
            <v>0</v>
          </cell>
          <cell r="N135">
            <v>0</v>
          </cell>
          <cell r="O135">
            <v>0</v>
          </cell>
          <cell r="P135">
            <v>0</v>
          </cell>
          <cell r="Q135">
            <v>0</v>
          </cell>
          <cell r="R135">
            <v>0</v>
          </cell>
          <cell r="S135">
            <v>0</v>
          </cell>
          <cell r="T135">
            <v>0</v>
          </cell>
          <cell r="U135">
            <v>0</v>
          </cell>
          <cell r="BC135">
            <v>0</v>
          </cell>
          <cell r="BD135">
            <v>0</v>
          </cell>
          <cell r="BE135">
            <v>0</v>
          </cell>
          <cell r="BF135">
            <v>0</v>
          </cell>
          <cell r="BG135">
            <v>0</v>
          </cell>
          <cell r="BH135">
            <v>0</v>
          </cell>
          <cell r="BI135">
            <v>0</v>
          </cell>
          <cell r="BJ135">
            <v>0</v>
          </cell>
          <cell r="BK135">
            <v>0</v>
          </cell>
          <cell r="BL135">
            <v>0</v>
          </cell>
          <cell r="BM135">
            <v>0</v>
          </cell>
        </row>
        <row r="136">
          <cell r="A136" t="str">
            <v>Internal Loans - Interest Expense (paid to other Funds)</v>
          </cell>
          <cell r="C136" t="str">
            <v/>
          </cell>
          <cell r="D136" t="str">
            <v>Internal Loans - Interest Expense (paid to other Funds)</v>
          </cell>
          <cell r="J136">
            <v>0</v>
          </cell>
          <cell r="L136">
            <v>0</v>
          </cell>
          <cell r="M136">
            <v>0</v>
          </cell>
          <cell r="N136">
            <v>0</v>
          </cell>
          <cell r="O136">
            <v>0</v>
          </cell>
          <cell r="P136">
            <v>0</v>
          </cell>
          <cell r="Q136">
            <v>0</v>
          </cell>
          <cell r="R136">
            <v>0</v>
          </cell>
          <cell r="S136">
            <v>0</v>
          </cell>
          <cell r="T136">
            <v>0</v>
          </cell>
          <cell r="U136">
            <v>0</v>
          </cell>
          <cell r="BC136">
            <v>0</v>
          </cell>
          <cell r="BD136">
            <v>0</v>
          </cell>
          <cell r="BE136">
            <v>0</v>
          </cell>
          <cell r="BF136">
            <v>0</v>
          </cell>
          <cell r="BG136">
            <v>0</v>
          </cell>
          <cell r="BH136">
            <v>0</v>
          </cell>
          <cell r="BI136">
            <v>0</v>
          </cell>
          <cell r="BJ136">
            <v>0</v>
          </cell>
          <cell r="BK136">
            <v>0</v>
          </cell>
          <cell r="BL136">
            <v>0</v>
          </cell>
          <cell r="BM136">
            <v>0</v>
          </cell>
        </row>
        <row r="137">
          <cell r="A137" t="str">
            <v>Internal Loans - Principal Repayment (paid to other Funds)</v>
          </cell>
          <cell r="C137" t="str">
            <v/>
          </cell>
          <cell r="D137" t="str">
            <v>Internal Loans - Principal Repayment (paid to other Funds)</v>
          </cell>
          <cell r="J137">
            <v>0</v>
          </cell>
          <cell r="L137">
            <v>0</v>
          </cell>
          <cell r="M137">
            <v>0</v>
          </cell>
          <cell r="N137">
            <v>0</v>
          </cell>
          <cell r="O137">
            <v>0</v>
          </cell>
          <cell r="P137">
            <v>0</v>
          </cell>
          <cell r="Q137">
            <v>0</v>
          </cell>
          <cell r="R137">
            <v>0</v>
          </cell>
          <cell r="S137">
            <v>0</v>
          </cell>
          <cell r="T137">
            <v>0</v>
          </cell>
          <cell r="U137">
            <v>0</v>
          </cell>
          <cell r="BC137">
            <v>0</v>
          </cell>
          <cell r="BD137">
            <v>0</v>
          </cell>
          <cell r="BE137">
            <v>0</v>
          </cell>
          <cell r="BF137">
            <v>0</v>
          </cell>
          <cell r="BG137">
            <v>0</v>
          </cell>
          <cell r="BH137">
            <v>0</v>
          </cell>
          <cell r="BI137">
            <v>0</v>
          </cell>
          <cell r="BJ137">
            <v>0</v>
          </cell>
          <cell r="BK137">
            <v>0</v>
          </cell>
          <cell r="BL137">
            <v>0</v>
          </cell>
          <cell r="BM137">
            <v>0</v>
          </cell>
        </row>
        <row r="138">
          <cell r="A138" t="str">
            <v>Internal Loans - New Loan provided (paid to other Funds)</v>
          </cell>
          <cell r="C138" t="str">
            <v/>
          </cell>
          <cell r="D138" t="str">
            <v>Internal Loans - New Loan provided (paid to other Funds)</v>
          </cell>
          <cell r="J138">
            <v>0</v>
          </cell>
          <cell r="L138">
            <v>0</v>
          </cell>
          <cell r="M138">
            <v>0</v>
          </cell>
          <cell r="N138">
            <v>0</v>
          </cell>
          <cell r="O138">
            <v>0</v>
          </cell>
          <cell r="P138">
            <v>0</v>
          </cell>
          <cell r="Q138">
            <v>0</v>
          </cell>
          <cell r="R138">
            <v>0</v>
          </cell>
          <cell r="S138">
            <v>0</v>
          </cell>
          <cell r="T138">
            <v>0</v>
          </cell>
          <cell r="U138">
            <v>0</v>
          </cell>
          <cell r="BC138">
            <v>0</v>
          </cell>
          <cell r="BD138">
            <v>0</v>
          </cell>
          <cell r="BE138">
            <v>0</v>
          </cell>
          <cell r="BF138">
            <v>0</v>
          </cell>
          <cell r="BG138">
            <v>0</v>
          </cell>
          <cell r="BH138">
            <v>0</v>
          </cell>
          <cell r="BI138">
            <v>0</v>
          </cell>
          <cell r="BJ138">
            <v>0</v>
          </cell>
          <cell r="BK138">
            <v>0</v>
          </cell>
          <cell r="BL138">
            <v>0</v>
          </cell>
          <cell r="BM138">
            <v>0</v>
          </cell>
        </row>
        <row r="139">
          <cell r="A139" t="str">
            <v>Rates &amp; Annual Charges paid on Council owned properties</v>
          </cell>
          <cell r="C139" t="str">
            <v/>
          </cell>
          <cell r="D139" t="str">
            <v>Rates &amp; Annual Charges paid on Council owned properties</v>
          </cell>
          <cell r="J139">
            <v>0</v>
          </cell>
          <cell r="L139">
            <v>0</v>
          </cell>
          <cell r="M139">
            <v>0</v>
          </cell>
          <cell r="N139">
            <v>0</v>
          </cell>
          <cell r="O139">
            <v>0</v>
          </cell>
          <cell r="P139">
            <v>0</v>
          </cell>
          <cell r="Q139">
            <v>0</v>
          </cell>
          <cell r="R139">
            <v>0</v>
          </cell>
          <cell r="S139">
            <v>0</v>
          </cell>
          <cell r="T139">
            <v>0</v>
          </cell>
          <cell r="U139">
            <v>0</v>
          </cell>
          <cell r="BC139">
            <v>0</v>
          </cell>
          <cell r="BD139">
            <v>0</v>
          </cell>
          <cell r="BE139">
            <v>0</v>
          </cell>
          <cell r="BF139">
            <v>0</v>
          </cell>
          <cell r="BG139">
            <v>0</v>
          </cell>
          <cell r="BH139">
            <v>0</v>
          </cell>
          <cell r="BI139">
            <v>0</v>
          </cell>
          <cell r="BJ139">
            <v>0</v>
          </cell>
          <cell r="BK139">
            <v>0</v>
          </cell>
          <cell r="BL139">
            <v>0</v>
          </cell>
          <cell r="BM139">
            <v>0</v>
          </cell>
        </row>
        <row r="140">
          <cell r="A140" t="str">
            <v>Employee On-cost Expense (paid to other Funds)</v>
          </cell>
          <cell r="C140" t="str">
            <v/>
          </cell>
          <cell r="D140" t="str">
            <v>Employee On-cost Expense (paid to other Funds)</v>
          </cell>
          <cell r="J140">
            <v>0</v>
          </cell>
          <cell r="L140">
            <v>0</v>
          </cell>
          <cell r="M140">
            <v>0</v>
          </cell>
          <cell r="N140">
            <v>0</v>
          </cell>
          <cell r="O140">
            <v>0</v>
          </cell>
          <cell r="P140">
            <v>0</v>
          </cell>
          <cell r="Q140">
            <v>0</v>
          </cell>
          <cell r="R140">
            <v>0</v>
          </cell>
          <cell r="S140">
            <v>0</v>
          </cell>
          <cell r="T140">
            <v>0</v>
          </cell>
          <cell r="U140">
            <v>0</v>
          </cell>
          <cell r="BC140">
            <v>0</v>
          </cell>
          <cell r="BD140">
            <v>0</v>
          </cell>
          <cell r="BE140">
            <v>0</v>
          </cell>
          <cell r="BF140">
            <v>0</v>
          </cell>
          <cell r="BG140">
            <v>0</v>
          </cell>
          <cell r="BH140">
            <v>0</v>
          </cell>
          <cell r="BI140">
            <v>0</v>
          </cell>
          <cell r="BJ140">
            <v>0</v>
          </cell>
          <cell r="BK140">
            <v>0</v>
          </cell>
          <cell r="BL140">
            <v>0</v>
          </cell>
          <cell r="BM140">
            <v>0</v>
          </cell>
        </row>
        <row r="141">
          <cell r="A141" t="str">
            <v>Other Internal Expenditure - Operating</v>
          </cell>
          <cell r="C141" t="str">
            <v/>
          </cell>
          <cell r="D141" t="str">
            <v>Other Internal Expenditure - Operating</v>
          </cell>
          <cell r="J141">
            <v>15773177</v>
          </cell>
          <cell r="L141">
            <v>15828945</v>
          </cell>
          <cell r="M141">
            <v>16261455.580000006</v>
          </cell>
          <cell r="N141">
            <v>16634741.439999998</v>
          </cell>
          <cell r="O141">
            <v>16990271.750000011</v>
          </cell>
          <cell r="P141">
            <v>17321282.040000003</v>
          </cell>
          <cell r="Q141">
            <v>17658913.550000008</v>
          </cell>
          <cell r="R141">
            <v>17882704.670000002</v>
          </cell>
          <cell r="S141">
            <v>18178848.620000008</v>
          </cell>
          <cell r="T141">
            <v>18506134.889999997</v>
          </cell>
          <cell r="U141">
            <v>18871597.949999999</v>
          </cell>
          <cell r="BC141">
            <v>0</v>
          </cell>
          <cell r="BD141">
            <v>0</v>
          </cell>
          <cell r="BE141">
            <v>0</v>
          </cell>
          <cell r="BF141">
            <v>0</v>
          </cell>
          <cell r="BG141">
            <v>0</v>
          </cell>
          <cell r="BH141">
            <v>0</v>
          </cell>
          <cell r="BI141">
            <v>0</v>
          </cell>
          <cell r="BJ141">
            <v>0</v>
          </cell>
          <cell r="BK141">
            <v>0</v>
          </cell>
          <cell r="BL141">
            <v>0</v>
          </cell>
          <cell r="BM141">
            <v>0</v>
          </cell>
        </row>
        <row r="142">
          <cell r="A142" t="str">
            <v>Internal Expenditure - Capitalised</v>
          </cell>
          <cell r="C142" t="str">
            <v/>
          </cell>
          <cell r="D142" t="str">
            <v>Internal Expenditure - Capitalised</v>
          </cell>
          <cell r="J142">
            <v>0</v>
          </cell>
          <cell r="L142">
            <v>0</v>
          </cell>
          <cell r="M142">
            <v>0</v>
          </cell>
          <cell r="N142">
            <v>0</v>
          </cell>
          <cell r="O142">
            <v>0</v>
          </cell>
          <cell r="P142">
            <v>0</v>
          </cell>
          <cell r="Q142">
            <v>0</v>
          </cell>
          <cell r="R142">
            <v>0</v>
          </cell>
          <cell r="S142">
            <v>0</v>
          </cell>
          <cell r="T142">
            <v>0</v>
          </cell>
          <cell r="U142">
            <v>0</v>
          </cell>
          <cell r="BC142">
            <v>0</v>
          </cell>
          <cell r="BD142">
            <v>0</v>
          </cell>
          <cell r="BE142">
            <v>0</v>
          </cell>
          <cell r="BF142">
            <v>0</v>
          </cell>
          <cell r="BG142">
            <v>0</v>
          </cell>
          <cell r="BH142">
            <v>0</v>
          </cell>
          <cell r="BI142">
            <v>0</v>
          </cell>
          <cell r="BJ142">
            <v>0</v>
          </cell>
          <cell r="BK142">
            <v>0</v>
          </cell>
          <cell r="BL142">
            <v>0</v>
          </cell>
          <cell r="BM142">
            <v>0</v>
          </cell>
        </row>
        <row r="143">
          <cell r="A143">
            <v>0</v>
          </cell>
          <cell r="C143">
            <v>0</v>
          </cell>
          <cell r="D143" t="str">
            <v>Total Internal Expenditure</v>
          </cell>
          <cell r="J143">
            <v>15773177</v>
          </cell>
          <cell r="L143">
            <v>15828945</v>
          </cell>
          <cell r="M143">
            <v>16261455.580000006</v>
          </cell>
          <cell r="N143">
            <v>16634741.439999998</v>
          </cell>
          <cell r="O143">
            <v>16990271.750000011</v>
          </cell>
          <cell r="P143">
            <v>17321282.040000003</v>
          </cell>
          <cell r="Q143">
            <v>17658913.550000008</v>
          </cell>
          <cell r="R143">
            <v>17882704.670000002</v>
          </cell>
          <cell r="S143">
            <v>18178848.620000008</v>
          </cell>
          <cell r="T143">
            <v>18506134.889999997</v>
          </cell>
          <cell r="U143">
            <v>18871597.949999999</v>
          </cell>
          <cell r="BC143">
            <v>0</v>
          </cell>
          <cell r="BD143">
            <v>0</v>
          </cell>
          <cell r="BE143">
            <v>0</v>
          </cell>
          <cell r="BF143">
            <v>0</v>
          </cell>
          <cell r="BG143">
            <v>0</v>
          </cell>
          <cell r="BH143">
            <v>0</v>
          </cell>
          <cell r="BI143">
            <v>0</v>
          </cell>
          <cell r="BJ143">
            <v>0</v>
          </cell>
          <cell r="BK143">
            <v>0</v>
          </cell>
          <cell r="BL143">
            <v>0</v>
          </cell>
          <cell r="BM143">
            <v>0</v>
          </cell>
        </row>
        <row r="144">
          <cell r="A144">
            <v>0</v>
          </cell>
          <cell r="C144">
            <v>0</v>
          </cell>
          <cell r="D144">
            <v>0</v>
          </cell>
          <cell r="J144">
            <v>0</v>
          </cell>
          <cell r="L144">
            <v>0</v>
          </cell>
          <cell r="M144">
            <v>0</v>
          </cell>
          <cell r="N144">
            <v>0</v>
          </cell>
          <cell r="O144">
            <v>0</v>
          </cell>
          <cell r="P144">
            <v>0</v>
          </cell>
          <cell r="Q144">
            <v>0</v>
          </cell>
          <cell r="R144">
            <v>0</v>
          </cell>
          <cell r="S144">
            <v>0</v>
          </cell>
          <cell r="T144">
            <v>0</v>
          </cell>
          <cell r="U144">
            <v>0</v>
          </cell>
          <cell r="BC144">
            <v>0</v>
          </cell>
          <cell r="BD144">
            <v>0</v>
          </cell>
          <cell r="BE144">
            <v>0</v>
          </cell>
          <cell r="BF144">
            <v>0</v>
          </cell>
          <cell r="BG144">
            <v>0</v>
          </cell>
          <cell r="BH144">
            <v>0</v>
          </cell>
          <cell r="BI144">
            <v>0</v>
          </cell>
          <cell r="BJ144">
            <v>0</v>
          </cell>
          <cell r="BK144">
            <v>0</v>
          </cell>
          <cell r="BL144">
            <v>0</v>
          </cell>
          <cell r="BM144">
            <v>0</v>
          </cell>
        </row>
        <row r="145">
          <cell r="A145">
            <v>0</v>
          </cell>
          <cell r="C145">
            <v>0</v>
          </cell>
          <cell r="D145" t="str">
            <v>Internal Surplus/(Deficit)</v>
          </cell>
          <cell r="J145">
            <v>0</v>
          </cell>
          <cell r="L145">
            <v>0</v>
          </cell>
          <cell r="M145">
            <v>0.31999999657273293</v>
          </cell>
          <cell r="N145">
            <v>-0.23999999649822712</v>
          </cell>
          <cell r="O145">
            <v>-0.13000001758337021</v>
          </cell>
          <cell r="P145">
            <v>0.37999999150633812</v>
          </cell>
          <cell r="Q145">
            <v>-8.0000005662441254E-2</v>
          </cell>
          <cell r="R145">
            <v>0.46000000089406967</v>
          </cell>
          <cell r="S145">
            <v>-0.11000000685453415</v>
          </cell>
          <cell r="T145">
            <v>0.36999999731779099</v>
          </cell>
          <cell r="U145">
            <v>-1.0000001639127731E-2</v>
          </cell>
          <cell r="BC145">
            <v>0</v>
          </cell>
          <cell r="BD145">
            <v>0</v>
          </cell>
          <cell r="BE145">
            <v>0</v>
          </cell>
          <cell r="BF145">
            <v>0</v>
          </cell>
          <cell r="BG145">
            <v>0</v>
          </cell>
          <cell r="BH145">
            <v>0</v>
          </cell>
          <cell r="BI145">
            <v>0</v>
          </cell>
          <cell r="BJ145">
            <v>0</v>
          </cell>
          <cell r="BK145">
            <v>0</v>
          </cell>
          <cell r="BL145">
            <v>0</v>
          </cell>
          <cell r="BM145">
            <v>0</v>
          </cell>
        </row>
        <row r="146">
          <cell r="A146">
            <v>0</v>
          </cell>
          <cell r="C146">
            <v>0</v>
          </cell>
          <cell r="D146">
            <v>0</v>
          </cell>
          <cell r="J146">
            <v>0</v>
          </cell>
          <cell r="L146">
            <v>0</v>
          </cell>
          <cell r="M146">
            <v>0</v>
          </cell>
          <cell r="N146">
            <v>0</v>
          </cell>
          <cell r="O146">
            <v>0</v>
          </cell>
          <cell r="P146">
            <v>0</v>
          </cell>
          <cell r="Q146">
            <v>0</v>
          </cell>
          <cell r="R146">
            <v>0</v>
          </cell>
          <cell r="S146">
            <v>0</v>
          </cell>
          <cell r="T146">
            <v>0</v>
          </cell>
          <cell r="U146">
            <v>0</v>
          </cell>
          <cell r="BC146">
            <v>0</v>
          </cell>
          <cell r="BD146">
            <v>0</v>
          </cell>
          <cell r="BE146">
            <v>0</v>
          </cell>
          <cell r="BF146">
            <v>0</v>
          </cell>
          <cell r="BG146">
            <v>0</v>
          </cell>
          <cell r="BH146">
            <v>0</v>
          </cell>
          <cell r="BI146">
            <v>0</v>
          </cell>
          <cell r="BJ146">
            <v>0</v>
          </cell>
          <cell r="BK146">
            <v>0</v>
          </cell>
          <cell r="BL146">
            <v>0</v>
          </cell>
          <cell r="BM146">
            <v>0</v>
          </cell>
        </row>
        <row r="147">
          <cell r="A147">
            <v>0</v>
          </cell>
          <cell r="C147">
            <v>0</v>
          </cell>
          <cell r="D147">
            <v>0</v>
          </cell>
          <cell r="J147">
            <v>0</v>
          </cell>
          <cell r="L147">
            <v>0</v>
          </cell>
          <cell r="M147">
            <v>0</v>
          </cell>
          <cell r="N147">
            <v>0</v>
          </cell>
          <cell r="O147">
            <v>0</v>
          </cell>
          <cell r="P147">
            <v>0</v>
          </cell>
          <cell r="Q147">
            <v>0</v>
          </cell>
          <cell r="R147">
            <v>0</v>
          </cell>
          <cell r="S147">
            <v>0</v>
          </cell>
          <cell r="T147">
            <v>0</v>
          </cell>
          <cell r="U147">
            <v>0</v>
          </cell>
          <cell r="BC147">
            <v>0</v>
          </cell>
          <cell r="BD147">
            <v>0</v>
          </cell>
          <cell r="BE147">
            <v>0</v>
          </cell>
          <cell r="BF147">
            <v>0</v>
          </cell>
          <cell r="BG147">
            <v>0</v>
          </cell>
          <cell r="BH147">
            <v>0</v>
          </cell>
          <cell r="BI147">
            <v>0</v>
          </cell>
          <cell r="BJ147">
            <v>0</v>
          </cell>
          <cell r="BK147">
            <v>0</v>
          </cell>
          <cell r="BL147">
            <v>0</v>
          </cell>
          <cell r="BM147">
            <v>0</v>
          </cell>
        </row>
        <row r="148">
          <cell r="A148">
            <v>0</v>
          </cell>
          <cell r="C148">
            <v>0</v>
          </cell>
          <cell r="D148" t="str">
            <v>Net Surplus/(Deficit)</v>
          </cell>
          <cell r="J148">
            <v>-16462999.799999997</v>
          </cell>
          <cell r="L148">
            <v>-16614999.979999989</v>
          </cell>
          <cell r="M148">
            <v>-16734999.90000001</v>
          </cell>
          <cell r="N148">
            <v>-16509000.350000076</v>
          </cell>
          <cell r="O148">
            <v>-16267999.819999991</v>
          </cell>
          <cell r="P148">
            <v>-16075000.370000053</v>
          </cell>
          <cell r="Q148">
            <v>-15878999.570000034</v>
          </cell>
          <cell r="R148">
            <v>-15710000.010000058</v>
          </cell>
          <cell r="S148">
            <v>-15549000.209999923</v>
          </cell>
          <cell r="T148">
            <v>-15401000.150000006</v>
          </cell>
          <cell r="U148">
            <v>-15259999.770000078</v>
          </cell>
          <cell r="BC148">
            <v>-16463000</v>
          </cell>
          <cell r="BD148">
            <v>-16615000</v>
          </cell>
          <cell r="BE148">
            <v>-16735000</v>
          </cell>
          <cell r="BF148">
            <v>-16509000</v>
          </cell>
          <cell r="BG148">
            <v>-16268000</v>
          </cell>
          <cell r="BH148">
            <v>-16075000</v>
          </cell>
          <cell r="BI148">
            <v>-15879000</v>
          </cell>
          <cell r="BJ148">
            <v>-15710000</v>
          </cell>
          <cell r="BK148">
            <v>-15549000</v>
          </cell>
          <cell r="BL148">
            <v>-15401000</v>
          </cell>
          <cell r="BM148">
            <v>-15260000</v>
          </cell>
        </row>
        <row r="149">
          <cell r="J149">
            <v>0</v>
          </cell>
          <cell r="L149">
            <v>0</v>
          </cell>
          <cell r="M149">
            <v>0</v>
          </cell>
          <cell r="N149">
            <v>0</v>
          </cell>
          <cell r="O149">
            <v>0</v>
          </cell>
          <cell r="P149">
            <v>0</v>
          </cell>
          <cell r="Q149">
            <v>0</v>
          </cell>
          <cell r="R149">
            <v>0</v>
          </cell>
          <cell r="S149">
            <v>0</v>
          </cell>
          <cell r="T149">
            <v>0</v>
          </cell>
          <cell r="U149">
            <v>0</v>
          </cell>
        </row>
        <row r="150">
          <cell r="D150" t="str">
            <v xml:space="preserve"> </v>
          </cell>
          <cell r="J150" t="str">
            <v xml:space="preserve"> </v>
          </cell>
          <cell r="L150" t="str">
            <v xml:space="preserve"> </v>
          </cell>
          <cell r="M150" t="str">
            <v xml:space="preserve"> </v>
          </cell>
          <cell r="N150" t="str">
            <v xml:space="preserve"> </v>
          </cell>
          <cell r="O150" t="str">
            <v xml:space="preserve"> </v>
          </cell>
          <cell r="P150" t="str">
            <v xml:space="preserve"> </v>
          </cell>
          <cell r="Q150" t="str">
            <v xml:space="preserve"> </v>
          </cell>
          <cell r="R150" t="str">
            <v xml:space="preserve"> </v>
          </cell>
          <cell r="S150" t="str">
            <v xml:space="preserve"> </v>
          </cell>
          <cell r="T150" t="str">
            <v xml:space="preserve"> </v>
          </cell>
          <cell r="U150" t="str">
            <v xml:space="preserve"> </v>
          </cell>
          <cell r="BC150" t="str">
            <v xml:space="preserve"> </v>
          </cell>
          <cell r="BD150" t="str">
            <v xml:space="preserve"> </v>
          </cell>
          <cell r="BE150" t="str">
            <v xml:space="preserve"> </v>
          </cell>
          <cell r="BF150" t="str">
            <v xml:space="preserve"> </v>
          </cell>
          <cell r="BG150" t="str">
            <v xml:space="preserve"> </v>
          </cell>
          <cell r="BH150" t="str">
            <v xml:space="preserve"> </v>
          </cell>
          <cell r="BI150" t="str">
            <v xml:space="preserve"> </v>
          </cell>
          <cell r="BJ150" t="str">
            <v xml:space="preserve"> </v>
          </cell>
          <cell r="BK150" t="str">
            <v xml:space="preserve"> </v>
          </cell>
          <cell r="BL150" t="str">
            <v xml:space="preserve"> </v>
          </cell>
          <cell r="BM150" t="str">
            <v xml:space="preserve"> </v>
          </cell>
        </row>
        <row r="151">
          <cell r="A151" t="str">
            <v>hide</v>
          </cell>
          <cell r="J151">
            <v>0</v>
          </cell>
          <cell r="L151">
            <v>0</v>
          </cell>
          <cell r="M151">
            <v>0</v>
          </cell>
          <cell r="N151">
            <v>0</v>
          </cell>
          <cell r="O151">
            <v>0</v>
          </cell>
          <cell r="P151">
            <v>0</v>
          </cell>
          <cell r="Q151">
            <v>0</v>
          </cell>
          <cell r="R151">
            <v>0</v>
          </cell>
          <cell r="S151">
            <v>0</v>
          </cell>
          <cell r="T151">
            <v>0</v>
          </cell>
          <cell r="U151">
            <v>0</v>
          </cell>
        </row>
        <row r="152">
          <cell r="A152" t="str">
            <v>hide</v>
          </cell>
          <cell r="D152" t="str">
            <v>Depreciation</v>
          </cell>
          <cell r="J152">
            <v>-16463000</v>
          </cell>
          <cell r="L152">
            <v>-16615000</v>
          </cell>
          <cell r="M152">
            <v>-16735000</v>
          </cell>
          <cell r="N152">
            <v>-16509000</v>
          </cell>
          <cell r="O152">
            <v>-16268000</v>
          </cell>
          <cell r="P152">
            <v>-16075000</v>
          </cell>
          <cell r="Q152">
            <v>-15879000</v>
          </cell>
          <cell r="R152">
            <v>-15710000</v>
          </cell>
          <cell r="S152">
            <v>-15549000</v>
          </cell>
          <cell r="T152">
            <v>-15401000</v>
          </cell>
          <cell r="U152">
            <v>-15260000</v>
          </cell>
        </row>
        <row r="153">
          <cell r="A153" t="str">
            <v>hide</v>
          </cell>
          <cell r="D153" t="str">
            <v>ELE</v>
          </cell>
          <cell r="J153">
            <v>0</v>
          </cell>
          <cell r="L153">
            <v>0</v>
          </cell>
          <cell r="M153">
            <v>0</v>
          </cell>
          <cell r="N153">
            <v>0</v>
          </cell>
          <cell r="O153">
            <v>0</v>
          </cell>
          <cell r="P153">
            <v>0</v>
          </cell>
          <cell r="Q153">
            <v>0</v>
          </cell>
          <cell r="R153">
            <v>0</v>
          </cell>
          <cell r="S153">
            <v>0</v>
          </cell>
          <cell r="T153">
            <v>0</v>
          </cell>
          <cell r="U153">
            <v>0</v>
          </cell>
        </row>
        <row r="154">
          <cell r="A154" t="str">
            <v>hide</v>
          </cell>
          <cell r="J154">
            <v>0</v>
          </cell>
          <cell r="L154">
            <v>0</v>
          </cell>
          <cell r="M154">
            <v>0</v>
          </cell>
          <cell r="N154">
            <v>0</v>
          </cell>
          <cell r="O154">
            <v>0</v>
          </cell>
          <cell r="P154">
            <v>0</v>
          </cell>
          <cell r="Q154">
            <v>0</v>
          </cell>
          <cell r="R154">
            <v>0</v>
          </cell>
          <cell r="S154">
            <v>0</v>
          </cell>
          <cell r="T154">
            <v>0</v>
          </cell>
          <cell r="U154">
            <v>0</v>
          </cell>
        </row>
        <row r="155">
          <cell r="A155" t="str">
            <v>hide</v>
          </cell>
          <cell r="D155" t="str">
            <v>Restated Net Result</v>
          </cell>
          <cell r="J155">
            <v>0.20000000298023224</v>
          </cell>
          <cell r="L155">
            <v>2.000001072883606E-2</v>
          </cell>
          <cell r="M155">
            <v>9.9999990314245224E-2</v>
          </cell>
          <cell r="N155">
            <v>-0.35000007599592209</v>
          </cell>
          <cell r="O155">
            <v>0.18000000901520252</v>
          </cell>
          <cell r="P155">
            <v>-0.37000005319714546</v>
          </cell>
          <cell r="Q155">
            <v>0.42999996617436409</v>
          </cell>
          <cell r="R155">
            <v>-1.0000057518482208E-2</v>
          </cell>
          <cell r="S155">
            <v>-0.2099999226629734</v>
          </cell>
          <cell r="T155">
            <v>-0.15000000596046448</v>
          </cell>
          <cell r="U155">
            <v>0.22999992221593857</v>
          </cell>
        </row>
        <row r="156">
          <cell r="A156" t="str">
            <v>hide</v>
          </cell>
          <cell r="J156">
            <v>0</v>
          </cell>
          <cell r="L156">
            <v>0</v>
          </cell>
          <cell r="M156">
            <v>0</v>
          </cell>
          <cell r="N156">
            <v>0</v>
          </cell>
          <cell r="O156">
            <v>0</v>
          </cell>
          <cell r="P156">
            <v>0</v>
          </cell>
          <cell r="Q156">
            <v>0</v>
          </cell>
          <cell r="R156">
            <v>0</v>
          </cell>
          <cell r="S156">
            <v>0</v>
          </cell>
          <cell r="T156">
            <v>0</v>
          </cell>
          <cell r="U156">
            <v>0</v>
          </cell>
        </row>
        <row r="157">
          <cell r="A157" t="str">
            <v>hide</v>
          </cell>
          <cell r="J157">
            <v>-8668958</v>
          </cell>
          <cell r="L157">
            <v>-6428216</v>
          </cell>
          <cell r="M157">
            <v>818883</v>
          </cell>
          <cell r="N157">
            <v>1865375.4100000001</v>
          </cell>
          <cell r="O157">
            <v>1484887.1400000006</v>
          </cell>
          <cell r="P157">
            <v>613973.53999999911</v>
          </cell>
          <cell r="Q157">
            <v>258383.41000000015</v>
          </cell>
          <cell r="R157">
            <v>280232.73000000045</v>
          </cell>
          <cell r="S157">
            <v>-222934.69999999925</v>
          </cell>
          <cell r="T157">
            <v>-651139.78999999911</v>
          </cell>
          <cell r="U157">
            <v>-1263038.0399999991</v>
          </cell>
        </row>
        <row r="158">
          <cell r="A158" t="str">
            <v>hide</v>
          </cell>
          <cell r="J158">
            <v>0</v>
          </cell>
          <cell r="L158">
            <v>0</v>
          </cell>
          <cell r="M158">
            <v>0</v>
          </cell>
          <cell r="N158">
            <v>0</v>
          </cell>
          <cell r="O158">
            <v>0</v>
          </cell>
          <cell r="P158">
            <v>0</v>
          </cell>
          <cell r="Q158">
            <v>0</v>
          </cell>
          <cell r="R158">
            <v>0</v>
          </cell>
          <cell r="S158">
            <v>0</v>
          </cell>
          <cell r="T158">
            <v>0</v>
          </cell>
          <cell r="U158">
            <v>0</v>
          </cell>
        </row>
        <row r="159">
          <cell r="A159" t="str">
            <v>hide</v>
          </cell>
          <cell r="J159">
            <v>-8668957.799999997</v>
          </cell>
          <cell r="L159">
            <v>-6428215.9799999893</v>
          </cell>
          <cell r="M159">
            <v>818883.09999999031</v>
          </cell>
          <cell r="N159">
            <v>1865375.0599999242</v>
          </cell>
          <cell r="O159">
            <v>1484887.3200000096</v>
          </cell>
          <cell r="P159">
            <v>613973.16999994591</v>
          </cell>
          <cell r="Q159">
            <v>258383.83999996632</v>
          </cell>
          <cell r="R159">
            <v>280232.71999994293</v>
          </cell>
          <cell r="S159">
            <v>-222934.90999992192</v>
          </cell>
          <cell r="T159">
            <v>-651139.94000000507</v>
          </cell>
          <cell r="U159">
            <v>-1263037.8100000769</v>
          </cell>
        </row>
        <row r="160">
          <cell r="A160" t="str">
            <v>hide</v>
          </cell>
          <cell r="C160">
            <v>0</v>
          </cell>
          <cell r="J160">
            <v>0</v>
          </cell>
          <cell r="L160">
            <v>0</v>
          </cell>
          <cell r="M160">
            <v>0</v>
          </cell>
          <cell r="N160">
            <v>0</v>
          </cell>
          <cell r="O160">
            <v>0</v>
          </cell>
          <cell r="P160">
            <v>0</v>
          </cell>
          <cell r="Q160">
            <v>0</v>
          </cell>
          <cell r="R160">
            <v>0</v>
          </cell>
          <cell r="S160">
            <v>0</v>
          </cell>
          <cell r="T160">
            <v>0</v>
          </cell>
          <cell r="U160">
            <v>0</v>
          </cell>
        </row>
        <row r="161">
          <cell r="A161" t="str">
            <v>hide</v>
          </cell>
          <cell r="J161">
            <v>0</v>
          </cell>
          <cell r="L161">
            <v>0</v>
          </cell>
          <cell r="M161">
            <v>0</v>
          </cell>
          <cell r="N161">
            <v>0</v>
          </cell>
          <cell r="O161">
            <v>0</v>
          </cell>
          <cell r="P161">
            <v>0</v>
          </cell>
          <cell r="Q161">
            <v>0</v>
          </cell>
          <cell r="R161">
            <v>0</v>
          </cell>
          <cell r="S161">
            <v>0</v>
          </cell>
          <cell r="T161">
            <v>0</v>
          </cell>
          <cell r="U161">
            <v>0</v>
          </cell>
        </row>
        <row r="162">
          <cell r="A162" t="str">
            <v>hide</v>
          </cell>
          <cell r="D162" t="str">
            <v>non-cash Balance Sheet</v>
          </cell>
          <cell r="J162">
            <v>0</v>
          </cell>
          <cell r="L162">
            <v>0</v>
          </cell>
          <cell r="M162">
            <v>0</v>
          </cell>
          <cell r="N162">
            <v>0</v>
          </cell>
          <cell r="O162">
            <v>0</v>
          </cell>
          <cell r="P162">
            <v>0</v>
          </cell>
          <cell r="Q162">
            <v>0</v>
          </cell>
          <cell r="R162">
            <v>0</v>
          </cell>
          <cell r="S162">
            <v>0</v>
          </cell>
          <cell r="T162">
            <v>0</v>
          </cell>
          <cell r="U162">
            <v>0</v>
          </cell>
        </row>
        <row r="163">
          <cell r="A163" t="str">
            <v>hide</v>
          </cell>
          <cell r="C163" t="str">
            <v>Assets</v>
          </cell>
          <cell r="D163" t="str">
            <v>Investments</v>
          </cell>
          <cell r="J163">
            <v>0</v>
          </cell>
          <cell r="L163">
            <v>0</v>
          </cell>
          <cell r="M163">
            <v>0</v>
          </cell>
          <cell r="N163">
            <v>0</v>
          </cell>
          <cell r="O163">
            <v>0</v>
          </cell>
          <cell r="P163">
            <v>0</v>
          </cell>
          <cell r="Q163">
            <v>0</v>
          </cell>
          <cell r="R163">
            <v>0</v>
          </cell>
          <cell r="S163">
            <v>0</v>
          </cell>
          <cell r="T163">
            <v>0</v>
          </cell>
          <cell r="U163">
            <v>0</v>
          </cell>
        </row>
        <row r="164">
          <cell r="A164" t="str">
            <v>hide</v>
          </cell>
          <cell r="C164" t="str">
            <v>Assets</v>
          </cell>
          <cell r="D164" t="str">
            <v>Receivables</v>
          </cell>
          <cell r="J164">
            <v>0</v>
          </cell>
          <cell r="L164">
            <v>0</v>
          </cell>
          <cell r="M164">
            <v>0</v>
          </cell>
          <cell r="N164">
            <v>0</v>
          </cell>
          <cell r="O164">
            <v>0</v>
          </cell>
          <cell r="P164">
            <v>0</v>
          </cell>
          <cell r="Q164">
            <v>0</v>
          </cell>
          <cell r="R164">
            <v>0</v>
          </cell>
          <cell r="S164">
            <v>0</v>
          </cell>
          <cell r="T164">
            <v>0</v>
          </cell>
          <cell r="U164">
            <v>0</v>
          </cell>
        </row>
        <row r="165">
          <cell r="A165" t="str">
            <v>hide</v>
          </cell>
          <cell r="C165" t="str">
            <v>Assets</v>
          </cell>
          <cell r="D165" t="str">
            <v>Inventories</v>
          </cell>
          <cell r="J165">
            <v>0</v>
          </cell>
          <cell r="L165">
            <v>0</v>
          </cell>
          <cell r="M165">
            <v>0</v>
          </cell>
          <cell r="N165">
            <v>0</v>
          </cell>
          <cell r="O165">
            <v>0</v>
          </cell>
          <cell r="P165">
            <v>0</v>
          </cell>
          <cell r="Q165">
            <v>0</v>
          </cell>
          <cell r="R165">
            <v>0</v>
          </cell>
          <cell r="S165">
            <v>0</v>
          </cell>
          <cell r="T165">
            <v>0</v>
          </cell>
          <cell r="U165">
            <v>0</v>
          </cell>
        </row>
        <row r="166">
          <cell r="A166" t="str">
            <v>hide</v>
          </cell>
          <cell r="C166" t="str">
            <v>Assets</v>
          </cell>
          <cell r="D166" t="str">
            <v>Other Assets</v>
          </cell>
          <cell r="J166">
            <v>0</v>
          </cell>
          <cell r="L166">
            <v>0</v>
          </cell>
          <cell r="M166">
            <v>0</v>
          </cell>
          <cell r="N166">
            <v>0</v>
          </cell>
          <cell r="O166">
            <v>0</v>
          </cell>
          <cell r="P166">
            <v>0</v>
          </cell>
          <cell r="Q166">
            <v>0</v>
          </cell>
          <cell r="R166">
            <v>0</v>
          </cell>
          <cell r="S166">
            <v>0</v>
          </cell>
          <cell r="T166">
            <v>0</v>
          </cell>
          <cell r="U166">
            <v>0</v>
          </cell>
        </row>
        <row r="167">
          <cell r="A167" t="str">
            <v>hide</v>
          </cell>
          <cell r="C167" t="str">
            <v>Assets</v>
          </cell>
          <cell r="D167" t="str">
            <v>Non-current assets classified as "held for sale"</v>
          </cell>
          <cell r="J167">
            <v>0</v>
          </cell>
          <cell r="L167">
            <v>0</v>
          </cell>
          <cell r="M167">
            <v>0</v>
          </cell>
          <cell r="N167">
            <v>0</v>
          </cell>
          <cell r="O167">
            <v>0</v>
          </cell>
          <cell r="P167">
            <v>0</v>
          </cell>
          <cell r="Q167">
            <v>0</v>
          </cell>
          <cell r="R167">
            <v>0</v>
          </cell>
          <cell r="S167">
            <v>0</v>
          </cell>
          <cell r="T167">
            <v>0</v>
          </cell>
          <cell r="U167">
            <v>0</v>
          </cell>
        </row>
        <row r="168">
          <cell r="A168" t="str">
            <v>hide</v>
          </cell>
          <cell r="C168" t="str">
            <v>Assets</v>
          </cell>
          <cell r="D168" t="str">
            <v>Infrastructure, Property, Plant &amp; Equipment</v>
          </cell>
          <cell r="J168">
            <v>-16463000</v>
          </cell>
          <cell r="L168">
            <v>-16615000</v>
          </cell>
          <cell r="M168">
            <v>-16735000</v>
          </cell>
          <cell r="N168">
            <v>-16509000</v>
          </cell>
          <cell r="O168">
            <v>-16268000</v>
          </cell>
          <cell r="P168">
            <v>-16075000</v>
          </cell>
          <cell r="Q168">
            <v>-15879000</v>
          </cell>
          <cell r="R168">
            <v>-15710000</v>
          </cell>
          <cell r="S168">
            <v>-15549000</v>
          </cell>
          <cell r="T168">
            <v>-15401000</v>
          </cell>
          <cell r="U168">
            <v>-15260000</v>
          </cell>
        </row>
        <row r="169">
          <cell r="A169" t="str">
            <v>hide</v>
          </cell>
          <cell r="C169" t="str">
            <v>Assets</v>
          </cell>
          <cell r="D169" t="str">
            <v>Infrastructure, Property, Plant &amp; Equipment</v>
          </cell>
          <cell r="J169">
            <v>318393</v>
          </cell>
          <cell r="L169">
            <v>236000</v>
          </cell>
          <cell r="M169">
            <v>243080</v>
          </cell>
          <cell r="N169">
            <v>250372.4</v>
          </cell>
          <cell r="O169">
            <v>257883.57</v>
          </cell>
          <cell r="P169">
            <v>265620.08</v>
          </cell>
          <cell r="Q169">
            <v>273588.68</v>
          </cell>
          <cell r="R169">
            <v>281796.34000000003</v>
          </cell>
          <cell r="S169">
            <v>290250.23</v>
          </cell>
          <cell r="T169">
            <v>298957.74</v>
          </cell>
          <cell r="U169">
            <v>307926.46999999997</v>
          </cell>
        </row>
        <row r="170">
          <cell r="A170" t="str">
            <v>hide</v>
          </cell>
          <cell r="C170" t="str">
            <v>Assets</v>
          </cell>
          <cell r="D170" t="str">
            <v>Investments Accounted for using the equity method</v>
          </cell>
          <cell r="J170">
            <v>0</v>
          </cell>
          <cell r="L170">
            <v>0</v>
          </cell>
          <cell r="M170">
            <v>0</v>
          </cell>
          <cell r="N170">
            <v>0</v>
          </cell>
          <cell r="O170">
            <v>0</v>
          </cell>
          <cell r="P170">
            <v>0</v>
          </cell>
          <cell r="Q170">
            <v>0</v>
          </cell>
          <cell r="R170">
            <v>0</v>
          </cell>
          <cell r="S170">
            <v>0</v>
          </cell>
          <cell r="T170">
            <v>0</v>
          </cell>
          <cell r="U170">
            <v>0</v>
          </cell>
        </row>
        <row r="171">
          <cell r="A171" t="str">
            <v>hide</v>
          </cell>
          <cell r="C171" t="str">
            <v>Assets</v>
          </cell>
          <cell r="D171" t="str">
            <v>Investment Property</v>
          </cell>
          <cell r="J171">
            <v>0</v>
          </cell>
          <cell r="L171">
            <v>0</v>
          </cell>
          <cell r="M171">
            <v>0</v>
          </cell>
          <cell r="N171">
            <v>0</v>
          </cell>
          <cell r="O171">
            <v>0</v>
          </cell>
          <cell r="P171">
            <v>0</v>
          </cell>
          <cell r="Q171">
            <v>0</v>
          </cell>
          <cell r="R171">
            <v>0</v>
          </cell>
          <cell r="S171">
            <v>0</v>
          </cell>
          <cell r="T171">
            <v>0</v>
          </cell>
          <cell r="U171">
            <v>0</v>
          </cell>
        </row>
        <row r="172">
          <cell r="A172" t="str">
            <v>hide</v>
          </cell>
          <cell r="C172" t="str">
            <v>Assets</v>
          </cell>
          <cell r="D172" t="str">
            <v>Investment Property</v>
          </cell>
          <cell r="J172">
            <v>0</v>
          </cell>
          <cell r="L172">
            <v>0</v>
          </cell>
          <cell r="M172">
            <v>0</v>
          </cell>
          <cell r="N172">
            <v>0</v>
          </cell>
          <cell r="O172">
            <v>0</v>
          </cell>
          <cell r="P172">
            <v>0</v>
          </cell>
          <cell r="Q172">
            <v>0</v>
          </cell>
          <cell r="R172">
            <v>0</v>
          </cell>
          <cell r="S172">
            <v>0</v>
          </cell>
          <cell r="T172">
            <v>0</v>
          </cell>
          <cell r="U172">
            <v>0</v>
          </cell>
        </row>
        <row r="173">
          <cell r="A173" t="str">
            <v>hide</v>
          </cell>
          <cell r="C173" t="str">
            <v>Assets</v>
          </cell>
          <cell r="D173" t="str">
            <v>Intangible Assets</v>
          </cell>
          <cell r="J173">
            <v>0</v>
          </cell>
          <cell r="L173">
            <v>0</v>
          </cell>
          <cell r="M173">
            <v>0</v>
          </cell>
          <cell r="N173">
            <v>0</v>
          </cell>
          <cell r="O173">
            <v>0</v>
          </cell>
          <cell r="P173">
            <v>0</v>
          </cell>
          <cell r="Q173">
            <v>0</v>
          </cell>
          <cell r="R173">
            <v>0</v>
          </cell>
          <cell r="S173">
            <v>0</v>
          </cell>
          <cell r="T173">
            <v>0</v>
          </cell>
          <cell r="U173">
            <v>0</v>
          </cell>
        </row>
        <row r="174">
          <cell r="A174" t="str">
            <v>hide</v>
          </cell>
          <cell r="C174" t="str">
            <v>Assets</v>
          </cell>
          <cell r="D174" t="str">
            <v>Intangible Assets</v>
          </cell>
          <cell r="J174">
            <v>0</v>
          </cell>
          <cell r="L174">
            <v>0</v>
          </cell>
          <cell r="M174">
            <v>0</v>
          </cell>
          <cell r="N174">
            <v>0</v>
          </cell>
          <cell r="O174">
            <v>0</v>
          </cell>
          <cell r="P174">
            <v>0</v>
          </cell>
          <cell r="Q174">
            <v>0</v>
          </cell>
          <cell r="R174">
            <v>0</v>
          </cell>
          <cell r="S174">
            <v>0</v>
          </cell>
          <cell r="T174">
            <v>0</v>
          </cell>
          <cell r="U174">
            <v>0</v>
          </cell>
        </row>
        <row r="175">
          <cell r="A175" t="str">
            <v>hide</v>
          </cell>
          <cell r="C175" t="str">
            <v>Liabilities</v>
          </cell>
          <cell r="D175" t="str">
            <v>Payables</v>
          </cell>
          <cell r="J175">
            <v>0</v>
          </cell>
          <cell r="L175">
            <v>0</v>
          </cell>
          <cell r="M175">
            <v>0</v>
          </cell>
          <cell r="N175">
            <v>0</v>
          </cell>
          <cell r="O175">
            <v>0</v>
          </cell>
          <cell r="P175">
            <v>0</v>
          </cell>
          <cell r="Q175">
            <v>0</v>
          </cell>
          <cell r="R175">
            <v>0</v>
          </cell>
          <cell r="S175">
            <v>0</v>
          </cell>
          <cell r="T175">
            <v>0</v>
          </cell>
          <cell r="U175">
            <v>0</v>
          </cell>
        </row>
        <row r="176">
          <cell r="A176" t="str">
            <v>hide</v>
          </cell>
          <cell r="C176" t="str">
            <v>Liabilities</v>
          </cell>
          <cell r="D176" t="str">
            <v>Borrowings - Loans</v>
          </cell>
          <cell r="J176">
            <v>0</v>
          </cell>
          <cell r="L176">
            <v>0</v>
          </cell>
          <cell r="M176">
            <v>0</v>
          </cell>
          <cell r="N176">
            <v>0</v>
          </cell>
          <cell r="O176">
            <v>0</v>
          </cell>
          <cell r="P176">
            <v>0</v>
          </cell>
          <cell r="Q176">
            <v>0</v>
          </cell>
          <cell r="R176">
            <v>0</v>
          </cell>
          <cell r="S176">
            <v>0</v>
          </cell>
          <cell r="T176">
            <v>0</v>
          </cell>
          <cell r="U176">
            <v>0</v>
          </cell>
        </row>
        <row r="177">
          <cell r="A177" t="str">
            <v>hide</v>
          </cell>
          <cell r="C177" t="str">
            <v>Liabilities</v>
          </cell>
          <cell r="D177" t="str">
            <v>Borrowings - Finance Leases</v>
          </cell>
          <cell r="J177">
            <v>0</v>
          </cell>
          <cell r="L177">
            <v>0</v>
          </cell>
          <cell r="M177">
            <v>0</v>
          </cell>
          <cell r="N177">
            <v>0</v>
          </cell>
          <cell r="O177">
            <v>0</v>
          </cell>
          <cell r="P177">
            <v>0</v>
          </cell>
          <cell r="Q177">
            <v>0</v>
          </cell>
          <cell r="R177">
            <v>0</v>
          </cell>
          <cell r="S177">
            <v>0</v>
          </cell>
          <cell r="T177">
            <v>0</v>
          </cell>
          <cell r="U177">
            <v>0</v>
          </cell>
        </row>
        <row r="178">
          <cell r="A178" t="str">
            <v>hide</v>
          </cell>
          <cell r="C178" t="str">
            <v>Liabilities</v>
          </cell>
          <cell r="D178" t="str">
            <v>Borrowings - Other</v>
          </cell>
          <cell r="J178">
            <v>0</v>
          </cell>
          <cell r="L178">
            <v>0</v>
          </cell>
          <cell r="M178">
            <v>0</v>
          </cell>
          <cell r="N178">
            <v>0</v>
          </cell>
          <cell r="O178">
            <v>0</v>
          </cell>
          <cell r="P178">
            <v>0</v>
          </cell>
          <cell r="Q178">
            <v>0</v>
          </cell>
          <cell r="R178">
            <v>0</v>
          </cell>
          <cell r="S178">
            <v>0</v>
          </cell>
          <cell r="T178">
            <v>0</v>
          </cell>
          <cell r="U178">
            <v>0</v>
          </cell>
        </row>
        <row r="179">
          <cell r="A179" t="str">
            <v>hide</v>
          </cell>
          <cell r="C179" t="str">
            <v>Liabilities</v>
          </cell>
          <cell r="D179" t="str">
            <v>Provisions - ELE</v>
          </cell>
          <cell r="J179">
            <v>0</v>
          </cell>
          <cell r="L179">
            <v>0</v>
          </cell>
          <cell r="M179">
            <v>0</v>
          </cell>
          <cell r="N179">
            <v>0</v>
          </cell>
          <cell r="O179">
            <v>0</v>
          </cell>
          <cell r="P179">
            <v>0</v>
          </cell>
          <cell r="Q179">
            <v>0</v>
          </cell>
          <cell r="R179">
            <v>0</v>
          </cell>
          <cell r="S179">
            <v>0</v>
          </cell>
          <cell r="T179">
            <v>0</v>
          </cell>
          <cell r="U179">
            <v>0</v>
          </cell>
        </row>
        <row r="180">
          <cell r="A180" t="str">
            <v>hide</v>
          </cell>
          <cell r="C180" t="str">
            <v>Liabilities</v>
          </cell>
          <cell r="D180" t="str">
            <v>Provisions - Reinstatements</v>
          </cell>
          <cell r="J180">
            <v>0</v>
          </cell>
          <cell r="L180">
            <v>0</v>
          </cell>
          <cell r="M180">
            <v>0</v>
          </cell>
          <cell r="N180">
            <v>0</v>
          </cell>
          <cell r="O180">
            <v>0</v>
          </cell>
          <cell r="P180">
            <v>0</v>
          </cell>
          <cell r="Q180">
            <v>0</v>
          </cell>
          <cell r="R180">
            <v>0</v>
          </cell>
          <cell r="S180">
            <v>0</v>
          </cell>
          <cell r="T180">
            <v>0</v>
          </cell>
          <cell r="U180">
            <v>0</v>
          </cell>
        </row>
        <row r="181">
          <cell r="A181" t="str">
            <v>hide</v>
          </cell>
          <cell r="C181" t="str">
            <v>Liabilities</v>
          </cell>
          <cell r="D181" t="str">
            <v>Provisions - Other</v>
          </cell>
          <cell r="J181">
            <v>0</v>
          </cell>
          <cell r="L181">
            <v>0</v>
          </cell>
          <cell r="M181">
            <v>0</v>
          </cell>
          <cell r="N181">
            <v>0</v>
          </cell>
          <cell r="O181">
            <v>0</v>
          </cell>
          <cell r="P181">
            <v>0</v>
          </cell>
          <cell r="Q181">
            <v>0</v>
          </cell>
          <cell r="R181">
            <v>0</v>
          </cell>
          <cell r="S181">
            <v>0</v>
          </cell>
          <cell r="T181">
            <v>0</v>
          </cell>
          <cell r="U181">
            <v>0</v>
          </cell>
        </row>
        <row r="182">
          <cell r="A182" t="str">
            <v>hide</v>
          </cell>
          <cell r="C182" t="str">
            <v>Liabilities</v>
          </cell>
          <cell r="D182" t="str">
            <v>Liabilities associated with assets classified as "held for sale"</v>
          </cell>
          <cell r="J182">
            <v>0</v>
          </cell>
          <cell r="L182">
            <v>0</v>
          </cell>
          <cell r="M182">
            <v>0</v>
          </cell>
          <cell r="N182">
            <v>0</v>
          </cell>
          <cell r="O182">
            <v>0</v>
          </cell>
          <cell r="P182">
            <v>0</v>
          </cell>
          <cell r="Q182">
            <v>0</v>
          </cell>
          <cell r="R182">
            <v>0</v>
          </cell>
          <cell r="S182">
            <v>0</v>
          </cell>
          <cell r="T182">
            <v>0</v>
          </cell>
          <cell r="U182">
            <v>0</v>
          </cell>
        </row>
        <row r="183">
          <cell r="A183" t="str">
            <v>hide</v>
          </cell>
          <cell r="C183" t="str">
            <v/>
          </cell>
          <cell r="D183" t="str">
            <v/>
          </cell>
          <cell r="J183">
            <v>0</v>
          </cell>
          <cell r="L183">
            <v>0</v>
          </cell>
          <cell r="M183">
            <v>0</v>
          </cell>
          <cell r="N183">
            <v>0</v>
          </cell>
          <cell r="O183">
            <v>0</v>
          </cell>
          <cell r="P183">
            <v>0</v>
          </cell>
          <cell r="Q183">
            <v>0</v>
          </cell>
          <cell r="R183">
            <v>0</v>
          </cell>
          <cell r="S183">
            <v>0</v>
          </cell>
          <cell r="T183">
            <v>0</v>
          </cell>
          <cell r="U183">
            <v>0</v>
          </cell>
        </row>
        <row r="184">
          <cell r="A184" t="str">
            <v>hide</v>
          </cell>
          <cell r="C184" t="str">
            <v/>
          </cell>
          <cell r="D184" t="str">
            <v/>
          </cell>
          <cell r="J184">
            <v>0</v>
          </cell>
          <cell r="L184">
            <v>0</v>
          </cell>
          <cell r="M184">
            <v>0</v>
          </cell>
          <cell r="N184">
            <v>0</v>
          </cell>
          <cell r="O184">
            <v>0</v>
          </cell>
          <cell r="P184">
            <v>0</v>
          </cell>
          <cell r="Q184">
            <v>0</v>
          </cell>
          <cell r="R184">
            <v>0</v>
          </cell>
          <cell r="S184">
            <v>0</v>
          </cell>
          <cell r="T184">
            <v>0</v>
          </cell>
          <cell r="U184">
            <v>0</v>
          </cell>
        </row>
        <row r="185">
          <cell r="A185" t="str">
            <v>hide</v>
          </cell>
          <cell r="D185" t="str">
            <v>Variance to non-cash net result</v>
          </cell>
          <cell r="J185">
            <v>-318393</v>
          </cell>
          <cell r="L185">
            <v>-236000</v>
          </cell>
          <cell r="M185">
            <v>-243080</v>
          </cell>
          <cell r="N185">
            <v>-250372.40000000037</v>
          </cell>
          <cell r="O185">
            <v>-257883.5700000003</v>
          </cell>
          <cell r="P185">
            <v>-265620.08000000007</v>
          </cell>
          <cell r="Q185">
            <v>-273588.6799999997</v>
          </cell>
          <cell r="R185">
            <v>-281796.33999999985</v>
          </cell>
          <cell r="S185">
            <v>-290250.23000000045</v>
          </cell>
          <cell r="T185">
            <v>-298957.74000000022</v>
          </cell>
          <cell r="U185">
            <v>-307926.47000000067</v>
          </cell>
        </row>
        <row r="186">
          <cell r="A186" t="str">
            <v>hide</v>
          </cell>
          <cell r="D186">
            <v>0</v>
          </cell>
          <cell r="J186">
            <v>0</v>
          </cell>
          <cell r="L186">
            <v>0</v>
          </cell>
          <cell r="M186">
            <v>0</v>
          </cell>
          <cell r="N186">
            <v>0</v>
          </cell>
          <cell r="O186">
            <v>0</v>
          </cell>
          <cell r="P186">
            <v>0</v>
          </cell>
          <cell r="Q186">
            <v>0</v>
          </cell>
          <cell r="R186">
            <v>0</v>
          </cell>
          <cell r="S186">
            <v>0</v>
          </cell>
          <cell r="T186">
            <v>0</v>
          </cell>
          <cell r="U186">
            <v>0</v>
          </cell>
        </row>
        <row r="187">
          <cell r="A187" t="str">
            <v>hide</v>
          </cell>
          <cell r="C187" t="str">
            <v>Operating</v>
          </cell>
          <cell r="D187" t="str">
            <v>Net Reserves</v>
          </cell>
          <cell r="J187">
            <v>0</v>
          </cell>
          <cell r="L187">
            <v>0</v>
          </cell>
          <cell r="M187">
            <v>0</v>
          </cell>
          <cell r="N187">
            <v>0</v>
          </cell>
          <cell r="O187">
            <v>0</v>
          </cell>
          <cell r="P187">
            <v>0</v>
          </cell>
          <cell r="Q187">
            <v>0</v>
          </cell>
          <cell r="R187">
            <v>0</v>
          </cell>
          <cell r="S187">
            <v>0</v>
          </cell>
          <cell r="T187">
            <v>0</v>
          </cell>
          <cell r="U187">
            <v>0</v>
          </cell>
        </row>
        <row r="188">
          <cell r="A188" t="str">
            <v>hide</v>
          </cell>
          <cell r="C188" t="str">
            <v>Internal</v>
          </cell>
          <cell r="D188" t="str">
            <v>Plant &amp; Vehicle Replacement</v>
          </cell>
          <cell r="J188">
            <v>0</v>
          </cell>
          <cell r="L188">
            <v>0</v>
          </cell>
          <cell r="M188">
            <v>0</v>
          </cell>
          <cell r="N188">
            <v>0</v>
          </cell>
          <cell r="O188">
            <v>0</v>
          </cell>
          <cell r="P188">
            <v>0</v>
          </cell>
          <cell r="Q188">
            <v>0</v>
          </cell>
          <cell r="R188">
            <v>0</v>
          </cell>
          <cell r="S188">
            <v>0</v>
          </cell>
          <cell r="T188">
            <v>0</v>
          </cell>
          <cell r="U188">
            <v>0</v>
          </cell>
        </row>
        <row r="189">
          <cell r="A189" t="str">
            <v>hide</v>
          </cell>
          <cell r="D189" t="str">
            <v>Investment Losses</v>
          </cell>
          <cell r="J189">
            <v>0</v>
          </cell>
          <cell r="L189">
            <v>0</v>
          </cell>
          <cell r="M189">
            <v>0</v>
          </cell>
          <cell r="N189">
            <v>0</v>
          </cell>
          <cell r="O189">
            <v>0</v>
          </cell>
          <cell r="P189">
            <v>0</v>
          </cell>
          <cell r="Q189">
            <v>0</v>
          </cell>
          <cell r="R189">
            <v>0</v>
          </cell>
          <cell r="S189">
            <v>0</v>
          </cell>
          <cell r="T189">
            <v>0</v>
          </cell>
          <cell r="U189">
            <v>0</v>
          </cell>
        </row>
        <row r="190">
          <cell r="A190" t="str">
            <v>hide</v>
          </cell>
          <cell r="D190" t="str">
            <v>Employees Leave Entitlement</v>
          </cell>
          <cell r="J190">
            <v>0</v>
          </cell>
          <cell r="L190">
            <v>0</v>
          </cell>
          <cell r="M190">
            <v>0</v>
          </cell>
          <cell r="N190">
            <v>0</v>
          </cell>
          <cell r="O190">
            <v>0</v>
          </cell>
          <cell r="P190">
            <v>0</v>
          </cell>
          <cell r="Q190">
            <v>0</v>
          </cell>
          <cell r="R190">
            <v>0</v>
          </cell>
          <cell r="S190">
            <v>0</v>
          </cell>
          <cell r="T190">
            <v>0</v>
          </cell>
          <cell r="U190">
            <v>0</v>
          </cell>
        </row>
        <row r="191">
          <cell r="A191" t="str">
            <v>hide</v>
          </cell>
          <cell r="D191" t="str">
            <v>Carry Over Works</v>
          </cell>
          <cell r="J191">
            <v>0</v>
          </cell>
          <cell r="L191">
            <v>0</v>
          </cell>
          <cell r="M191">
            <v>0</v>
          </cell>
          <cell r="N191">
            <v>0</v>
          </cell>
          <cell r="O191">
            <v>0</v>
          </cell>
          <cell r="P191">
            <v>0</v>
          </cell>
          <cell r="Q191">
            <v>0</v>
          </cell>
          <cell r="R191">
            <v>0</v>
          </cell>
          <cell r="S191">
            <v>0</v>
          </cell>
          <cell r="T191">
            <v>0</v>
          </cell>
          <cell r="U191">
            <v>0</v>
          </cell>
        </row>
        <row r="192">
          <cell r="A192" t="str">
            <v>hide</v>
          </cell>
          <cell r="D192" t="str">
            <v>Sealing of Unsealed Roads</v>
          </cell>
          <cell r="J192">
            <v>0</v>
          </cell>
          <cell r="L192">
            <v>0</v>
          </cell>
          <cell r="M192">
            <v>0</v>
          </cell>
          <cell r="N192">
            <v>0</v>
          </cell>
          <cell r="O192">
            <v>0</v>
          </cell>
          <cell r="P192">
            <v>0</v>
          </cell>
          <cell r="Q192">
            <v>0</v>
          </cell>
          <cell r="R192">
            <v>0</v>
          </cell>
          <cell r="S192">
            <v>0</v>
          </cell>
          <cell r="T192">
            <v>0</v>
          </cell>
          <cell r="U192">
            <v>0</v>
          </cell>
        </row>
        <row r="193">
          <cell r="A193" t="str">
            <v>hide</v>
          </cell>
          <cell r="D193" t="str">
            <v>Advanced Funds</v>
          </cell>
          <cell r="J193">
            <v>0</v>
          </cell>
          <cell r="L193">
            <v>0</v>
          </cell>
          <cell r="M193">
            <v>0</v>
          </cell>
          <cell r="N193">
            <v>0</v>
          </cell>
          <cell r="O193">
            <v>0</v>
          </cell>
          <cell r="P193">
            <v>0</v>
          </cell>
          <cell r="Q193">
            <v>0</v>
          </cell>
          <cell r="R193">
            <v>0</v>
          </cell>
          <cell r="S193">
            <v>0</v>
          </cell>
          <cell r="T193">
            <v>0</v>
          </cell>
          <cell r="U193">
            <v>0</v>
          </cell>
        </row>
        <row r="194">
          <cell r="A194" t="str">
            <v>hide</v>
          </cell>
          <cell r="D194" t="str">
            <v>Asset Renewal &amp; Maintenance</v>
          </cell>
          <cell r="J194">
            <v>0</v>
          </cell>
          <cell r="L194">
            <v>0</v>
          </cell>
          <cell r="M194">
            <v>0</v>
          </cell>
          <cell r="N194">
            <v>0</v>
          </cell>
          <cell r="O194">
            <v>0</v>
          </cell>
          <cell r="P194">
            <v>0</v>
          </cell>
          <cell r="Q194">
            <v>0</v>
          </cell>
          <cell r="R194">
            <v>0</v>
          </cell>
          <cell r="S194">
            <v>0</v>
          </cell>
          <cell r="T194">
            <v>0</v>
          </cell>
          <cell r="U194">
            <v>0</v>
          </cell>
        </row>
        <row r="195">
          <cell r="A195" t="str">
            <v>hide</v>
          </cell>
          <cell r="D195" t="str">
            <v>Capital Works (SRV)</v>
          </cell>
          <cell r="J195">
            <v>0</v>
          </cell>
          <cell r="L195">
            <v>0</v>
          </cell>
          <cell r="M195">
            <v>0</v>
          </cell>
          <cell r="N195">
            <v>0</v>
          </cell>
          <cell r="O195">
            <v>0</v>
          </cell>
          <cell r="P195">
            <v>0</v>
          </cell>
          <cell r="Q195">
            <v>0</v>
          </cell>
          <cell r="R195">
            <v>0</v>
          </cell>
          <cell r="S195">
            <v>0</v>
          </cell>
          <cell r="T195">
            <v>0</v>
          </cell>
          <cell r="U195">
            <v>0</v>
          </cell>
        </row>
        <row r="196">
          <cell r="A196" t="str">
            <v>hide</v>
          </cell>
          <cell r="D196" t="str">
            <v>Cemetery Improvements</v>
          </cell>
          <cell r="J196">
            <v>0</v>
          </cell>
          <cell r="L196">
            <v>0</v>
          </cell>
          <cell r="M196">
            <v>0</v>
          </cell>
          <cell r="N196">
            <v>0</v>
          </cell>
          <cell r="O196">
            <v>0</v>
          </cell>
          <cell r="P196">
            <v>0</v>
          </cell>
          <cell r="Q196">
            <v>0</v>
          </cell>
          <cell r="R196">
            <v>0</v>
          </cell>
          <cell r="S196">
            <v>0</v>
          </cell>
          <cell r="T196">
            <v>0</v>
          </cell>
          <cell r="U196">
            <v>0</v>
          </cell>
        </row>
        <row r="197">
          <cell r="A197" t="str">
            <v>hide</v>
          </cell>
          <cell r="D197" t="str">
            <v>Debt Servicing Future Years</v>
          </cell>
          <cell r="J197">
            <v>0</v>
          </cell>
          <cell r="L197">
            <v>0</v>
          </cell>
          <cell r="M197">
            <v>0</v>
          </cell>
          <cell r="N197">
            <v>0</v>
          </cell>
          <cell r="O197">
            <v>0</v>
          </cell>
          <cell r="P197">
            <v>0</v>
          </cell>
          <cell r="Q197">
            <v>0</v>
          </cell>
          <cell r="R197">
            <v>0</v>
          </cell>
          <cell r="S197">
            <v>0</v>
          </cell>
          <cell r="T197">
            <v>0</v>
          </cell>
          <cell r="U197">
            <v>0</v>
          </cell>
        </row>
        <row r="198">
          <cell r="A198" t="str">
            <v>hide</v>
          </cell>
          <cell r="D198" t="str">
            <v>Elections</v>
          </cell>
          <cell r="J198">
            <v>0</v>
          </cell>
          <cell r="L198">
            <v>0</v>
          </cell>
          <cell r="M198">
            <v>0</v>
          </cell>
          <cell r="N198">
            <v>0</v>
          </cell>
          <cell r="O198">
            <v>0</v>
          </cell>
          <cell r="P198">
            <v>0</v>
          </cell>
          <cell r="Q198">
            <v>0</v>
          </cell>
          <cell r="R198">
            <v>0</v>
          </cell>
          <cell r="S198">
            <v>0</v>
          </cell>
          <cell r="T198">
            <v>0</v>
          </cell>
          <cell r="U198">
            <v>0</v>
          </cell>
        </row>
        <row r="199">
          <cell r="A199" t="str">
            <v>hide</v>
          </cell>
          <cell r="D199" t="str">
            <v>Environmental Levy</v>
          </cell>
          <cell r="J199">
            <v>0</v>
          </cell>
          <cell r="L199">
            <v>0</v>
          </cell>
          <cell r="M199">
            <v>0</v>
          </cell>
          <cell r="N199">
            <v>0</v>
          </cell>
          <cell r="O199">
            <v>0</v>
          </cell>
          <cell r="P199">
            <v>0</v>
          </cell>
          <cell r="Q199">
            <v>0</v>
          </cell>
          <cell r="R199">
            <v>0</v>
          </cell>
          <cell r="S199">
            <v>0</v>
          </cell>
          <cell r="T199">
            <v>0</v>
          </cell>
          <cell r="U199">
            <v>0</v>
          </cell>
        </row>
        <row r="200">
          <cell r="A200" t="str">
            <v>hide</v>
          </cell>
          <cell r="D200" t="str">
            <v>FAG shortfall 2012/13</v>
          </cell>
          <cell r="J200">
            <v>0</v>
          </cell>
          <cell r="L200">
            <v>0</v>
          </cell>
          <cell r="M200">
            <v>0</v>
          </cell>
          <cell r="N200">
            <v>0</v>
          </cell>
          <cell r="O200">
            <v>0</v>
          </cell>
          <cell r="P200">
            <v>0</v>
          </cell>
          <cell r="Q200">
            <v>0</v>
          </cell>
          <cell r="R200">
            <v>0</v>
          </cell>
          <cell r="S200">
            <v>0</v>
          </cell>
          <cell r="T200">
            <v>0</v>
          </cell>
          <cell r="U200">
            <v>0</v>
          </cell>
        </row>
        <row r="201">
          <cell r="A201" t="str">
            <v>hide</v>
          </cell>
          <cell r="D201" t="str">
            <v>Family Day Care</v>
          </cell>
          <cell r="J201">
            <v>0</v>
          </cell>
          <cell r="L201">
            <v>0</v>
          </cell>
          <cell r="M201">
            <v>0</v>
          </cell>
          <cell r="N201">
            <v>0</v>
          </cell>
          <cell r="O201">
            <v>0</v>
          </cell>
          <cell r="P201">
            <v>0</v>
          </cell>
          <cell r="Q201">
            <v>0</v>
          </cell>
          <cell r="R201">
            <v>0</v>
          </cell>
          <cell r="S201">
            <v>0</v>
          </cell>
          <cell r="T201">
            <v>0</v>
          </cell>
          <cell r="U201">
            <v>0</v>
          </cell>
        </row>
        <row r="202">
          <cell r="A202" t="str">
            <v>hide</v>
          </cell>
          <cell r="D202" t="str">
            <v>Floodplain Risk Mngt Study &amp; Plan</v>
          </cell>
          <cell r="J202">
            <v>0</v>
          </cell>
          <cell r="L202">
            <v>0</v>
          </cell>
          <cell r="M202">
            <v>0</v>
          </cell>
          <cell r="N202">
            <v>0</v>
          </cell>
          <cell r="O202">
            <v>0</v>
          </cell>
          <cell r="P202">
            <v>0</v>
          </cell>
          <cell r="Q202">
            <v>0</v>
          </cell>
          <cell r="R202">
            <v>0</v>
          </cell>
          <cell r="S202">
            <v>0</v>
          </cell>
          <cell r="T202">
            <v>0</v>
          </cell>
          <cell r="U202">
            <v>0</v>
          </cell>
        </row>
        <row r="203">
          <cell r="A203" t="str">
            <v>hide</v>
          </cell>
          <cell r="D203" t="str">
            <v>Katoomba Civic Centre / Cultural Centre</v>
          </cell>
          <cell r="J203">
            <v>0</v>
          </cell>
          <cell r="L203">
            <v>0</v>
          </cell>
          <cell r="M203">
            <v>0</v>
          </cell>
          <cell r="N203">
            <v>0</v>
          </cell>
          <cell r="O203">
            <v>0</v>
          </cell>
          <cell r="P203">
            <v>0</v>
          </cell>
          <cell r="Q203">
            <v>0</v>
          </cell>
          <cell r="R203">
            <v>0</v>
          </cell>
          <cell r="S203">
            <v>0</v>
          </cell>
          <cell r="T203">
            <v>0</v>
          </cell>
          <cell r="U203">
            <v>0</v>
          </cell>
        </row>
        <row r="204">
          <cell r="A204" t="str">
            <v>hide</v>
          </cell>
          <cell r="D204" t="str">
            <v>Land sale (funding Leura Toilets)</v>
          </cell>
          <cell r="J204">
            <v>0</v>
          </cell>
          <cell r="L204">
            <v>0</v>
          </cell>
          <cell r="M204">
            <v>0</v>
          </cell>
          <cell r="N204">
            <v>0</v>
          </cell>
          <cell r="O204">
            <v>0</v>
          </cell>
          <cell r="P204">
            <v>0</v>
          </cell>
          <cell r="Q204">
            <v>0</v>
          </cell>
          <cell r="R204">
            <v>0</v>
          </cell>
          <cell r="S204">
            <v>0</v>
          </cell>
          <cell r="T204">
            <v>0</v>
          </cell>
          <cell r="U204">
            <v>0</v>
          </cell>
        </row>
        <row r="205">
          <cell r="A205" t="str">
            <v>hide</v>
          </cell>
          <cell r="D205" t="str">
            <v>Major Capital Works</v>
          </cell>
          <cell r="J205">
            <v>0</v>
          </cell>
          <cell r="L205">
            <v>0</v>
          </cell>
          <cell r="M205">
            <v>0</v>
          </cell>
          <cell r="N205">
            <v>0</v>
          </cell>
          <cell r="O205">
            <v>0</v>
          </cell>
          <cell r="P205">
            <v>0</v>
          </cell>
          <cell r="Q205">
            <v>0</v>
          </cell>
          <cell r="R205">
            <v>0</v>
          </cell>
          <cell r="S205">
            <v>0</v>
          </cell>
          <cell r="T205">
            <v>0</v>
          </cell>
          <cell r="U205">
            <v>0</v>
          </cell>
        </row>
        <row r="206">
          <cell r="A206" t="str">
            <v>hide</v>
          </cell>
          <cell r="D206" t="str">
            <v>Operational Improvements</v>
          </cell>
          <cell r="J206">
            <v>0</v>
          </cell>
          <cell r="L206">
            <v>0</v>
          </cell>
          <cell r="M206">
            <v>0</v>
          </cell>
          <cell r="N206">
            <v>0</v>
          </cell>
          <cell r="O206">
            <v>0</v>
          </cell>
          <cell r="P206">
            <v>0</v>
          </cell>
          <cell r="Q206">
            <v>0</v>
          </cell>
          <cell r="R206">
            <v>0</v>
          </cell>
          <cell r="S206">
            <v>0</v>
          </cell>
          <cell r="T206">
            <v>0</v>
          </cell>
          <cell r="U206">
            <v>0</v>
          </cell>
        </row>
        <row r="207">
          <cell r="A207" t="str">
            <v>hide</v>
          </cell>
          <cell r="D207" t="str">
            <v>PABX Equipment</v>
          </cell>
          <cell r="J207">
            <v>53591</v>
          </cell>
          <cell r="L207">
            <v>103591</v>
          </cell>
          <cell r="M207">
            <v>103591</v>
          </cell>
          <cell r="N207">
            <v>103591</v>
          </cell>
          <cell r="O207">
            <v>103591</v>
          </cell>
          <cell r="P207">
            <v>103591</v>
          </cell>
          <cell r="Q207">
            <v>103591</v>
          </cell>
          <cell r="R207">
            <v>103591</v>
          </cell>
          <cell r="S207">
            <v>103591</v>
          </cell>
          <cell r="T207">
            <v>103591</v>
          </cell>
          <cell r="U207">
            <v>103591</v>
          </cell>
        </row>
        <row r="208">
          <cell r="A208" t="str">
            <v>hide</v>
          </cell>
          <cell r="D208" t="str">
            <v>Pay &amp; Display - Echo Point</v>
          </cell>
          <cell r="J208">
            <v>0</v>
          </cell>
          <cell r="L208">
            <v>0</v>
          </cell>
          <cell r="M208">
            <v>0</v>
          </cell>
          <cell r="N208">
            <v>0</v>
          </cell>
          <cell r="O208">
            <v>0</v>
          </cell>
          <cell r="P208">
            <v>0</v>
          </cell>
          <cell r="Q208">
            <v>0</v>
          </cell>
          <cell r="R208">
            <v>0</v>
          </cell>
          <cell r="S208">
            <v>0</v>
          </cell>
          <cell r="T208">
            <v>0</v>
          </cell>
          <cell r="U208">
            <v>0</v>
          </cell>
        </row>
        <row r="209">
          <cell r="A209" t="str">
            <v>hide</v>
          </cell>
          <cell r="D209" t="str">
            <v>Printing Equipment</v>
          </cell>
          <cell r="J209">
            <v>0</v>
          </cell>
          <cell r="L209">
            <v>0</v>
          </cell>
          <cell r="M209">
            <v>0</v>
          </cell>
          <cell r="N209">
            <v>0</v>
          </cell>
          <cell r="O209">
            <v>0</v>
          </cell>
          <cell r="P209">
            <v>0</v>
          </cell>
          <cell r="Q209">
            <v>0</v>
          </cell>
          <cell r="R209">
            <v>0</v>
          </cell>
          <cell r="S209">
            <v>0</v>
          </cell>
          <cell r="T209">
            <v>0</v>
          </cell>
          <cell r="U209">
            <v>0</v>
          </cell>
        </row>
        <row r="210">
          <cell r="A210" t="str">
            <v>hide</v>
          </cell>
          <cell r="D210" t="str">
            <v>Property Investment</v>
          </cell>
          <cell r="J210">
            <v>0</v>
          </cell>
          <cell r="L210">
            <v>0</v>
          </cell>
          <cell r="M210">
            <v>0</v>
          </cell>
          <cell r="N210">
            <v>0</v>
          </cell>
          <cell r="O210">
            <v>0</v>
          </cell>
          <cell r="P210">
            <v>0</v>
          </cell>
          <cell r="Q210">
            <v>0</v>
          </cell>
          <cell r="R210">
            <v>0</v>
          </cell>
          <cell r="S210">
            <v>0</v>
          </cell>
          <cell r="T210">
            <v>0</v>
          </cell>
          <cell r="U210">
            <v>0</v>
          </cell>
        </row>
        <row r="211">
          <cell r="A211" t="str">
            <v>hide</v>
          </cell>
          <cell r="D211" t="str">
            <v>Provision rate income 2012/13</v>
          </cell>
          <cell r="J211">
            <v>0</v>
          </cell>
          <cell r="L211">
            <v>0</v>
          </cell>
          <cell r="M211">
            <v>0</v>
          </cell>
          <cell r="N211">
            <v>0</v>
          </cell>
          <cell r="O211">
            <v>0</v>
          </cell>
          <cell r="P211">
            <v>0</v>
          </cell>
          <cell r="Q211">
            <v>0</v>
          </cell>
          <cell r="R211">
            <v>0</v>
          </cell>
          <cell r="S211">
            <v>0</v>
          </cell>
          <cell r="T211">
            <v>0</v>
          </cell>
          <cell r="U211">
            <v>0</v>
          </cell>
        </row>
        <row r="212">
          <cell r="A212" t="str">
            <v>hide</v>
          </cell>
          <cell r="D212" t="str">
            <v>Reduction of Debt/Contingency</v>
          </cell>
          <cell r="J212">
            <v>0</v>
          </cell>
          <cell r="L212">
            <v>0</v>
          </cell>
          <cell r="M212">
            <v>0</v>
          </cell>
          <cell r="N212">
            <v>0</v>
          </cell>
          <cell r="O212">
            <v>0</v>
          </cell>
          <cell r="P212">
            <v>0</v>
          </cell>
          <cell r="Q212">
            <v>0</v>
          </cell>
          <cell r="R212">
            <v>0</v>
          </cell>
          <cell r="S212">
            <v>0</v>
          </cell>
          <cell r="T212">
            <v>0</v>
          </cell>
          <cell r="U212">
            <v>0</v>
          </cell>
        </row>
        <row r="213">
          <cell r="A213" t="str">
            <v>hide</v>
          </cell>
          <cell r="D213" t="str">
            <v>Tip Improvement</v>
          </cell>
          <cell r="J213">
            <v>0</v>
          </cell>
          <cell r="L213">
            <v>0</v>
          </cell>
          <cell r="M213">
            <v>0</v>
          </cell>
          <cell r="N213">
            <v>0</v>
          </cell>
          <cell r="O213">
            <v>0</v>
          </cell>
          <cell r="P213">
            <v>0</v>
          </cell>
          <cell r="Q213">
            <v>0</v>
          </cell>
          <cell r="R213">
            <v>0</v>
          </cell>
          <cell r="S213">
            <v>0</v>
          </cell>
          <cell r="T213">
            <v>0</v>
          </cell>
          <cell r="U213">
            <v>0</v>
          </cell>
        </row>
        <row r="214">
          <cell r="A214" t="str">
            <v>hide</v>
          </cell>
          <cell r="D214" t="str">
            <v>Waste Bins</v>
          </cell>
          <cell r="J214">
            <v>0</v>
          </cell>
          <cell r="L214">
            <v>0</v>
          </cell>
          <cell r="M214">
            <v>0</v>
          </cell>
          <cell r="N214">
            <v>0</v>
          </cell>
          <cell r="O214">
            <v>0</v>
          </cell>
          <cell r="P214">
            <v>0</v>
          </cell>
          <cell r="Q214">
            <v>0</v>
          </cell>
          <cell r="R214">
            <v>0</v>
          </cell>
          <cell r="S214">
            <v>0</v>
          </cell>
          <cell r="T214">
            <v>0</v>
          </cell>
          <cell r="U214">
            <v>0</v>
          </cell>
        </row>
        <row r="215">
          <cell r="A215" t="str">
            <v>hide</v>
          </cell>
          <cell r="D215" t="str">
            <v>Workers Compensation Insurance</v>
          </cell>
          <cell r="J215">
            <v>0</v>
          </cell>
          <cell r="L215">
            <v>0</v>
          </cell>
          <cell r="M215">
            <v>0</v>
          </cell>
          <cell r="N215">
            <v>0</v>
          </cell>
          <cell r="O215">
            <v>0</v>
          </cell>
          <cell r="P215">
            <v>0</v>
          </cell>
          <cell r="Q215">
            <v>0</v>
          </cell>
          <cell r="R215">
            <v>0</v>
          </cell>
          <cell r="S215">
            <v>0</v>
          </cell>
          <cell r="T215">
            <v>0</v>
          </cell>
          <cell r="U215">
            <v>0</v>
          </cell>
        </row>
        <row r="216">
          <cell r="A216" t="str">
            <v>hide</v>
          </cell>
          <cell r="D216" t="str">
            <v>Springwood Cultural Facility</v>
          </cell>
          <cell r="J216">
            <v>0</v>
          </cell>
          <cell r="L216">
            <v>0</v>
          </cell>
          <cell r="M216">
            <v>0</v>
          </cell>
          <cell r="N216">
            <v>0</v>
          </cell>
          <cell r="O216">
            <v>0</v>
          </cell>
          <cell r="P216">
            <v>0</v>
          </cell>
          <cell r="Q216">
            <v>0</v>
          </cell>
          <cell r="R216">
            <v>0</v>
          </cell>
          <cell r="S216">
            <v>0</v>
          </cell>
          <cell r="T216">
            <v>0</v>
          </cell>
          <cell r="U216">
            <v>0</v>
          </cell>
        </row>
        <row r="217">
          <cell r="A217" t="str">
            <v>hide</v>
          </cell>
          <cell r="D217" t="str">
            <v>Capital Works Program</v>
          </cell>
          <cell r="J217">
            <v>0</v>
          </cell>
          <cell r="L217">
            <v>0</v>
          </cell>
          <cell r="M217">
            <v>0</v>
          </cell>
          <cell r="N217">
            <v>0</v>
          </cell>
          <cell r="O217">
            <v>0</v>
          </cell>
          <cell r="P217">
            <v>0</v>
          </cell>
          <cell r="Q217">
            <v>0</v>
          </cell>
          <cell r="R217">
            <v>0</v>
          </cell>
          <cell r="S217">
            <v>0</v>
          </cell>
          <cell r="T217">
            <v>0</v>
          </cell>
          <cell r="U217">
            <v>0</v>
          </cell>
        </row>
        <row r="218">
          <cell r="A218" t="str">
            <v>hide</v>
          </cell>
          <cell r="D218" t="str">
            <v>Organisational Realignment</v>
          </cell>
          <cell r="J218">
            <v>0</v>
          </cell>
          <cell r="L218">
            <v>0</v>
          </cell>
          <cell r="M218">
            <v>0</v>
          </cell>
          <cell r="N218">
            <v>0</v>
          </cell>
          <cell r="O218">
            <v>0</v>
          </cell>
          <cell r="P218">
            <v>0</v>
          </cell>
          <cell r="Q218">
            <v>0</v>
          </cell>
          <cell r="R218">
            <v>0</v>
          </cell>
          <cell r="S218">
            <v>0</v>
          </cell>
          <cell r="T218">
            <v>0</v>
          </cell>
          <cell r="U218">
            <v>0</v>
          </cell>
        </row>
        <row r="219">
          <cell r="A219" t="str">
            <v>hide</v>
          </cell>
          <cell r="D219" t="str">
            <v>Springwood Library Upgrade</v>
          </cell>
          <cell r="J219">
            <v>0</v>
          </cell>
          <cell r="L219">
            <v>0</v>
          </cell>
          <cell r="M219">
            <v>0</v>
          </cell>
          <cell r="N219">
            <v>0</v>
          </cell>
          <cell r="O219">
            <v>0</v>
          </cell>
          <cell r="P219">
            <v>0</v>
          </cell>
          <cell r="Q219">
            <v>0</v>
          </cell>
          <cell r="R219">
            <v>0</v>
          </cell>
          <cell r="S219">
            <v>0</v>
          </cell>
          <cell r="T219">
            <v>0</v>
          </cell>
          <cell r="U219">
            <v>0</v>
          </cell>
        </row>
        <row r="220">
          <cell r="A220" t="str">
            <v>hide</v>
          </cell>
          <cell r="D220" t="str">
            <v>Other</v>
          </cell>
          <cell r="J220">
            <v>0</v>
          </cell>
          <cell r="L220">
            <v>0</v>
          </cell>
          <cell r="M220">
            <v>0</v>
          </cell>
          <cell r="N220">
            <v>0</v>
          </cell>
          <cell r="O220">
            <v>0</v>
          </cell>
          <cell r="P220">
            <v>0</v>
          </cell>
          <cell r="Q220">
            <v>0</v>
          </cell>
          <cell r="R220">
            <v>0</v>
          </cell>
          <cell r="S220">
            <v>0</v>
          </cell>
          <cell r="T220">
            <v>0</v>
          </cell>
          <cell r="U220">
            <v>0</v>
          </cell>
        </row>
        <row r="221">
          <cell r="A221" t="str">
            <v>hide</v>
          </cell>
          <cell r="D221" t="str">
            <v>z_unallocated internal</v>
          </cell>
          <cell r="J221">
            <v>-3851592</v>
          </cell>
          <cell r="L221">
            <v>4549874</v>
          </cell>
          <cell r="M221">
            <v>3662285</v>
          </cell>
          <cell r="N221">
            <v>3742608.41</v>
          </cell>
          <cell r="O221">
            <v>4380197.1400000006</v>
          </cell>
          <cell r="P221">
            <v>3543936.54</v>
          </cell>
          <cell r="Q221">
            <v>3484606.4100000011</v>
          </cell>
          <cell r="R221">
            <v>3642054.7300000004</v>
          </cell>
          <cell r="S221">
            <v>3497976.3000000007</v>
          </cell>
          <cell r="T221">
            <v>3218980.2100000009</v>
          </cell>
          <cell r="U221">
            <v>2907757.9600000009</v>
          </cell>
        </row>
        <row r="222">
          <cell r="A222" t="str">
            <v>hide</v>
          </cell>
          <cell r="D222" t="str">
            <v/>
          </cell>
          <cell r="J222">
            <v>0</v>
          </cell>
          <cell r="L222">
            <v>0</v>
          </cell>
          <cell r="M222">
            <v>0</v>
          </cell>
          <cell r="N222">
            <v>0</v>
          </cell>
          <cell r="O222">
            <v>0</v>
          </cell>
          <cell r="P222">
            <v>0</v>
          </cell>
          <cell r="Q222">
            <v>0</v>
          </cell>
          <cell r="R222">
            <v>0</v>
          </cell>
          <cell r="S222">
            <v>0</v>
          </cell>
          <cell r="T222">
            <v>0</v>
          </cell>
          <cell r="U222">
            <v>0</v>
          </cell>
        </row>
        <row r="223">
          <cell r="A223" t="str">
            <v>hide</v>
          </cell>
          <cell r="D223" t="str">
            <v/>
          </cell>
          <cell r="J223">
            <v>0</v>
          </cell>
          <cell r="L223">
            <v>0</v>
          </cell>
          <cell r="M223">
            <v>0</v>
          </cell>
          <cell r="N223">
            <v>0</v>
          </cell>
          <cell r="O223">
            <v>0</v>
          </cell>
          <cell r="P223">
            <v>0</v>
          </cell>
          <cell r="Q223">
            <v>0</v>
          </cell>
          <cell r="R223">
            <v>0</v>
          </cell>
          <cell r="S223">
            <v>0</v>
          </cell>
          <cell r="T223">
            <v>0</v>
          </cell>
          <cell r="U223">
            <v>0</v>
          </cell>
        </row>
        <row r="224">
          <cell r="A224" t="str">
            <v>hide</v>
          </cell>
          <cell r="D224" t="str">
            <v/>
          </cell>
          <cell r="J224">
            <v>0</v>
          </cell>
          <cell r="L224">
            <v>0</v>
          </cell>
          <cell r="M224">
            <v>0</v>
          </cell>
          <cell r="N224">
            <v>0</v>
          </cell>
          <cell r="O224">
            <v>0</v>
          </cell>
          <cell r="P224">
            <v>0</v>
          </cell>
          <cell r="Q224">
            <v>0</v>
          </cell>
          <cell r="R224">
            <v>0</v>
          </cell>
          <cell r="S224">
            <v>0</v>
          </cell>
          <cell r="T224">
            <v>0</v>
          </cell>
          <cell r="U224">
            <v>0</v>
          </cell>
        </row>
        <row r="225">
          <cell r="A225" t="str">
            <v>hide</v>
          </cell>
          <cell r="D225" t="str">
            <v/>
          </cell>
          <cell r="J225">
            <v>0</v>
          </cell>
          <cell r="L225">
            <v>0</v>
          </cell>
          <cell r="M225">
            <v>0</v>
          </cell>
          <cell r="N225">
            <v>0</v>
          </cell>
          <cell r="O225">
            <v>0</v>
          </cell>
          <cell r="P225">
            <v>0</v>
          </cell>
          <cell r="Q225">
            <v>0</v>
          </cell>
          <cell r="R225">
            <v>0</v>
          </cell>
          <cell r="S225">
            <v>0</v>
          </cell>
          <cell r="T225">
            <v>0</v>
          </cell>
          <cell r="U225">
            <v>0</v>
          </cell>
        </row>
        <row r="226">
          <cell r="A226" t="str">
            <v>hide</v>
          </cell>
          <cell r="D226" t="str">
            <v/>
          </cell>
          <cell r="J226">
            <v>0</v>
          </cell>
          <cell r="L226">
            <v>0</v>
          </cell>
          <cell r="M226">
            <v>0</v>
          </cell>
          <cell r="N226">
            <v>0</v>
          </cell>
          <cell r="O226">
            <v>0</v>
          </cell>
          <cell r="P226">
            <v>0</v>
          </cell>
          <cell r="Q226">
            <v>0</v>
          </cell>
          <cell r="R226">
            <v>0</v>
          </cell>
          <cell r="S226">
            <v>0</v>
          </cell>
          <cell r="T226">
            <v>0</v>
          </cell>
          <cell r="U226">
            <v>0</v>
          </cell>
        </row>
        <row r="227">
          <cell r="A227" t="str">
            <v>hide</v>
          </cell>
          <cell r="D227" t="str">
            <v/>
          </cell>
          <cell r="J227">
            <v>0</v>
          </cell>
          <cell r="L227">
            <v>0</v>
          </cell>
          <cell r="M227">
            <v>0</v>
          </cell>
          <cell r="N227">
            <v>0</v>
          </cell>
          <cell r="O227">
            <v>0</v>
          </cell>
          <cell r="P227">
            <v>0</v>
          </cell>
          <cell r="Q227">
            <v>0</v>
          </cell>
          <cell r="R227">
            <v>0</v>
          </cell>
          <cell r="S227">
            <v>0</v>
          </cell>
          <cell r="T227">
            <v>0</v>
          </cell>
          <cell r="U227">
            <v>0</v>
          </cell>
        </row>
        <row r="228">
          <cell r="A228" t="str">
            <v>hide</v>
          </cell>
          <cell r="D228" t="str">
            <v/>
          </cell>
          <cell r="J228">
            <v>0</v>
          </cell>
          <cell r="L228">
            <v>0</v>
          </cell>
          <cell r="M228">
            <v>0</v>
          </cell>
          <cell r="N228">
            <v>0</v>
          </cell>
          <cell r="O228">
            <v>0</v>
          </cell>
          <cell r="P228">
            <v>0</v>
          </cell>
          <cell r="Q228">
            <v>0</v>
          </cell>
          <cell r="R228">
            <v>0</v>
          </cell>
          <cell r="S228">
            <v>0</v>
          </cell>
          <cell r="T228">
            <v>0</v>
          </cell>
          <cell r="U228">
            <v>0</v>
          </cell>
        </row>
        <row r="229">
          <cell r="A229" t="str">
            <v>hide</v>
          </cell>
          <cell r="D229" t="str">
            <v/>
          </cell>
          <cell r="J229">
            <v>0</v>
          </cell>
          <cell r="L229">
            <v>0</v>
          </cell>
          <cell r="M229">
            <v>0</v>
          </cell>
          <cell r="N229">
            <v>0</v>
          </cell>
          <cell r="O229">
            <v>0</v>
          </cell>
          <cell r="P229">
            <v>0</v>
          </cell>
          <cell r="Q229">
            <v>0</v>
          </cell>
          <cell r="R229">
            <v>0</v>
          </cell>
          <cell r="S229">
            <v>0</v>
          </cell>
          <cell r="T229">
            <v>0</v>
          </cell>
          <cell r="U229">
            <v>0</v>
          </cell>
        </row>
        <row r="230">
          <cell r="A230" t="str">
            <v>hide</v>
          </cell>
          <cell r="D230" t="str">
            <v/>
          </cell>
          <cell r="J230">
            <v>0</v>
          </cell>
          <cell r="L230">
            <v>0</v>
          </cell>
          <cell r="M230">
            <v>0</v>
          </cell>
          <cell r="N230">
            <v>0</v>
          </cell>
          <cell r="O230">
            <v>0</v>
          </cell>
          <cell r="P230">
            <v>0</v>
          </cell>
          <cell r="Q230">
            <v>0</v>
          </cell>
          <cell r="R230">
            <v>0</v>
          </cell>
          <cell r="S230">
            <v>0</v>
          </cell>
          <cell r="T230">
            <v>0</v>
          </cell>
          <cell r="U230">
            <v>0</v>
          </cell>
        </row>
        <row r="231">
          <cell r="A231" t="str">
            <v>hide</v>
          </cell>
          <cell r="D231" t="str">
            <v/>
          </cell>
          <cell r="J231">
            <v>0</v>
          </cell>
          <cell r="L231">
            <v>0</v>
          </cell>
          <cell r="M231">
            <v>0</v>
          </cell>
          <cell r="N231">
            <v>0</v>
          </cell>
          <cell r="O231">
            <v>0</v>
          </cell>
          <cell r="P231">
            <v>0</v>
          </cell>
          <cell r="Q231">
            <v>0</v>
          </cell>
          <cell r="R231">
            <v>0</v>
          </cell>
          <cell r="S231">
            <v>0</v>
          </cell>
          <cell r="T231">
            <v>0</v>
          </cell>
          <cell r="U231">
            <v>0</v>
          </cell>
        </row>
        <row r="232">
          <cell r="A232" t="str">
            <v>hide</v>
          </cell>
          <cell r="D232" t="str">
            <v/>
          </cell>
          <cell r="J232">
            <v>0</v>
          </cell>
          <cell r="L232">
            <v>0</v>
          </cell>
          <cell r="M232">
            <v>0</v>
          </cell>
          <cell r="N232">
            <v>0</v>
          </cell>
          <cell r="O232">
            <v>0</v>
          </cell>
          <cell r="P232">
            <v>0</v>
          </cell>
          <cell r="Q232">
            <v>0</v>
          </cell>
          <cell r="R232">
            <v>0</v>
          </cell>
          <cell r="S232">
            <v>0</v>
          </cell>
          <cell r="T232">
            <v>0</v>
          </cell>
          <cell r="U232">
            <v>0</v>
          </cell>
        </row>
        <row r="233">
          <cell r="A233" t="str">
            <v>hide</v>
          </cell>
          <cell r="D233" t="str">
            <v/>
          </cell>
          <cell r="J233">
            <v>0</v>
          </cell>
          <cell r="L233">
            <v>0</v>
          </cell>
          <cell r="M233">
            <v>0</v>
          </cell>
          <cell r="N233">
            <v>0</v>
          </cell>
          <cell r="O233">
            <v>0</v>
          </cell>
          <cell r="P233">
            <v>0</v>
          </cell>
          <cell r="Q233">
            <v>0</v>
          </cell>
          <cell r="R233">
            <v>0</v>
          </cell>
          <cell r="S233">
            <v>0</v>
          </cell>
          <cell r="T233">
            <v>0</v>
          </cell>
          <cell r="U233">
            <v>0</v>
          </cell>
        </row>
        <row r="234">
          <cell r="A234" t="str">
            <v>hide</v>
          </cell>
          <cell r="D234" t="str">
            <v/>
          </cell>
          <cell r="J234">
            <v>0</v>
          </cell>
          <cell r="L234">
            <v>0</v>
          </cell>
          <cell r="M234">
            <v>0</v>
          </cell>
          <cell r="N234">
            <v>0</v>
          </cell>
          <cell r="O234">
            <v>0</v>
          </cell>
          <cell r="P234">
            <v>0</v>
          </cell>
          <cell r="Q234">
            <v>0</v>
          </cell>
          <cell r="R234">
            <v>0</v>
          </cell>
          <cell r="S234">
            <v>0</v>
          </cell>
          <cell r="T234">
            <v>0</v>
          </cell>
          <cell r="U234">
            <v>0</v>
          </cell>
        </row>
        <row r="235">
          <cell r="A235" t="str">
            <v>hide</v>
          </cell>
          <cell r="D235" t="str">
            <v/>
          </cell>
          <cell r="J235">
            <v>0</v>
          </cell>
          <cell r="L235">
            <v>0</v>
          </cell>
          <cell r="M235">
            <v>0</v>
          </cell>
          <cell r="N235">
            <v>0</v>
          </cell>
          <cell r="O235">
            <v>0</v>
          </cell>
          <cell r="P235">
            <v>0</v>
          </cell>
          <cell r="Q235">
            <v>0</v>
          </cell>
          <cell r="R235">
            <v>0</v>
          </cell>
          <cell r="S235">
            <v>0</v>
          </cell>
          <cell r="T235">
            <v>0</v>
          </cell>
          <cell r="U235">
            <v>0</v>
          </cell>
        </row>
        <row r="236">
          <cell r="A236" t="str">
            <v>hide</v>
          </cell>
          <cell r="D236" t="str">
            <v/>
          </cell>
          <cell r="J236">
            <v>0</v>
          </cell>
          <cell r="L236">
            <v>0</v>
          </cell>
          <cell r="M236">
            <v>0</v>
          </cell>
          <cell r="N236">
            <v>0</v>
          </cell>
          <cell r="O236">
            <v>0</v>
          </cell>
          <cell r="P236">
            <v>0</v>
          </cell>
          <cell r="Q236">
            <v>0</v>
          </cell>
          <cell r="R236">
            <v>0</v>
          </cell>
          <cell r="S236">
            <v>0</v>
          </cell>
          <cell r="T236">
            <v>0</v>
          </cell>
          <cell r="U236">
            <v>0</v>
          </cell>
        </row>
        <row r="237">
          <cell r="A237" t="str">
            <v>hide</v>
          </cell>
          <cell r="D237" t="str">
            <v/>
          </cell>
          <cell r="J237">
            <v>0</v>
          </cell>
          <cell r="L237">
            <v>0</v>
          </cell>
          <cell r="M237">
            <v>0</v>
          </cell>
          <cell r="N237">
            <v>0</v>
          </cell>
          <cell r="O237">
            <v>0</v>
          </cell>
          <cell r="P237">
            <v>0</v>
          </cell>
          <cell r="Q237">
            <v>0</v>
          </cell>
          <cell r="R237">
            <v>0</v>
          </cell>
          <cell r="S237">
            <v>0</v>
          </cell>
          <cell r="T237">
            <v>0</v>
          </cell>
          <cell r="U237">
            <v>0</v>
          </cell>
        </row>
        <row r="238">
          <cell r="A238" t="str">
            <v>hide</v>
          </cell>
          <cell r="D238" t="str">
            <v/>
          </cell>
          <cell r="J238">
            <v>0</v>
          </cell>
          <cell r="L238">
            <v>0</v>
          </cell>
          <cell r="M238">
            <v>0</v>
          </cell>
          <cell r="N238">
            <v>0</v>
          </cell>
          <cell r="O238">
            <v>0</v>
          </cell>
          <cell r="P238">
            <v>0</v>
          </cell>
          <cell r="Q238">
            <v>0</v>
          </cell>
          <cell r="R238">
            <v>0</v>
          </cell>
          <cell r="S238">
            <v>0</v>
          </cell>
          <cell r="T238">
            <v>0</v>
          </cell>
          <cell r="U238">
            <v>0</v>
          </cell>
        </row>
        <row r="239">
          <cell r="A239" t="str">
            <v>hide</v>
          </cell>
          <cell r="D239" t="str">
            <v/>
          </cell>
          <cell r="J239">
            <v>0</v>
          </cell>
          <cell r="L239">
            <v>0</v>
          </cell>
          <cell r="M239">
            <v>0</v>
          </cell>
          <cell r="N239">
            <v>0</v>
          </cell>
          <cell r="O239">
            <v>0</v>
          </cell>
          <cell r="P239">
            <v>0</v>
          </cell>
          <cell r="Q239">
            <v>0</v>
          </cell>
          <cell r="R239">
            <v>0</v>
          </cell>
          <cell r="S239">
            <v>0</v>
          </cell>
          <cell r="T239">
            <v>0</v>
          </cell>
          <cell r="U239">
            <v>0</v>
          </cell>
        </row>
        <row r="240">
          <cell r="A240" t="str">
            <v>hide</v>
          </cell>
          <cell r="D240" t="str">
            <v/>
          </cell>
          <cell r="J240">
            <v>0</v>
          </cell>
          <cell r="L240">
            <v>0</v>
          </cell>
          <cell r="M240">
            <v>0</v>
          </cell>
          <cell r="N240">
            <v>0</v>
          </cell>
          <cell r="O240">
            <v>0</v>
          </cell>
          <cell r="P240">
            <v>0</v>
          </cell>
          <cell r="Q240">
            <v>0</v>
          </cell>
          <cell r="R240">
            <v>0</v>
          </cell>
          <cell r="S240">
            <v>0</v>
          </cell>
          <cell r="T240">
            <v>0</v>
          </cell>
          <cell r="U240">
            <v>0</v>
          </cell>
        </row>
        <row r="241">
          <cell r="A241" t="str">
            <v>hide</v>
          </cell>
          <cell r="D241" t="str">
            <v/>
          </cell>
          <cell r="J241">
            <v>0</v>
          </cell>
          <cell r="L241">
            <v>0</v>
          </cell>
          <cell r="M241">
            <v>0</v>
          </cell>
          <cell r="N241">
            <v>0</v>
          </cell>
          <cell r="O241">
            <v>0</v>
          </cell>
          <cell r="P241">
            <v>0</v>
          </cell>
          <cell r="Q241">
            <v>0</v>
          </cell>
          <cell r="R241">
            <v>0</v>
          </cell>
          <cell r="S241">
            <v>0</v>
          </cell>
          <cell r="T241">
            <v>0</v>
          </cell>
          <cell r="U241">
            <v>0</v>
          </cell>
        </row>
        <row r="242">
          <cell r="A242" t="str">
            <v>hide</v>
          </cell>
          <cell r="D242" t="str">
            <v/>
          </cell>
          <cell r="J242">
            <v>0</v>
          </cell>
          <cell r="L242">
            <v>0</v>
          </cell>
          <cell r="M242">
            <v>0</v>
          </cell>
          <cell r="N242">
            <v>0</v>
          </cell>
          <cell r="O242">
            <v>0</v>
          </cell>
          <cell r="P242">
            <v>0</v>
          </cell>
          <cell r="Q242">
            <v>0</v>
          </cell>
          <cell r="R242">
            <v>0</v>
          </cell>
          <cell r="S242">
            <v>0</v>
          </cell>
          <cell r="T242">
            <v>0</v>
          </cell>
          <cell r="U242">
            <v>0</v>
          </cell>
        </row>
        <row r="243">
          <cell r="A243" t="str">
            <v>hide</v>
          </cell>
          <cell r="D243" t="str">
            <v/>
          </cell>
          <cell r="J243">
            <v>0</v>
          </cell>
          <cell r="L243">
            <v>0</v>
          </cell>
          <cell r="M243">
            <v>0</v>
          </cell>
          <cell r="N243">
            <v>0</v>
          </cell>
          <cell r="O243">
            <v>0</v>
          </cell>
          <cell r="P243">
            <v>0</v>
          </cell>
          <cell r="Q243">
            <v>0</v>
          </cell>
          <cell r="R243">
            <v>0</v>
          </cell>
          <cell r="S243">
            <v>0</v>
          </cell>
          <cell r="T243">
            <v>0</v>
          </cell>
          <cell r="U243">
            <v>0</v>
          </cell>
        </row>
        <row r="244">
          <cell r="A244" t="str">
            <v>hide</v>
          </cell>
          <cell r="D244" t="str">
            <v/>
          </cell>
          <cell r="J244">
            <v>0</v>
          </cell>
          <cell r="L244">
            <v>0</v>
          </cell>
          <cell r="M244">
            <v>0</v>
          </cell>
          <cell r="N244">
            <v>0</v>
          </cell>
          <cell r="O244">
            <v>0</v>
          </cell>
          <cell r="P244">
            <v>0</v>
          </cell>
          <cell r="Q244">
            <v>0</v>
          </cell>
          <cell r="R244">
            <v>0</v>
          </cell>
          <cell r="S244">
            <v>0</v>
          </cell>
          <cell r="T244">
            <v>0</v>
          </cell>
          <cell r="U244">
            <v>0</v>
          </cell>
        </row>
        <row r="245">
          <cell r="A245" t="str">
            <v>hide</v>
          </cell>
          <cell r="D245" t="str">
            <v/>
          </cell>
          <cell r="J245">
            <v>0</v>
          </cell>
          <cell r="L245">
            <v>0</v>
          </cell>
          <cell r="M245">
            <v>0</v>
          </cell>
          <cell r="N245">
            <v>0</v>
          </cell>
          <cell r="O245">
            <v>0</v>
          </cell>
          <cell r="P245">
            <v>0</v>
          </cell>
          <cell r="Q245">
            <v>0</v>
          </cell>
          <cell r="R245">
            <v>0</v>
          </cell>
          <cell r="S245">
            <v>0</v>
          </cell>
          <cell r="T245">
            <v>0</v>
          </cell>
          <cell r="U245">
            <v>0</v>
          </cell>
        </row>
        <row r="246">
          <cell r="A246" t="str">
            <v>hide</v>
          </cell>
          <cell r="D246" t="str">
            <v/>
          </cell>
          <cell r="J246">
            <v>0</v>
          </cell>
          <cell r="L246">
            <v>0</v>
          </cell>
          <cell r="M246">
            <v>0</v>
          </cell>
          <cell r="N246">
            <v>0</v>
          </cell>
          <cell r="O246">
            <v>0</v>
          </cell>
          <cell r="P246">
            <v>0</v>
          </cell>
          <cell r="Q246">
            <v>0</v>
          </cell>
          <cell r="R246">
            <v>0</v>
          </cell>
          <cell r="S246">
            <v>0</v>
          </cell>
          <cell r="T246">
            <v>0</v>
          </cell>
          <cell r="U246">
            <v>0</v>
          </cell>
        </row>
        <row r="247">
          <cell r="A247" t="str">
            <v>hide</v>
          </cell>
          <cell r="D247" t="str">
            <v/>
          </cell>
          <cell r="J247">
            <v>0</v>
          </cell>
          <cell r="L247">
            <v>0</v>
          </cell>
          <cell r="M247">
            <v>0</v>
          </cell>
          <cell r="N247">
            <v>0</v>
          </cell>
          <cell r="O247">
            <v>0</v>
          </cell>
          <cell r="P247">
            <v>0</v>
          </cell>
          <cell r="Q247">
            <v>0</v>
          </cell>
          <cell r="R247">
            <v>0</v>
          </cell>
          <cell r="S247">
            <v>0</v>
          </cell>
          <cell r="T247">
            <v>0</v>
          </cell>
          <cell r="U247">
            <v>0</v>
          </cell>
        </row>
        <row r="248">
          <cell r="A248" t="str">
            <v>hide</v>
          </cell>
          <cell r="D248" t="str">
            <v/>
          </cell>
          <cell r="J248">
            <v>0</v>
          </cell>
          <cell r="L248">
            <v>0</v>
          </cell>
          <cell r="M248">
            <v>0</v>
          </cell>
          <cell r="N248">
            <v>0</v>
          </cell>
          <cell r="O248">
            <v>0</v>
          </cell>
          <cell r="P248">
            <v>0</v>
          </cell>
          <cell r="Q248">
            <v>0</v>
          </cell>
          <cell r="R248">
            <v>0</v>
          </cell>
          <cell r="S248">
            <v>0</v>
          </cell>
          <cell r="T248">
            <v>0</v>
          </cell>
          <cell r="U248">
            <v>0</v>
          </cell>
        </row>
        <row r="249">
          <cell r="A249" t="str">
            <v>hide</v>
          </cell>
          <cell r="D249" t="str">
            <v/>
          </cell>
          <cell r="J249">
            <v>0</v>
          </cell>
          <cell r="L249">
            <v>0</v>
          </cell>
          <cell r="M249">
            <v>0</v>
          </cell>
          <cell r="N249">
            <v>0</v>
          </cell>
          <cell r="O249">
            <v>0</v>
          </cell>
          <cell r="P249">
            <v>0</v>
          </cell>
          <cell r="Q249">
            <v>0</v>
          </cell>
          <cell r="R249">
            <v>0</v>
          </cell>
          <cell r="S249">
            <v>0</v>
          </cell>
          <cell r="T249">
            <v>0</v>
          </cell>
          <cell r="U249">
            <v>0</v>
          </cell>
        </row>
        <row r="250">
          <cell r="A250" t="str">
            <v>hide</v>
          </cell>
          <cell r="D250" t="str">
            <v/>
          </cell>
          <cell r="J250">
            <v>0</v>
          </cell>
          <cell r="L250">
            <v>0</v>
          </cell>
          <cell r="M250">
            <v>0</v>
          </cell>
          <cell r="N250">
            <v>0</v>
          </cell>
          <cell r="O250">
            <v>0</v>
          </cell>
          <cell r="P250">
            <v>0</v>
          </cell>
          <cell r="Q250">
            <v>0</v>
          </cell>
          <cell r="R250">
            <v>0</v>
          </cell>
          <cell r="S250">
            <v>0</v>
          </cell>
          <cell r="T250">
            <v>0</v>
          </cell>
          <cell r="U250">
            <v>0</v>
          </cell>
        </row>
        <row r="251">
          <cell r="A251" t="str">
            <v>hide</v>
          </cell>
          <cell r="D251" t="str">
            <v/>
          </cell>
          <cell r="J251">
            <v>0</v>
          </cell>
          <cell r="L251">
            <v>0</v>
          </cell>
          <cell r="M251">
            <v>0</v>
          </cell>
          <cell r="N251">
            <v>0</v>
          </cell>
          <cell r="O251">
            <v>0</v>
          </cell>
          <cell r="P251">
            <v>0</v>
          </cell>
          <cell r="Q251">
            <v>0</v>
          </cell>
          <cell r="R251">
            <v>0</v>
          </cell>
          <cell r="S251">
            <v>0</v>
          </cell>
          <cell r="T251">
            <v>0</v>
          </cell>
          <cell r="U251">
            <v>0</v>
          </cell>
        </row>
        <row r="252">
          <cell r="A252" t="str">
            <v>hide</v>
          </cell>
          <cell r="D252" t="str">
            <v/>
          </cell>
          <cell r="J252">
            <v>0</v>
          </cell>
          <cell r="L252">
            <v>0</v>
          </cell>
          <cell r="M252">
            <v>0</v>
          </cell>
          <cell r="N252">
            <v>0</v>
          </cell>
          <cell r="O252">
            <v>0</v>
          </cell>
          <cell r="P252">
            <v>0</v>
          </cell>
          <cell r="Q252">
            <v>0</v>
          </cell>
          <cell r="R252">
            <v>0</v>
          </cell>
          <cell r="S252">
            <v>0</v>
          </cell>
          <cell r="T252">
            <v>0</v>
          </cell>
          <cell r="U252">
            <v>0</v>
          </cell>
        </row>
        <row r="253">
          <cell r="A253" t="str">
            <v>hide</v>
          </cell>
          <cell r="D253" t="str">
            <v/>
          </cell>
          <cell r="J253">
            <v>0</v>
          </cell>
          <cell r="L253">
            <v>0</v>
          </cell>
          <cell r="M253">
            <v>0</v>
          </cell>
          <cell r="N253">
            <v>0</v>
          </cell>
          <cell r="O253">
            <v>0</v>
          </cell>
          <cell r="P253">
            <v>0</v>
          </cell>
          <cell r="Q253">
            <v>0</v>
          </cell>
          <cell r="R253">
            <v>0</v>
          </cell>
          <cell r="S253">
            <v>0</v>
          </cell>
          <cell r="T253">
            <v>0</v>
          </cell>
          <cell r="U253">
            <v>0</v>
          </cell>
        </row>
        <row r="254">
          <cell r="A254" t="str">
            <v>hide</v>
          </cell>
          <cell r="D254" t="str">
            <v/>
          </cell>
          <cell r="J254">
            <v>0</v>
          </cell>
          <cell r="L254">
            <v>0</v>
          </cell>
          <cell r="M254">
            <v>0</v>
          </cell>
          <cell r="N254">
            <v>0</v>
          </cell>
          <cell r="O254">
            <v>0</v>
          </cell>
          <cell r="P254">
            <v>0</v>
          </cell>
          <cell r="Q254">
            <v>0</v>
          </cell>
          <cell r="R254">
            <v>0</v>
          </cell>
          <cell r="S254">
            <v>0</v>
          </cell>
          <cell r="T254">
            <v>0</v>
          </cell>
          <cell r="U254">
            <v>0</v>
          </cell>
        </row>
        <row r="255">
          <cell r="A255" t="str">
            <v>hide</v>
          </cell>
          <cell r="D255" t="str">
            <v/>
          </cell>
          <cell r="J255">
            <v>0</v>
          </cell>
          <cell r="L255">
            <v>0</v>
          </cell>
          <cell r="M255">
            <v>0</v>
          </cell>
          <cell r="N255">
            <v>0</v>
          </cell>
          <cell r="O255">
            <v>0</v>
          </cell>
          <cell r="P255">
            <v>0</v>
          </cell>
          <cell r="Q255">
            <v>0</v>
          </cell>
          <cell r="R255">
            <v>0</v>
          </cell>
          <cell r="S255">
            <v>0</v>
          </cell>
          <cell r="T255">
            <v>0</v>
          </cell>
          <cell r="U255">
            <v>0</v>
          </cell>
        </row>
        <row r="256">
          <cell r="A256" t="str">
            <v>hide</v>
          </cell>
          <cell r="D256" t="str">
            <v/>
          </cell>
          <cell r="J256">
            <v>0</v>
          </cell>
          <cell r="L256">
            <v>0</v>
          </cell>
          <cell r="M256">
            <v>0</v>
          </cell>
          <cell r="N256">
            <v>0</v>
          </cell>
          <cell r="O256">
            <v>0</v>
          </cell>
          <cell r="P256">
            <v>0</v>
          </cell>
          <cell r="Q256">
            <v>0</v>
          </cell>
          <cell r="R256">
            <v>0</v>
          </cell>
          <cell r="S256">
            <v>0</v>
          </cell>
          <cell r="T256">
            <v>0</v>
          </cell>
          <cell r="U256">
            <v>0</v>
          </cell>
        </row>
        <row r="257">
          <cell r="A257" t="str">
            <v>hide</v>
          </cell>
          <cell r="D257" t="str">
            <v/>
          </cell>
          <cell r="J257">
            <v>0</v>
          </cell>
          <cell r="L257">
            <v>0</v>
          </cell>
          <cell r="M257">
            <v>0</v>
          </cell>
          <cell r="N257">
            <v>0</v>
          </cell>
          <cell r="O257">
            <v>0</v>
          </cell>
          <cell r="P257">
            <v>0</v>
          </cell>
          <cell r="Q257">
            <v>0</v>
          </cell>
          <cell r="R257">
            <v>0</v>
          </cell>
          <cell r="S257">
            <v>0</v>
          </cell>
          <cell r="T257">
            <v>0</v>
          </cell>
          <cell r="U257">
            <v>0</v>
          </cell>
        </row>
        <row r="258">
          <cell r="A258" t="str">
            <v>hide</v>
          </cell>
          <cell r="D258" t="str">
            <v/>
          </cell>
          <cell r="J258">
            <v>0</v>
          </cell>
          <cell r="L258">
            <v>0</v>
          </cell>
          <cell r="M258">
            <v>0</v>
          </cell>
          <cell r="N258">
            <v>0</v>
          </cell>
          <cell r="O258">
            <v>0</v>
          </cell>
          <cell r="P258">
            <v>0</v>
          </cell>
          <cell r="Q258">
            <v>0</v>
          </cell>
          <cell r="R258">
            <v>0</v>
          </cell>
          <cell r="S258">
            <v>0</v>
          </cell>
          <cell r="T258">
            <v>0</v>
          </cell>
          <cell r="U258">
            <v>0</v>
          </cell>
        </row>
        <row r="259">
          <cell r="A259" t="str">
            <v>hide</v>
          </cell>
          <cell r="D259" t="str">
            <v/>
          </cell>
          <cell r="J259">
            <v>0</v>
          </cell>
          <cell r="L259">
            <v>0</v>
          </cell>
          <cell r="M259">
            <v>0</v>
          </cell>
          <cell r="N259">
            <v>0</v>
          </cell>
          <cell r="O259">
            <v>0</v>
          </cell>
          <cell r="P259">
            <v>0</v>
          </cell>
          <cell r="Q259">
            <v>0</v>
          </cell>
          <cell r="R259">
            <v>0</v>
          </cell>
          <cell r="S259">
            <v>0</v>
          </cell>
          <cell r="T259">
            <v>0</v>
          </cell>
          <cell r="U259">
            <v>0</v>
          </cell>
        </row>
        <row r="260">
          <cell r="A260" t="str">
            <v>hide</v>
          </cell>
          <cell r="D260" t="str">
            <v/>
          </cell>
          <cell r="J260">
            <v>0</v>
          </cell>
          <cell r="L260">
            <v>0</v>
          </cell>
          <cell r="M260">
            <v>0</v>
          </cell>
          <cell r="N260">
            <v>0</v>
          </cell>
          <cell r="O260">
            <v>0</v>
          </cell>
          <cell r="P260">
            <v>0</v>
          </cell>
          <cell r="Q260">
            <v>0</v>
          </cell>
          <cell r="R260">
            <v>0</v>
          </cell>
          <cell r="S260">
            <v>0</v>
          </cell>
          <cell r="T260">
            <v>0</v>
          </cell>
          <cell r="U260">
            <v>0</v>
          </cell>
        </row>
        <row r="261">
          <cell r="A261" t="str">
            <v>hide</v>
          </cell>
          <cell r="D261" t="str">
            <v/>
          </cell>
          <cell r="J261">
            <v>0</v>
          </cell>
          <cell r="L261">
            <v>0</v>
          </cell>
          <cell r="M261">
            <v>0</v>
          </cell>
          <cell r="N261">
            <v>0</v>
          </cell>
          <cell r="O261">
            <v>0</v>
          </cell>
          <cell r="P261">
            <v>0</v>
          </cell>
          <cell r="Q261">
            <v>0</v>
          </cell>
          <cell r="R261">
            <v>0</v>
          </cell>
          <cell r="S261">
            <v>0</v>
          </cell>
          <cell r="T261">
            <v>0</v>
          </cell>
          <cell r="U261">
            <v>0</v>
          </cell>
        </row>
        <row r="262">
          <cell r="A262" t="str">
            <v>hide</v>
          </cell>
          <cell r="D262" t="str">
            <v/>
          </cell>
          <cell r="J262">
            <v>0</v>
          </cell>
          <cell r="L262">
            <v>0</v>
          </cell>
          <cell r="M262">
            <v>0</v>
          </cell>
          <cell r="N262">
            <v>0</v>
          </cell>
          <cell r="O262">
            <v>0</v>
          </cell>
          <cell r="P262">
            <v>0</v>
          </cell>
          <cell r="Q262">
            <v>0</v>
          </cell>
          <cell r="R262">
            <v>0</v>
          </cell>
          <cell r="S262">
            <v>0</v>
          </cell>
          <cell r="T262">
            <v>0</v>
          </cell>
          <cell r="U262">
            <v>0</v>
          </cell>
        </row>
        <row r="263">
          <cell r="A263" t="str">
            <v>hide</v>
          </cell>
          <cell r="D263" t="str">
            <v/>
          </cell>
          <cell r="J263">
            <v>0</v>
          </cell>
          <cell r="L263">
            <v>0</v>
          </cell>
          <cell r="M263">
            <v>0</v>
          </cell>
          <cell r="N263">
            <v>0</v>
          </cell>
          <cell r="O263">
            <v>0</v>
          </cell>
          <cell r="P263">
            <v>0</v>
          </cell>
          <cell r="Q263">
            <v>0</v>
          </cell>
          <cell r="R263">
            <v>0</v>
          </cell>
          <cell r="S263">
            <v>0</v>
          </cell>
          <cell r="T263">
            <v>0</v>
          </cell>
          <cell r="U263">
            <v>0</v>
          </cell>
        </row>
        <row r="264">
          <cell r="A264" t="str">
            <v>hide</v>
          </cell>
          <cell r="D264" t="str">
            <v/>
          </cell>
          <cell r="J264">
            <v>0</v>
          </cell>
          <cell r="L264">
            <v>0</v>
          </cell>
          <cell r="M264">
            <v>0</v>
          </cell>
          <cell r="N264">
            <v>0</v>
          </cell>
          <cell r="O264">
            <v>0</v>
          </cell>
          <cell r="P264">
            <v>0</v>
          </cell>
          <cell r="Q264">
            <v>0</v>
          </cell>
          <cell r="R264">
            <v>0</v>
          </cell>
          <cell r="S264">
            <v>0</v>
          </cell>
          <cell r="T264">
            <v>0</v>
          </cell>
          <cell r="U264">
            <v>0</v>
          </cell>
        </row>
        <row r="265">
          <cell r="A265" t="str">
            <v>hide</v>
          </cell>
          <cell r="D265" t="str">
            <v/>
          </cell>
          <cell r="J265">
            <v>0</v>
          </cell>
          <cell r="L265">
            <v>0</v>
          </cell>
          <cell r="M265">
            <v>0</v>
          </cell>
          <cell r="N265">
            <v>0</v>
          </cell>
          <cell r="O265">
            <v>0</v>
          </cell>
          <cell r="P265">
            <v>0</v>
          </cell>
          <cell r="Q265">
            <v>0</v>
          </cell>
          <cell r="R265">
            <v>0</v>
          </cell>
          <cell r="S265">
            <v>0</v>
          </cell>
          <cell r="T265">
            <v>0</v>
          </cell>
          <cell r="U265">
            <v>0</v>
          </cell>
        </row>
        <row r="266">
          <cell r="A266" t="str">
            <v>hide</v>
          </cell>
          <cell r="D266" t="str">
            <v/>
          </cell>
          <cell r="J266">
            <v>0</v>
          </cell>
          <cell r="L266">
            <v>0</v>
          </cell>
          <cell r="M266">
            <v>0</v>
          </cell>
          <cell r="N266">
            <v>0</v>
          </cell>
          <cell r="O266">
            <v>0</v>
          </cell>
          <cell r="P266">
            <v>0</v>
          </cell>
          <cell r="Q266">
            <v>0</v>
          </cell>
          <cell r="R266">
            <v>0</v>
          </cell>
          <cell r="S266">
            <v>0</v>
          </cell>
          <cell r="T266">
            <v>0</v>
          </cell>
          <cell r="U266">
            <v>0</v>
          </cell>
        </row>
        <row r="267">
          <cell r="A267" t="str">
            <v>hide</v>
          </cell>
          <cell r="D267" t="str">
            <v/>
          </cell>
          <cell r="J267">
            <v>0</v>
          </cell>
          <cell r="L267">
            <v>0</v>
          </cell>
          <cell r="M267">
            <v>0</v>
          </cell>
          <cell r="N267">
            <v>0</v>
          </cell>
          <cell r="O267">
            <v>0</v>
          </cell>
          <cell r="P267">
            <v>0</v>
          </cell>
          <cell r="Q267">
            <v>0</v>
          </cell>
          <cell r="R267">
            <v>0</v>
          </cell>
          <cell r="S267">
            <v>0</v>
          </cell>
          <cell r="T267">
            <v>0</v>
          </cell>
          <cell r="U267">
            <v>0</v>
          </cell>
        </row>
        <row r="268">
          <cell r="A268" t="str">
            <v>hide</v>
          </cell>
          <cell r="D268" t="str">
            <v/>
          </cell>
          <cell r="J268">
            <v>0</v>
          </cell>
          <cell r="L268">
            <v>0</v>
          </cell>
          <cell r="M268">
            <v>0</v>
          </cell>
          <cell r="N268">
            <v>0</v>
          </cell>
          <cell r="O268">
            <v>0</v>
          </cell>
          <cell r="P268">
            <v>0</v>
          </cell>
          <cell r="Q268">
            <v>0</v>
          </cell>
          <cell r="R268">
            <v>0</v>
          </cell>
          <cell r="S268">
            <v>0</v>
          </cell>
          <cell r="T268">
            <v>0</v>
          </cell>
          <cell r="U268">
            <v>0</v>
          </cell>
        </row>
        <row r="269">
          <cell r="A269" t="str">
            <v>hide</v>
          </cell>
          <cell r="D269" t="str">
            <v/>
          </cell>
          <cell r="J269">
            <v>0</v>
          </cell>
          <cell r="L269">
            <v>0</v>
          </cell>
          <cell r="M269">
            <v>0</v>
          </cell>
          <cell r="N269">
            <v>0</v>
          </cell>
          <cell r="O269">
            <v>0</v>
          </cell>
          <cell r="P269">
            <v>0</v>
          </cell>
          <cell r="Q269">
            <v>0</v>
          </cell>
          <cell r="R269">
            <v>0</v>
          </cell>
          <cell r="S269">
            <v>0</v>
          </cell>
          <cell r="T269">
            <v>0</v>
          </cell>
          <cell r="U269">
            <v>0</v>
          </cell>
        </row>
        <row r="270">
          <cell r="A270" t="str">
            <v>hide</v>
          </cell>
          <cell r="D270" t="str">
            <v/>
          </cell>
          <cell r="J270">
            <v>0</v>
          </cell>
          <cell r="L270">
            <v>0</v>
          </cell>
          <cell r="M270">
            <v>0</v>
          </cell>
          <cell r="N270">
            <v>0</v>
          </cell>
          <cell r="O270">
            <v>0</v>
          </cell>
          <cell r="P270">
            <v>0</v>
          </cell>
          <cell r="Q270">
            <v>0</v>
          </cell>
          <cell r="R270">
            <v>0</v>
          </cell>
          <cell r="S270">
            <v>0</v>
          </cell>
          <cell r="T270">
            <v>0</v>
          </cell>
          <cell r="U270">
            <v>0</v>
          </cell>
        </row>
        <row r="271">
          <cell r="A271" t="str">
            <v>hide</v>
          </cell>
          <cell r="D271" t="str">
            <v/>
          </cell>
          <cell r="J271">
            <v>0</v>
          </cell>
          <cell r="L271">
            <v>0</v>
          </cell>
          <cell r="M271">
            <v>0</v>
          </cell>
          <cell r="N271">
            <v>0</v>
          </cell>
          <cell r="O271">
            <v>0</v>
          </cell>
          <cell r="P271">
            <v>0</v>
          </cell>
          <cell r="Q271">
            <v>0</v>
          </cell>
          <cell r="R271">
            <v>0</v>
          </cell>
          <cell r="S271">
            <v>0</v>
          </cell>
          <cell r="T271">
            <v>0</v>
          </cell>
          <cell r="U271">
            <v>0</v>
          </cell>
        </row>
        <row r="272">
          <cell r="A272" t="str">
            <v>hide</v>
          </cell>
          <cell r="D272" t="str">
            <v/>
          </cell>
          <cell r="J272">
            <v>0</v>
          </cell>
          <cell r="L272">
            <v>0</v>
          </cell>
          <cell r="M272">
            <v>0</v>
          </cell>
          <cell r="N272">
            <v>0</v>
          </cell>
          <cell r="O272">
            <v>0</v>
          </cell>
          <cell r="P272">
            <v>0</v>
          </cell>
          <cell r="Q272">
            <v>0</v>
          </cell>
          <cell r="R272">
            <v>0</v>
          </cell>
          <cell r="S272">
            <v>0</v>
          </cell>
          <cell r="T272">
            <v>0</v>
          </cell>
          <cell r="U272">
            <v>0</v>
          </cell>
        </row>
        <row r="273">
          <cell r="A273" t="str">
            <v>hide</v>
          </cell>
          <cell r="D273" t="str">
            <v/>
          </cell>
          <cell r="J273">
            <v>0</v>
          </cell>
          <cell r="L273">
            <v>0</v>
          </cell>
          <cell r="M273">
            <v>0</v>
          </cell>
          <cell r="N273">
            <v>0</v>
          </cell>
          <cell r="O273">
            <v>0</v>
          </cell>
          <cell r="P273">
            <v>0</v>
          </cell>
          <cell r="Q273">
            <v>0</v>
          </cell>
          <cell r="R273">
            <v>0</v>
          </cell>
          <cell r="S273">
            <v>0</v>
          </cell>
          <cell r="T273">
            <v>0</v>
          </cell>
          <cell r="U273">
            <v>0</v>
          </cell>
        </row>
        <row r="274">
          <cell r="A274" t="str">
            <v>hide</v>
          </cell>
          <cell r="D274" t="str">
            <v/>
          </cell>
          <cell r="J274">
            <v>0</v>
          </cell>
          <cell r="L274">
            <v>0</v>
          </cell>
          <cell r="M274">
            <v>0</v>
          </cell>
          <cell r="N274">
            <v>0</v>
          </cell>
          <cell r="O274">
            <v>0</v>
          </cell>
          <cell r="P274">
            <v>0</v>
          </cell>
          <cell r="Q274">
            <v>0</v>
          </cell>
          <cell r="R274">
            <v>0</v>
          </cell>
          <cell r="S274">
            <v>0</v>
          </cell>
          <cell r="T274">
            <v>0</v>
          </cell>
          <cell r="U274">
            <v>0</v>
          </cell>
        </row>
        <row r="275">
          <cell r="A275" t="str">
            <v>hide</v>
          </cell>
          <cell r="D275" t="str">
            <v/>
          </cell>
          <cell r="J275">
            <v>0</v>
          </cell>
          <cell r="L275">
            <v>0</v>
          </cell>
          <cell r="M275">
            <v>0</v>
          </cell>
          <cell r="N275">
            <v>0</v>
          </cell>
          <cell r="O275">
            <v>0</v>
          </cell>
          <cell r="P275">
            <v>0</v>
          </cell>
          <cell r="Q275">
            <v>0</v>
          </cell>
          <cell r="R275">
            <v>0</v>
          </cell>
          <cell r="S275">
            <v>0</v>
          </cell>
          <cell r="T275">
            <v>0</v>
          </cell>
          <cell r="U275">
            <v>0</v>
          </cell>
        </row>
        <row r="276">
          <cell r="A276" t="str">
            <v>hide</v>
          </cell>
          <cell r="D276" t="str">
            <v/>
          </cell>
          <cell r="J276">
            <v>0</v>
          </cell>
          <cell r="L276">
            <v>0</v>
          </cell>
          <cell r="M276">
            <v>0</v>
          </cell>
          <cell r="N276">
            <v>0</v>
          </cell>
          <cell r="O276">
            <v>0</v>
          </cell>
          <cell r="P276">
            <v>0</v>
          </cell>
          <cell r="Q276">
            <v>0</v>
          </cell>
          <cell r="R276">
            <v>0</v>
          </cell>
          <cell r="S276">
            <v>0</v>
          </cell>
          <cell r="T276">
            <v>0</v>
          </cell>
          <cell r="U276">
            <v>0</v>
          </cell>
        </row>
        <row r="277">
          <cell r="A277" t="str">
            <v>hide</v>
          </cell>
          <cell r="D277" t="str">
            <v/>
          </cell>
          <cell r="J277">
            <v>0</v>
          </cell>
          <cell r="L277">
            <v>0</v>
          </cell>
          <cell r="M277">
            <v>0</v>
          </cell>
          <cell r="N277">
            <v>0</v>
          </cell>
          <cell r="O277">
            <v>0</v>
          </cell>
          <cell r="P277">
            <v>0</v>
          </cell>
          <cell r="Q277">
            <v>0</v>
          </cell>
          <cell r="R277">
            <v>0</v>
          </cell>
          <cell r="S277">
            <v>0</v>
          </cell>
          <cell r="T277">
            <v>0</v>
          </cell>
          <cell r="U277">
            <v>0</v>
          </cell>
        </row>
        <row r="278">
          <cell r="A278" t="str">
            <v>hide</v>
          </cell>
          <cell r="D278" t="str">
            <v/>
          </cell>
          <cell r="J278">
            <v>0</v>
          </cell>
          <cell r="L278">
            <v>0</v>
          </cell>
          <cell r="M278">
            <v>0</v>
          </cell>
          <cell r="N278">
            <v>0</v>
          </cell>
          <cell r="O278">
            <v>0</v>
          </cell>
          <cell r="P278">
            <v>0</v>
          </cell>
          <cell r="Q278">
            <v>0</v>
          </cell>
          <cell r="R278">
            <v>0</v>
          </cell>
          <cell r="S278">
            <v>0</v>
          </cell>
          <cell r="T278">
            <v>0</v>
          </cell>
          <cell r="U278">
            <v>0</v>
          </cell>
        </row>
        <row r="279">
          <cell r="A279" t="str">
            <v>hide</v>
          </cell>
          <cell r="D279" t="str">
            <v/>
          </cell>
          <cell r="J279">
            <v>0</v>
          </cell>
          <cell r="L279">
            <v>0</v>
          </cell>
          <cell r="M279">
            <v>0</v>
          </cell>
          <cell r="N279">
            <v>0</v>
          </cell>
          <cell r="O279">
            <v>0</v>
          </cell>
          <cell r="P279">
            <v>0</v>
          </cell>
          <cell r="Q279">
            <v>0</v>
          </cell>
          <cell r="R279">
            <v>0</v>
          </cell>
          <cell r="S279">
            <v>0</v>
          </cell>
          <cell r="T279">
            <v>0</v>
          </cell>
          <cell r="U279">
            <v>0</v>
          </cell>
        </row>
        <row r="280">
          <cell r="A280" t="str">
            <v>hide</v>
          </cell>
          <cell r="D280" t="str">
            <v/>
          </cell>
          <cell r="J280">
            <v>0</v>
          </cell>
          <cell r="L280">
            <v>0</v>
          </cell>
          <cell r="M280">
            <v>0</v>
          </cell>
          <cell r="N280">
            <v>0</v>
          </cell>
          <cell r="O280">
            <v>0</v>
          </cell>
          <cell r="P280">
            <v>0</v>
          </cell>
          <cell r="Q280">
            <v>0</v>
          </cell>
          <cell r="R280">
            <v>0</v>
          </cell>
          <cell r="S280">
            <v>0</v>
          </cell>
          <cell r="T280">
            <v>0</v>
          </cell>
          <cell r="U280">
            <v>0</v>
          </cell>
        </row>
        <row r="281">
          <cell r="A281" t="str">
            <v>hide</v>
          </cell>
          <cell r="D281" t="str">
            <v/>
          </cell>
          <cell r="J281">
            <v>0</v>
          </cell>
          <cell r="L281">
            <v>0</v>
          </cell>
          <cell r="M281">
            <v>0</v>
          </cell>
          <cell r="N281">
            <v>0</v>
          </cell>
          <cell r="O281">
            <v>0</v>
          </cell>
          <cell r="P281">
            <v>0</v>
          </cell>
          <cell r="Q281">
            <v>0</v>
          </cell>
          <cell r="R281">
            <v>0</v>
          </cell>
          <cell r="S281">
            <v>0</v>
          </cell>
          <cell r="T281">
            <v>0</v>
          </cell>
          <cell r="U281">
            <v>0</v>
          </cell>
        </row>
        <row r="282">
          <cell r="A282" t="str">
            <v>hide</v>
          </cell>
          <cell r="D282" t="str">
            <v/>
          </cell>
          <cell r="J282">
            <v>0</v>
          </cell>
          <cell r="L282">
            <v>0</v>
          </cell>
          <cell r="M282">
            <v>0</v>
          </cell>
          <cell r="N282">
            <v>0</v>
          </cell>
          <cell r="O282">
            <v>0</v>
          </cell>
          <cell r="P282">
            <v>0</v>
          </cell>
          <cell r="Q282">
            <v>0</v>
          </cell>
          <cell r="R282">
            <v>0</v>
          </cell>
          <cell r="S282">
            <v>0</v>
          </cell>
          <cell r="T282">
            <v>0</v>
          </cell>
          <cell r="U282">
            <v>0</v>
          </cell>
        </row>
        <row r="283">
          <cell r="A283" t="str">
            <v>hide</v>
          </cell>
          <cell r="D283" t="str">
            <v/>
          </cell>
          <cell r="J283">
            <v>0</v>
          </cell>
          <cell r="L283">
            <v>0</v>
          </cell>
          <cell r="M283">
            <v>0</v>
          </cell>
          <cell r="N283">
            <v>0</v>
          </cell>
          <cell r="O283">
            <v>0</v>
          </cell>
          <cell r="P283">
            <v>0</v>
          </cell>
          <cell r="Q283">
            <v>0</v>
          </cell>
          <cell r="R283">
            <v>0</v>
          </cell>
          <cell r="S283">
            <v>0</v>
          </cell>
          <cell r="T283">
            <v>0</v>
          </cell>
          <cell r="U283">
            <v>0</v>
          </cell>
        </row>
        <row r="284">
          <cell r="A284" t="str">
            <v>hide</v>
          </cell>
          <cell r="D284" t="str">
            <v/>
          </cell>
          <cell r="J284">
            <v>0</v>
          </cell>
          <cell r="L284">
            <v>0</v>
          </cell>
          <cell r="M284">
            <v>0</v>
          </cell>
          <cell r="N284">
            <v>0</v>
          </cell>
          <cell r="O284">
            <v>0</v>
          </cell>
          <cell r="P284">
            <v>0</v>
          </cell>
          <cell r="Q284">
            <v>0</v>
          </cell>
          <cell r="R284">
            <v>0</v>
          </cell>
          <cell r="S284">
            <v>0</v>
          </cell>
          <cell r="T284">
            <v>0</v>
          </cell>
          <cell r="U284">
            <v>0</v>
          </cell>
        </row>
        <row r="285">
          <cell r="A285" t="str">
            <v>hide</v>
          </cell>
          <cell r="D285" t="str">
            <v/>
          </cell>
          <cell r="J285">
            <v>0</v>
          </cell>
          <cell r="L285">
            <v>0</v>
          </cell>
          <cell r="M285">
            <v>0</v>
          </cell>
          <cell r="N285">
            <v>0</v>
          </cell>
          <cell r="O285">
            <v>0</v>
          </cell>
          <cell r="P285">
            <v>0</v>
          </cell>
          <cell r="Q285">
            <v>0</v>
          </cell>
          <cell r="R285">
            <v>0</v>
          </cell>
          <cell r="S285">
            <v>0</v>
          </cell>
          <cell r="T285">
            <v>0</v>
          </cell>
          <cell r="U285">
            <v>0</v>
          </cell>
        </row>
        <row r="286">
          <cell r="A286" t="str">
            <v>hide</v>
          </cell>
          <cell r="D286" t="str">
            <v/>
          </cell>
          <cell r="J286">
            <v>0</v>
          </cell>
          <cell r="L286">
            <v>0</v>
          </cell>
          <cell r="M286">
            <v>0</v>
          </cell>
          <cell r="N286">
            <v>0</v>
          </cell>
          <cell r="O286">
            <v>0</v>
          </cell>
          <cell r="P286">
            <v>0</v>
          </cell>
          <cell r="Q286">
            <v>0</v>
          </cell>
          <cell r="R286">
            <v>0</v>
          </cell>
          <cell r="S286">
            <v>0</v>
          </cell>
          <cell r="T286">
            <v>0</v>
          </cell>
          <cell r="U286">
            <v>0</v>
          </cell>
          <cell r="BC286">
            <v>0</v>
          </cell>
          <cell r="BD286">
            <v>0</v>
          </cell>
          <cell r="BE286">
            <v>0</v>
          </cell>
          <cell r="BF286">
            <v>0</v>
          </cell>
          <cell r="BG286">
            <v>0</v>
          </cell>
          <cell r="BH286">
            <v>0</v>
          </cell>
          <cell r="BI286">
            <v>0</v>
          </cell>
          <cell r="BJ286">
            <v>0</v>
          </cell>
          <cell r="BK286">
            <v>0</v>
          </cell>
          <cell r="BL286">
            <v>0</v>
          </cell>
          <cell r="BM286">
            <v>0</v>
          </cell>
        </row>
        <row r="287">
          <cell r="A287" t="str">
            <v>hide</v>
          </cell>
          <cell r="D287" t="str">
            <v/>
          </cell>
          <cell r="J287">
            <v>0</v>
          </cell>
          <cell r="L287">
            <v>0</v>
          </cell>
          <cell r="M287">
            <v>0</v>
          </cell>
          <cell r="N287">
            <v>0</v>
          </cell>
          <cell r="O287">
            <v>0</v>
          </cell>
          <cell r="P287">
            <v>0</v>
          </cell>
          <cell r="Q287">
            <v>0</v>
          </cell>
          <cell r="R287">
            <v>0</v>
          </cell>
          <cell r="S287">
            <v>0</v>
          </cell>
          <cell r="T287">
            <v>0</v>
          </cell>
          <cell r="U287">
            <v>0</v>
          </cell>
        </row>
        <row r="288">
          <cell r="A288" t="str">
            <v>hide</v>
          </cell>
          <cell r="C288" t="str">
            <v>Operating</v>
          </cell>
          <cell r="J288">
            <v>0</v>
          </cell>
          <cell r="L288">
            <v>0</v>
          </cell>
          <cell r="M288">
            <v>0</v>
          </cell>
          <cell r="N288">
            <v>0</v>
          </cell>
          <cell r="O288">
            <v>0</v>
          </cell>
          <cell r="P288">
            <v>0</v>
          </cell>
          <cell r="Q288">
            <v>0</v>
          </cell>
          <cell r="R288">
            <v>0</v>
          </cell>
          <cell r="S288">
            <v>0</v>
          </cell>
          <cell r="T288">
            <v>0</v>
          </cell>
          <cell r="U288">
            <v>0</v>
          </cell>
        </row>
        <row r="289">
          <cell r="A289" t="str">
            <v>hide</v>
          </cell>
          <cell r="C289" t="str">
            <v>External</v>
          </cell>
          <cell r="D289" t="str">
            <v>Developer Contributions</v>
          </cell>
          <cell r="J289">
            <v>480000</v>
          </cell>
          <cell r="L289">
            <v>17000</v>
          </cell>
          <cell r="M289">
            <v>-322746</v>
          </cell>
          <cell r="N289">
            <v>0</v>
          </cell>
          <cell r="O289">
            <v>0</v>
          </cell>
          <cell r="P289">
            <v>0</v>
          </cell>
          <cell r="Q289">
            <v>0</v>
          </cell>
          <cell r="R289">
            <v>0</v>
          </cell>
          <cell r="S289">
            <v>0</v>
          </cell>
          <cell r="T289">
            <v>0</v>
          </cell>
          <cell r="U289">
            <v>0</v>
          </cell>
        </row>
        <row r="290">
          <cell r="A290" t="str">
            <v>hide</v>
          </cell>
          <cell r="D290" t="str">
            <v>Specific Purpose Unexpended Grants</v>
          </cell>
          <cell r="J290">
            <v>0</v>
          </cell>
          <cell r="L290">
            <v>0</v>
          </cell>
          <cell r="M290">
            <v>0</v>
          </cell>
          <cell r="N290">
            <v>0</v>
          </cell>
          <cell r="O290">
            <v>0</v>
          </cell>
          <cell r="P290">
            <v>0</v>
          </cell>
          <cell r="Q290">
            <v>0</v>
          </cell>
          <cell r="R290">
            <v>0</v>
          </cell>
          <cell r="S290">
            <v>0</v>
          </cell>
          <cell r="T290">
            <v>0</v>
          </cell>
          <cell r="U290">
            <v>0</v>
          </cell>
        </row>
        <row r="291">
          <cell r="A291" t="str">
            <v>hide</v>
          </cell>
          <cell r="D291" t="str">
            <v>Domestic Waste Management</v>
          </cell>
          <cell r="J291">
            <v>0</v>
          </cell>
          <cell r="L291">
            <v>0</v>
          </cell>
          <cell r="M291">
            <v>0</v>
          </cell>
          <cell r="N291">
            <v>0</v>
          </cell>
          <cell r="O291">
            <v>0</v>
          </cell>
          <cell r="P291">
            <v>0</v>
          </cell>
          <cell r="Q291">
            <v>0</v>
          </cell>
          <cell r="R291">
            <v>0</v>
          </cell>
          <cell r="S291">
            <v>0</v>
          </cell>
          <cell r="T291">
            <v>0</v>
          </cell>
          <cell r="U291">
            <v>0</v>
          </cell>
        </row>
        <row r="292">
          <cell r="A292" t="str">
            <v>hide</v>
          </cell>
          <cell r="D292" t="str">
            <v>Water Fund</v>
          </cell>
          <cell r="J292">
            <v>0</v>
          </cell>
          <cell r="L292">
            <v>0</v>
          </cell>
          <cell r="M292">
            <v>0</v>
          </cell>
          <cell r="N292">
            <v>0</v>
          </cell>
          <cell r="O292">
            <v>0</v>
          </cell>
          <cell r="P292">
            <v>0</v>
          </cell>
          <cell r="Q292">
            <v>0</v>
          </cell>
          <cell r="R292">
            <v>0</v>
          </cell>
          <cell r="S292">
            <v>0</v>
          </cell>
          <cell r="T292">
            <v>0</v>
          </cell>
          <cell r="U292">
            <v>0</v>
          </cell>
        </row>
        <row r="293">
          <cell r="A293" t="str">
            <v>hide</v>
          </cell>
          <cell r="D293" t="str">
            <v>Sewer Fund</v>
          </cell>
          <cell r="J293">
            <v>0</v>
          </cell>
          <cell r="L293">
            <v>0</v>
          </cell>
          <cell r="M293">
            <v>0</v>
          </cell>
          <cell r="N293">
            <v>0</v>
          </cell>
          <cell r="O293">
            <v>0</v>
          </cell>
          <cell r="P293">
            <v>0</v>
          </cell>
          <cell r="Q293">
            <v>0</v>
          </cell>
          <cell r="R293">
            <v>0</v>
          </cell>
          <cell r="S293">
            <v>0</v>
          </cell>
          <cell r="T293">
            <v>0</v>
          </cell>
          <cell r="U293">
            <v>0</v>
          </cell>
        </row>
        <row r="294">
          <cell r="A294" t="str">
            <v>hide</v>
          </cell>
          <cell r="D294" t="str">
            <v>Other 1 Fund</v>
          </cell>
          <cell r="J294">
            <v>0</v>
          </cell>
          <cell r="L294">
            <v>0</v>
          </cell>
          <cell r="M294">
            <v>0</v>
          </cell>
          <cell r="N294">
            <v>0</v>
          </cell>
          <cell r="O294">
            <v>0</v>
          </cell>
          <cell r="P294">
            <v>0</v>
          </cell>
          <cell r="Q294">
            <v>0</v>
          </cell>
          <cell r="R294">
            <v>0</v>
          </cell>
          <cell r="S294">
            <v>0</v>
          </cell>
          <cell r="T294">
            <v>0</v>
          </cell>
          <cell r="U294">
            <v>0</v>
          </cell>
        </row>
        <row r="295">
          <cell r="A295" t="str">
            <v>hide</v>
          </cell>
          <cell r="D295" t="str">
            <v>Other 2 Fund</v>
          </cell>
          <cell r="J295">
            <v>0</v>
          </cell>
          <cell r="L295">
            <v>0</v>
          </cell>
          <cell r="M295">
            <v>0</v>
          </cell>
          <cell r="N295">
            <v>0</v>
          </cell>
          <cell r="O295">
            <v>0</v>
          </cell>
          <cell r="P295">
            <v>0</v>
          </cell>
          <cell r="Q295">
            <v>0</v>
          </cell>
          <cell r="R295">
            <v>0</v>
          </cell>
          <cell r="S295">
            <v>0</v>
          </cell>
          <cell r="T295">
            <v>0</v>
          </cell>
          <cell r="U295">
            <v>0</v>
          </cell>
        </row>
        <row r="296">
          <cell r="A296" t="str">
            <v>hide</v>
          </cell>
          <cell r="D296" t="str">
            <v>Other 3 Fund</v>
          </cell>
          <cell r="J296">
            <v>0</v>
          </cell>
          <cell r="L296">
            <v>0</v>
          </cell>
          <cell r="M296">
            <v>0</v>
          </cell>
          <cell r="N296">
            <v>0</v>
          </cell>
          <cell r="O296">
            <v>0</v>
          </cell>
          <cell r="P296">
            <v>0</v>
          </cell>
          <cell r="Q296">
            <v>0</v>
          </cell>
          <cell r="R296">
            <v>0</v>
          </cell>
          <cell r="S296">
            <v>0</v>
          </cell>
          <cell r="T296">
            <v>0</v>
          </cell>
          <cell r="U296">
            <v>0</v>
          </cell>
        </row>
        <row r="297">
          <cell r="A297" t="str">
            <v>hide</v>
          </cell>
          <cell r="D297" t="str">
            <v>Specific Purpose Unexpended Loans</v>
          </cell>
          <cell r="J297">
            <v>6000000</v>
          </cell>
          <cell r="L297">
            <v>4579000</v>
          </cell>
          <cell r="M297">
            <v>240000</v>
          </cell>
          <cell r="N297">
            <v>135000</v>
          </cell>
          <cell r="O297">
            <v>2000000</v>
          </cell>
          <cell r="P297">
            <v>0</v>
          </cell>
          <cell r="Q297">
            <v>0</v>
          </cell>
          <cell r="R297">
            <v>0</v>
          </cell>
          <cell r="S297">
            <v>0</v>
          </cell>
          <cell r="T297">
            <v>0</v>
          </cell>
          <cell r="U297">
            <v>0</v>
          </cell>
        </row>
        <row r="298">
          <cell r="A298" t="str">
            <v>hide</v>
          </cell>
          <cell r="D298" t="str">
            <v>RMS (formerly RTA) Contributions</v>
          </cell>
          <cell r="J298">
            <v>0</v>
          </cell>
          <cell r="L298">
            <v>0</v>
          </cell>
          <cell r="M298">
            <v>0</v>
          </cell>
          <cell r="N298">
            <v>0</v>
          </cell>
          <cell r="O298">
            <v>0</v>
          </cell>
          <cell r="P298">
            <v>0</v>
          </cell>
          <cell r="Q298">
            <v>0</v>
          </cell>
          <cell r="R298">
            <v>0</v>
          </cell>
          <cell r="S298">
            <v>0</v>
          </cell>
          <cell r="T298">
            <v>0</v>
          </cell>
          <cell r="U298">
            <v>0</v>
          </cell>
        </row>
        <row r="299">
          <cell r="A299" t="str">
            <v>hide</v>
          </cell>
          <cell r="D299" t="str">
            <v>Other Special Levies</v>
          </cell>
          <cell r="J299">
            <v>0</v>
          </cell>
          <cell r="L299">
            <v>0</v>
          </cell>
          <cell r="M299">
            <v>0</v>
          </cell>
          <cell r="N299">
            <v>0</v>
          </cell>
          <cell r="O299">
            <v>0</v>
          </cell>
          <cell r="P299">
            <v>0</v>
          </cell>
          <cell r="Q299">
            <v>0</v>
          </cell>
          <cell r="R299">
            <v>0</v>
          </cell>
          <cell r="S299">
            <v>0</v>
          </cell>
          <cell r="T299">
            <v>0</v>
          </cell>
          <cell r="U299">
            <v>0</v>
          </cell>
        </row>
        <row r="300">
          <cell r="A300" t="str">
            <v>hide</v>
          </cell>
          <cell r="D300" t="str">
            <v>Other Contributions</v>
          </cell>
          <cell r="J300">
            <v>0</v>
          </cell>
          <cell r="L300">
            <v>0</v>
          </cell>
          <cell r="M300">
            <v>0</v>
          </cell>
          <cell r="N300">
            <v>0</v>
          </cell>
          <cell r="O300">
            <v>0</v>
          </cell>
          <cell r="P300">
            <v>0</v>
          </cell>
          <cell r="Q300">
            <v>0</v>
          </cell>
          <cell r="R300">
            <v>0</v>
          </cell>
          <cell r="S300">
            <v>0</v>
          </cell>
          <cell r="T300">
            <v>0</v>
          </cell>
          <cell r="U300">
            <v>0</v>
          </cell>
        </row>
        <row r="301">
          <cell r="A301" t="str">
            <v>hide</v>
          </cell>
          <cell r="D301" t="str">
            <v>z_unallocated external</v>
          </cell>
          <cell r="J301">
            <v>0</v>
          </cell>
          <cell r="L301">
            <v>0</v>
          </cell>
          <cell r="M301">
            <v>0</v>
          </cell>
          <cell r="N301">
            <v>0</v>
          </cell>
          <cell r="O301">
            <v>0</v>
          </cell>
          <cell r="P301">
            <v>0</v>
          </cell>
          <cell r="Q301">
            <v>0</v>
          </cell>
          <cell r="R301">
            <v>0</v>
          </cell>
          <cell r="S301">
            <v>0</v>
          </cell>
          <cell r="T301">
            <v>0</v>
          </cell>
          <cell r="U301">
            <v>0</v>
          </cell>
        </row>
        <row r="302">
          <cell r="A302" t="str">
            <v>hide</v>
          </cell>
          <cell r="D302" t="str">
            <v/>
          </cell>
          <cell r="J302">
            <v>0</v>
          </cell>
          <cell r="L302">
            <v>0</v>
          </cell>
          <cell r="M302">
            <v>0</v>
          </cell>
          <cell r="N302">
            <v>0</v>
          </cell>
          <cell r="O302">
            <v>0</v>
          </cell>
          <cell r="P302">
            <v>0</v>
          </cell>
          <cell r="Q302">
            <v>0</v>
          </cell>
          <cell r="R302">
            <v>0</v>
          </cell>
          <cell r="S302">
            <v>0</v>
          </cell>
          <cell r="T302">
            <v>0</v>
          </cell>
          <cell r="U302">
            <v>0</v>
          </cell>
        </row>
        <row r="303">
          <cell r="A303" t="str">
            <v>hide</v>
          </cell>
          <cell r="D303" t="str">
            <v/>
          </cell>
          <cell r="J303">
            <v>0</v>
          </cell>
          <cell r="L303">
            <v>0</v>
          </cell>
          <cell r="M303">
            <v>0</v>
          </cell>
          <cell r="N303">
            <v>0</v>
          </cell>
          <cell r="O303">
            <v>0</v>
          </cell>
          <cell r="P303">
            <v>0</v>
          </cell>
          <cell r="Q303">
            <v>0</v>
          </cell>
          <cell r="R303">
            <v>0</v>
          </cell>
          <cell r="S303">
            <v>0</v>
          </cell>
          <cell r="T303">
            <v>0</v>
          </cell>
          <cell r="U303">
            <v>0</v>
          </cell>
        </row>
        <row r="304">
          <cell r="A304" t="str">
            <v>hide</v>
          </cell>
          <cell r="D304" t="str">
            <v/>
          </cell>
          <cell r="J304">
            <v>0</v>
          </cell>
          <cell r="L304">
            <v>0</v>
          </cell>
          <cell r="M304">
            <v>0</v>
          </cell>
          <cell r="N304">
            <v>0</v>
          </cell>
          <cell r="O304">
            <v>0</v>
          </cell>
          <cell r="P304">
            <v>0</v>
          </cell>
          <cell r="Q304">
            <v>0</v>
          </cell>
          <cell r="R304">
            <v>0</v>
          </cell>
          <cell r="S304">
            <v>0</v>
          </cell>
          <cell r="T304">
            <v>0</v>
          </cell>
          <cell r="U304">
            <v>0</v>
          </cell>
        </row>
        <row r="305">
          <cell r="A305" t="str">
            <v>hide</v>
          </cell>
          <cell r="D305" t="str">
            <v/>
          </cell>
          <cell r="J305">
            <v>0</v>
          </cell>
          <cell r="L305">
            <v>0</v>
          </cell>
          <cell r="M305">
            <v>0</v>
          </cell>
          <cell r="N305">
            <v>0</v>
          </cell>
          <cell r="O305">
            <v>0</v>
          </cell>
          <cell r="P305">
            <v>0</v>
          </cell>
          <cell r="Q305">
            <v>0</v>
          </cell>
          <cell r="R305">
            <v>0</v>
          </cell>
          <cell r="S305">
            <v>0</v>
          </cell>
          <cell r="T305">
            <v>0</v>
          </cell>
          <cell r="U305">
            <v>0</v>
          </cell>
        </row>
        <row r="306">
          <cell r="A306" t="str">
            <v>hide</v>
          </cell>
          <cell r="D306" t="str">
            <v/>
          </cell>
          <cell r="J306">
            <v>0</v>
          </cell>
          <cell r="L306">
            <v>0</v>
          </cell>
          <cell r="M306">
            <v>0</v>
          </cell>
          <cell r="N306">
            <v>0</v>
          </cell>
          <cell r="O306">
            <v>0</v>
          </cell>
          <cell r="P306">
            <v>0</v>
          </cell>
          <cell r="Q306">
            <v>0</v>
          </cell>
          <cell r="R306">
            <v>0</v>
          </cell>
          <cell r="S306">
            <v>0</v>
          </cell>
          <cell r="T306">
            <v>0</v>
          </cell>
          <cell r="U306">
            <v>0</v>
          </cell>
        </row>
        <row r="307">
          <cell r="A307" t="str">
            <v>hide</v>
          </cell>
          <cell r="D307" t="str">
            <v/>
          </cell>
          <cell r="J307">
            <v>0</v>
          </cell>
          <cell r="L307">
            <v>0</v>
          </cell>
          <cell r="M307">
            <v>0</v>
          </cell>
          <cell r="N307">
            <v>0</v>
          </cell>
          <cell r="O307">
            <v>0</v>
          </cell>
          <cell r="P307">
            <v>0</v>
          </cell>
          <cell r="Q307">
            <v>0</v>
          </cell>
          <cell r="R307">
            <v>0</v>
          </cell>
          <cell r="S307">
            <v>0</v>
          </cell>
          <cell r="T307">
            <v>0</v>
          </cell>
          <cell r="U307">
            <v>0</v>
          </cell>
        </row>
        <row r="308">
          <cell r="A308" t="str">
            <v>hide</v>
          </cell>
          <cell r="D308" t="str">
            <v/>
          </cell>
          <cell r="J308">
            <v>0</v>
          </cell>
          <cell r="L308">
            <v>0</v>
          </cell>
          <cell r="M308">
            <v>0</v>
          </cell>
          <cell r="N308">
            <v>0</v>
          </cell>
          <cell r="O308">
            <v>0</v>
          </cell>
          <cell r="P308">
            <v>0</v>
          </cell>
          <cell r="Q308">
            <v>0</v>
          </cell>
          <cell r="R308">
            <v>0</v>
          </cell>
          <cell r="S308">
            <v>0</v>
          </cell>
          <cell r="T308">
            <v>0</v>
          </cell>
          <cell r="U308">
            <v>0</v>
          </cell>
        </row>
        <row r="309">
          <cell r="A309" t="str">
            <v>hide</v>
          </cell>
          <cell r="D309" t="str">
            <v/>
          </cell>
          <cell r="J309">
            <v>0</v>
          </cell>
          <cell r="L309">
            <v>0</v>
          </cell>
          <cell r="M309">
            <v>0</v>
          </cell>
          <cell r="N309">
            <v>0</v>
          </cell>
          <cell r="O309">
            <v>0</v>
          </cell>
          <cell r="P309">
            <v>0</v>
          </cell>
          <cell r="Q309">
            <v>0</v>
          </cell>
          <cell r="R309">
            <v>0</v>
          </cell>
          <cell r="S309">
            <v>0</v>
          </cell>
          <cell r="T309">
            <v>0</v>
          </cell>
          <cell r="U309">
            <v>0</v>
          </cell>
        </row>
        <row r="310">
          <cell r="A310" t="str">
            <v>hide</v>
          </cell>
          <cell r="D310" t="str">
            <v/>
          </cell>
          <cell r="J310">
            <v>0</v>
          </cell>
          <cell r="L310">
            <v>0</v>
          </cell>
          <cell r="M310">
            <v>0</v>
          </cell>
          <cell r="N310">
            <v>0</v>
          </cell>
          <cell r="O310">
            <v>0</v>
          </cell>
          <cell r="P310">
            <v>0</v>
          </cell>
          <cell r="Q310">
            <v>0</v>
          </cell>
          <cell r="R310">
            <v>0</v>
          </cell>
          <cell r="S310">
            <v>0</v>
          </cell>
          <cell r="T310">
            <v>0</v>
          </cell>
          <cell r="U310">
            <v>0</v>
          </cell>
        </row>
        <row r="311">
          <cell r="A311" t="str">
            <v>hide</v>
          </cell>
          <cell r="D311" t="str">
            <v/>
          </cell>
          <cell r="J311">
            <v>0</v>
          </cell>
          <cell r="L311">
            <v>0</v>
          </cell>
          <cell r="M311">
            <v>0</v>
          </cell>
          <cell r="N311">
            <v>0</v>
          </cell>
          <cell r="O311">
            <v>0</v>
          </cell>
          <cell r="P311">
            <v>0</v>
          </cell>
          <cell r="Q311">
            <v>0</v>
          </cell>
          <cell r="R311">
            <v>0</v>
          </cell>
          <cell r="S311">
            <v>0</v>
          </cell>
          <cell r="T311">
            <v>0</v>
          </cell>
          <cell r="U311">
            <v>0</v>
          </cell>
        </row>
        <row r="312">
          <cell r="A312" t="str">
            <v>hide</v>
          </cell>
          <cell r="D312" t="str">
            <v/>
          </cell>
          <cell r="J312">
            <v>0</v>
          </cell>
          <cell r="L312">
            <v>0</v>
          </cell>
          <cell r="M312">
            <v>0</v>
          </cell>
          <cell r="N312">
            <v>0</v>
          </cell>
          <cell r="O312">
            <v>0</v>
          </cell>
          <cell r="P312">
            <v>0</v>
          </cell>
          <cell r="Q312">
            <v>0</v>
          </cell>
          <cell r="R312">
            <v>0</v>
          </cell>
          <cell r="S312">
            <v>0</v>
          </cell>
          <cell r="T312">
            <v>0</v>
          </cell>
          <cell r="U312">
            <v>0</v>
          </cell>
        </row>
        <row r="313">
          <cell r="A313" t="str">
            <v>hide</v>
          </cell>
          <cell r="D313" t="str">
            <v/>
          </cell>
          <cell r="J313">
            <v>0</v>
          </cell>
          <cell r="L313">
            <v>0</v>
          </cell>
          <cell r="M313">
            <v>0</v>
          </cell>
          <cell r="N313">
            <v>0</v>
          </cell>
          <cell r="O313">
            <v>0</v>
          </cell>
          <cell r="P313">
            <v>0</v>
          </cell>
          <cell r="Q313">
            <v>0</v>
          </cell>
          <cell r="R313">
            <v>0</v>
          </cell>
          <cell r="S313">
            <v>0</v>
          </cell>
          <cell r="T313">
            <v>0</v>
          </cell>
          <cell r="U313">
            <v>0</v>
          </cell>
        </row>
        <row r="314">
          <cell r="A314" t="str">
            <v>hide</v>
          </cell>
          <cell r="D314" t="str">
            <v/>
          </cell>
          <cell r="J314">
            <v>0</v>
          </cell>
          <cell r="L314">
            <v>0</v>
          </cell>
          <cell r="M314">
            <v>0</v>
          </cell>
          <cell r="N314">
            <v>0</v>
          </cell>
          <cell r="O314">
            <v>0</v>
          </cell>
          <cell r="P314">
            <v>0</v>
          </cell>
          <cell r="Q314">
            <v>0</v>
          </cell>
          <cell r="R314">
            <v>0</v>
          </cell>
          <cell r="S314">
            <v>0</v>
          </cell>
          <cell r="T314">
            <v>0</v>
          </cell>
          <cell r="U314">
            <v>0</v>
          </cell>
        </row>
        <row r="315">
          <cell r="A315" t="str">
            <v>hide</v>
          </cell>
          <cell r="D315" t="str">
            <v/>
          </cell>
          <cell r="J315">
            <v>0</v>
          </cell>
          <cell r="L315">
            <v>0</v>
          </cell>
          <cell r="M315">
            <v>0</v>
          </cell>
          <cell r="N315">
            <v>0</v>
          </cell>
          <cell r="O315">
            <v>0</v>
          </cell>
          <cell r="P315">
            <v>0</v>
          </cell>
          <cell r="Q315">
            <v>0</v>
          </cell>
          <cell r="R315">
            <v>0</v>
          </cell>
          <cell r="S315">
            <v>0</v>
          </cell>
          <cell r="T315">
            <v>0</v>
          </cell>
          <cell r="U315">
            <v>0</v>
          </cell>
        </row>
        <row r="316">
          <cell r="A316" t="str">
            <v>hide</v>
          </cell>
          <cell r="D316" t="str">
            <v/>
          </cell>
          <cell r="J316">
            <v>0</v>
          </cell>
          <cell r="L316">
            <v>0</v>
          </cell>
          <cell r="M316">
            <v>0</v>
          </cell>
          <cell r="N316">
            <v>0</v>
          </cell>
          <cell r="O316">
            <v>0</v>
          </cell>
          <cell r="P316">
            <v>0</v>
          </cell>
          <cell r="Q316">
            <v>0</v>
          </cell>
          <cell r="R316">
            <v>0</v>
          </cell>
          <cell r="S316">
            <v>0</v>
          </cell>
          <cell r="T316">
            <v>0</v>
          </cell>
          <cell r="U316">
            <v>0</v>
          </cell>
          <cell r="BC316">
            <v>0</v>
          </cell>
          <cell r="BD316">
            <v>0</v>
          </cell>
          <cell r="BE316">
            <v>0</v>
          </cell>
          <cell r="BF316">
            <v>0</v>
          </cell>
          <cell r="BG316">
            <v>0</v>
          </cell>
          <cell r="BH316">
            <v>0</v>
          </cell>
          <cell r="BI316">
            <v>0</v>
          </cell>
          <cell r="BJ316">
            <v>0</v>
          </cell>
          <cell r="BK316">
            <v>0</v>
          </cell>
          <cell r="BL316">
            <v>0</v>
          </cell>
          <cell r="BM316">
            <v>0</v>
          </cell>
        </row>
        <row r="317">
          <cell r="A317" t="str">
            <v>hide</v>
          </cell>
          <cell r="D317" t="str">
            <v/>
          </cell>
          <cell r="J317">
            <v>0</v>
          </cell>
          <cell r="L317">
            <v>0</v>
          </cell>
          <cell r="M317">
            <v>0</v>
          </cell>
          <cell r="N317">
            <v>0</v>
          </cell>
          <cell r="O317">
            <v>0</v>
          </cell>
          <cell r="P317">
            <v>0</v>
          </cell>
          <cell r="Q317">
            <v>0</v>
          </cell>
          <cell r="R317">
            <v>0</v>
          </cell>
          <cell r="S317">
            <v>0</v>
          </cell>
          <cell r="T317">
            <v>0</v>
          </cell>
          <cell r="U317">
            <v>0</v>
          </cell>
        </row>
        <row r="318">
          <cell r="A318" t="str">
            <v>hide</v>
          </cell>
          <cell r="D318" t="str">
            <v/>
          </cell>
          <cell r="J318">
            <v>0</v>
          </cell>
          <cell r="L318">
            <v>0</v>
          </cell>
          <cell r="M318">
            <v>0</v>
          </cell>
          <cell r="N318">
            <v>0</v>
          </cell>
          <cell r="O318">
            <v>0</v>
          </cell>
          <cell r="P318">
            <v>0</v>
          </cell>
          <cell r="Q318">
            <v>0</v>
          </cell>
          <cell r="R318">
            <v>0</v>
          </cell>
          <cell r="S318">
            <v>0</v>
          </cell>
          <cell r="T318">
            <v>0</v>
          </cell>
          <cell r="U318">
            <v>0</v>
          </cell>
        </row>
        <row r="319">
          <cell r="A319" t="str">
            <v>hide</v>
          </cell>
          <cell r="D319" t="str">
            <v>Total Operating Net Reserves</v>
          </cell>
          <cell r="J319">
            <v>2681999</v>
          </cell>
          <cell r="L319">
            <v>9249465</v>
          </cell>
          <cell r="M319">
            <v>3683130</v>
          </cell>
          <cell r="N319">
            <v>3981199.41</v>
          </cell>
          <cell r="O319">
            <v>6483788.1400000006</v>
          </cell>
          <cell r="P319">
            <v>3647527.54</v>
          </cell>
          <cell r="Q319">
            <v>3588197.4100000011</v>
          </cell>
          <cell r="R319">
            <v>3745645.7300000004</v>
          </cell>
          <cell r="S319">
            <v>3601567.3000000007</v>
          </cell>
          <cell r="T319">
            <v>3322571.2100000009</v>
          </cell>
          <cell r="U319">
            <v>3011348.9600000009</v>
          </cell>
        </row>
        <row r="320">
          <cell r="A320" t="str">
            <v>hide</v>
          </cell>
          <cell r="D320">
            <v>0</v>
          </cell>
          <cell r="J320">
            <v>0</v>
          </cell>
          <cell r="L320">
            <v>0</v>
          </cell>
          <cell r="M320">
            <v>0</v>
          </cell>
          <cell r="N320">
            <v>0</v>
          </cell>
          <cell r="O320">
            <v>0</v>
          </cell>
          <cell r="P320">
            <v>0</v>
          </cell>
          <cell r="Q320">
            <v>0</v>
          </cell>
          <cell r="R320">
            <v>0</v>
          </cell>
          <cell r="S320">
            <v>0</v>
          </cell>
          <cell r="T320">
            <v>0</v>
          </cell>
          <cell r="U320">
            <v>0</v>
          </cell>
        </row>
        <row r="321">
          <cell r="A321" t="str">
            <v>hide</v>
          </cell>
          <cell r="D321">
            <v>0</v>
          </cell>
          <cell r="J321">
            <v>0</v>
          </cell>
          <cell r="L321">
            <v>0</v>
          </cell>
          <cell r="M321">
            <v>0</v>
          </cell>
          <cell r="N321">
            <v>0</v>
          </cell>
          <cell r="O321">
            <v>0</v>
          </cell>
          <cell r="P321">
            <v>0</v>
          </cell>
          <cell r="Q321">
            <v>0</v>
          </cell>
          <cell r="R321">
            <v>0</v>
          </cell>
          <cell r="S321">
            <v>0</v>
          </cell>
          <cell r="T321">
            <v>0</v>
          </cell>
          <cell r="U321">
            <v>0</v>
          </cell>
        </row>
        <row r="322">
          <cell r="A322" t="str">
            <v>hide</v>
          </cell>
          <cell r="J322">
            <v>0</v>
          </cell>
          <cell r="L322">
            <v>0</v>
          </cell>
          <cell r="M322">
            <v>0</v>
          </cell>
          <cell r="N322">
            <v>0</v>
          </cell>
          <cell r="O322">
            <v>0</v>
          </cell>
          <cell r="P322">
            <v>0</v>
          </cell>
          <cell r="Q322">
            <v>0</v>
          </cell>
          <cell r="R322">
            <v>0</v>
          </cell>
          <cell r="S322">
            <v>0</v>
          </cell>
          <cell r="T322">
            <v>0</v>
          </cell>
          <cell r="U322">
            <v>0</v>
          </cell>
        </row>
        <row r="323">
          <cell r="A323" t="str">
            <v>hide</v>
          </cell>
          <cell r="J323">
            <v>0</v>
          </cell>
          <cell r="L323">
            <v>0</v>
          </cell>
          <cell r="M323">
            <v>0</v>
          </cell>
          <cell r="N323">
            <v>0</v>
          </cell>
          <cell r="O323">
            <v>0</v>
          </cell>
          <cell r="P323">
            <v>0</v>
          </cell>
          <cell r="Q323">
            <v>0</v>
          </cell>
          <cell r="R323">
            <v>0</v>
          </cell>
          <cell r="S323">
            <v>0</v>
          </cell>
          <cell r="T323">
            <v>0</v>
          </cell>
          <cell r="U323">
            <v>0</v>
          </cell>
        </row>
        <row r="324">
          <cell r="A324" t="str">
            <v>hide</v>
          </cell>
          <cell r="D324" t="str">
            <v>Depreciation - capitalised</v>
          </cell>
          <cell r="J324">
            <v>0</v>
          </cell>
          <cell r="L324">
            <v>0</v>
          </cell>
          <cell r="M324">
            <v>0</v>
          </cell>
          <cell r="N324">
            <v>0</v>
          </cell>
          <cell r="O324">
            <v>0</v>
          </cell>
          <cell r="P324">
            <v>0</v>
          </cell>
          <cell r="Q324">
            <v>0</v>
          </cell>
          <cell r="R324">
            <v>0</v>
          </cell>
          <cell r="S324">
            <v>0</v>
          </cell>
          <cell r="T324">
            <v>0</v>
          </cell>
          <cell r="U324">
            <v>0</v>
          </cell>
        </row>
        <row r="325">
          <cell r="A325" t="str">
            <v>hide</v>
          </cell>
          <cell r="J325">
            <v>0</v>
          </cell>
          <cell r="L325">
            <v>0</v>
          </cell>
          <cell r="M325">
            <v>0</v>
          </cell>
          <cell r="N325">
            <v>0</v>
          </cell>
          <cell r="O325">
            <v>0</v>
          </cell>
          <cell r="P325">
            <v>0</v>
          </cell>
          <cell r="Q325">
            <v>0</v>
          </cell>
          <cell r="R325">
            <v>0</v>
          </cell>
          <cell r="S325">
            <v>0</v>
          </cell>
          <cell r="T325">
            <v>0</v>
          </cell>
          <cell r="U325">
            <v>0</v>
          </cell>
        </row>
        <row r="326">
          <cell r="A326" t="str">
            <v>hide</v>
          </cell>
          <cell r="J326">
            <v>0</v>
          </cell>
          <cell r="L326">
            <v>0</v>
          </cell>
          <cell r="M326">
            <v>0</v>
          </cell>
          <cell r="N326">
            <v>0</v>
          </cell>
          <cell r="O326">
            <v>0</v>
          </cell>
          <cell r="P326">
            <v>0</v>
          </cell>
          <cell r="Q326">
            <v>0</v>
          </cell>
          <cell r="R326">
            <v>0</v>
          </cell>
          <cell r="S326">
            <v>0</v>
          </cell>
          <cell r="T326">
            <v>0</v>
          </cell>
          <cell r="U326">
            <v>0</v>
          </cell>
        </row>
        <row r="327">
          <cell r="A327" t="str">
            <v>hide</v>
          </cell>
          <cell r="J327">
            <v>0</v>
          </cell>
          <cell r="L327">
            <v>0</v>
          </cell>
          <cell r="M327">
            <v>0</v>
          </cell>
          <cell r="N327">
            <v>0</v>
          </cell>
          <cell r="O327">
            <v>0</v>
          </cell>
          <cell r="P327">
            <v>0</v>
          </cell>
          <cell r="Q327">
            <v>0</v>
          </cell>
          <cell r="R327">
            <v>0</v>
          </cell>
          <cell r="S327">
            <v>0</v>
          </cell>
          <cell r="T327">
            <v>0</v>
          </cell>
          <cell r="U327">
            <v>0</v>
          </cell>
        </row>
        <row r="328">
          <cell r="A328" t="str">
            <v>hide</v>
          </cell>
          <cell r="C328" t="str">
            <v>Capital</v>
          </cell>
          <cell r="D328" t="str">
            <v>Net Reserves</v>
          </cell>
          <cell r="J328">
            <v>0</v>
          </cell>
          <cell r="L328">
            <v>0</v>
          </cell>
          <cell r="M328">
            <v>0</v>
          </cell>
          <cell r="N328">
            <v>0</v>
          </cell>
          <cell r="O328">
            <v>0</v>
          </cell>
          <cell r="P328">
            <v>0</v>
          </cell>
          <cell r="Q328">
            <v>0</v>
          </cell>
          <cell r="R328">
            <v>0</v>
          </cell>
          <cell r="S328">
            <v>0</v>
          </cell>
          <cell r="T328">
            <v>0</v>
          </cell>
          <cell r="U328">
            <v>0</v>
          </cell>
        </row>
        <row r="329">
          <cell r="A329" t="str">
            <v>hide</v>
          </cell>
          <cell r="C329" t="str">
            <v>Internal</v>
          </cell>
          <cell r="D329" t="str">
            <v>Plant &amp; Vehicle Replacement</v>
          </cell>
          <cell r="J329">
            <v>0</v>
          </cell>
          <cell r="L329">
            <v>0</v>
          </cell>
          <cell r="M329">
            <v>0</v>
          </cell>
          <cell r="N329">
            <v>0</v>
          </cell>
          <cell r="O329">
            <v>0</v>
          </cell>
          <cell r="P329">
            <v>0</v>
          </cell>
          <cell r="Q329">
            <v>0</v>
          </cell>
          <cell r="R329">
            <v>0</v>
          </cell>
          <cell r="S329">
            <v>0</v>
          </cell>
          <cell r="T329">
            <v>0</v>
          </cell>
          <cell r="U329">
            <v>0</v>
          </cell>
        </row>
        <row r="330">
          <cell r="A330" t="str">
            <v>hide</v>
          </cell>
          <cell r="D330" t="str">
            <v>Investment Losses</v>
          </cell>
          <cell r="J330">
            <v>0</v>
          </cell>
          <cell r="L330">
            <v>0</v>
          </cell>
          <cell r="M330">
            <v>0</v>
          </cell>
          <cell r="N330">
            <v>0</v>
          </cell>
          <cell r="O330">
            <v>0</v>
          </cell>
          <cell r="P330">
            <v>0</v>
          </cell>
          <cell r="Q330">
            <v>0</v>
          </cell>
          <cell r="R330">
            <v>0</v>
          </cell>
          <cell r="S330">
            <v>0</v>
          </cell>
          <cell r="T330">
            <v>0</v>
          </cell>
          <cell r="U330">
            <v>0</v>
          </cell>
          <cell r="BC330">
            <v>0</v>
          </cell>
          <cell r="BD330">
            <v>0</v>
          </cell>
          <cell r="BE330">
            <v>0</v>
          </cell>
          <cell r="BF330">
            <v>0</v>
          </cell>
          <cell r="BG330">
            <v>0</v>
          </cell>
          <cell r="BH330">
            <v>0</v>
          </cell>
          <cell r="BI330">
            <v>0</v>
          </cell>
          <cell r="BJ330">
            <v>0</v>
          </cell>
          <cell r="BK330">
            <v>0</v>
          </cell>
          <cell r="BL330">
            <v>0</v>
          </cell>
          <cell r="BM330">
            <v>0</v>
          </cell>
        </row>
        <row r="331">
          <cell r="A331" t="str">
            <v>hide</v>
          </cell>
          <cell r="D331" t="str">
            <v>Employees Leave Entitlement</v>
          </cell>
          <cell r="J331">
            <v>0</v>
          </cell>
          <cell r="L331">
            <v>0</v>
          </cell>
          <cell r="M331">
            <v>0</v>
          </cell>
          <cell r="N331">
            <v>0</v>
          </cell>
          <cell r="O331">
            <v>0</v>
          </cell>
          <cell r="P331">
            <v>0</v>
          </cell>
          <cell r="Q331">
            <v>0</v>
          </cell>
          <cell r="R331">
            <v>0</v>
          </cell>
          <cell r="S331">
            <v>0</v>
          </cell>
          <cell r="T331">
            <v>0</v>
          </cell>
          <cell r="U331">
            <v>0</v>
          </cell>
          <cell r="BC331">
            <v>0</v>
          </cell>
          <cell r="BD331">
            <v>0</v>
          </cell>
          <cell r="BE331">
            <v>0</v>
          </cell>
          <cell r="BF331">
            <v>0</v>
          </cell>
          <cell r="BG331">
            <v>0</v>
          </cell>
          <cell r="BH331">
            <v>0</v>
          </cell>
          <cell r="BI331">
            <v>0</v>
          </cell>
          <cell r="BJ331">
            <v>0</v>
          </cell>
          <cell r="BK331">
            <v>0</v>
          </cell>
          <cell r="BL331">
            <v>0</v>
          </cell>
          <cell r="BM331">
            <v>0</v>
          </cell>
        </row>
        <row r="332">
          <cell r="A332" t="str">
            <v>hide</v>
          </cell>
          <cell r="D332" t="str">
            <v>Carry Over Works</v>
          </cell>
          <cell r="J332">
            <v>0</v>
          </cell>
          <cell r="L332">
            <v>0</v>
          </cell>
          <cell r="M332">
            <v>0</v>
          </cell>
          <cell r="N332">
            <v>0</v>
          </cell>
          <cell r="O332">
            <v>0</v>
          </cell>
          <cell r="P332">
            <v>0</v>
          </cell>
          <cell r="Q332">
            <v>0</v>
          </cell>
          <cell r="R332">
            <v>0</v>
          </cell>
          <cell r="S332">
            <v>0</v>
          </cell>
          <cell r="T332">
            <v>0</v>
          </cell>
          <cell r="U332">
            <v>0</v>
          </cell>
          <cell r="BC332">
            <v>0</v>
          </cell>
          <cell r="BD332">
            <v>0</v>
          </cell>
          <cell r="BE332">
            <v>0</v>
          </cell>
          <cell r="BF332">
            <v>0</v>
          </cell>
          <cell r="BG332">
            <v>0</v>
          </cell>
          <cell r="BH332">
            <v>0</v>
          </cell>
          <cell r="BI332">
            <v>0</v>
          </cell>
          <cell r="BJ332">
            <v>0</v>
          </cell>
          <cell r="BK332">
            <v>0</v>
          </cell>
          <cell r="BL332">
            <v>0</v>
          </cell>
          <cell r="BM332">
            <v>0</v>
          </cell>
        </row>
        <row r="333">
          <cell r="A333" t="str">
            <v>hide</v>
          </cell>
          <cell r="D333" t="str">
            <v>Sealing of Unsealed Roads</v>
          </cell>
          <cell r="J333">
            <v>0</v>
          </cell>
          <cell r="L333">
            <v>0</v>
          </cell>
          <cell r="M333">
            <v>0</v>
          </cell>
          <cell r="N333">
            <v>0</v>
          </cell>
          <cell r="O333">
            <v>0</v>
          </cell>
          <cell r="P333">
            <v>0</v>
          </cell>
          <cell r="Q333">
            <v>0</v>
          </cell>
          <cell r="R333">
            <v>0</v>
          </cell>
          <cell r="S333">
            <v>0</v>
          </cell>
          <cell r="T333">
            <v>0</v>
          </cell>
          <cell r="U333">
            <v>0</v>
          </cell>
          <cell r="BC333">
            <v>0</v>
          </cell>
          <cell r="BD333">
            <v>0</v>
          </cell>
          <cell r="BE333">
            <v>0</v>
          </cell>
          <cell r="BF333">
            <v>0</v>
          </cell>
          <cell r="BG333">
            <v>0</v>
          </cell>
          <cell r="BH333">
            <v>0</v>
          </cell>
          <cell r="BI333">
            <v>0</v>
          </cell>
          <cell r="BJ333">
            <v>0</v>
          </cell>
          <cell r="BK333">
            <v>0</v>
          </cell>
          <cell r="BL333">
            <v>0</v>
          </cell>
          <cell r="BM333">
            <v>0</v>
          </cell>
        </row>
        <row r="334">
          <cell r="A334" t="str">
            <v>hide</v>
          </cell>
          <cell r="D334" t="str">
            <v>Advanced Funds</v>
          </cell>
          <cell r="J334">
            <v>0</v>
          </cell>
          <cell r="L334">
            <v>0</v>
          </cell>
          <cell r="M334">
            <v>0</v>
          </cell>
          <cell r="N334">
            <v>0</v>
          </cell>
          <cell r="O334">
            <v>0</v>
          </cell>
          <cell r="P334">
            <v>0</v>
          </cell>
          <cell r="Q334">
            <v>0</v>
          </cell>
          <cell r="R334">
            <v>0</v>
          </cell>
          <cell r="S334">
            <v>0</v>
          </cell>
          <cell r="T334">
            <v>0</v>
          </cell>
          <cell r="U334">
            <v>0</v>
          </cell>
          <cell r="BC334">
            <v>0</v>
          </cell>
          <cell r="BD334">
            <v>0</v>
          </cell>
          <cell r="BE334">
            <v>0</v>
          </cell>
          <cell r="BF334">
            <v>0</v>
          </cell>
          <cell r="BG334">
            <v>0</v>
          </cell>
          <cell r="BH334">
            <v>0</v>
          </cell>
          <cell r="BI334">
            <v>0</v>
          </cell>
          <cell r="BJ334">
            <v>0</v>
          </cell>
          <cell r="BK334">
            <v>0</v>
          </cell>
          <cell r="BL334">
            <v>0</v>
          </cell>
          <cell r="BM334">
            <v>0</v>
          </cell>
        </row>
        <row r="335">
          <cell r="A335" t="str">
            <v>hide</v>
          </cell>
          <cell r="D335" t="str">
            <v>Asset Renewal &amp; Maintenance</v>
          </cell>
          <cell r="J335">
            <v>0</v>
          </cell>
          <cell r="L335">
            <v>0</v>
          </cell>
          <cell r="M335">
            <v>0</v>
          </cell>
          <cell r="N335">
            <v>0</v>
          </cell>
          <cell r="O335">
            <v>0</v>
          </cell>
          <cell r="P335">
            <v>0</v>
          </cell>
          <cell r="Q335">
            <v>0</v>
          </cell>
          <cell r="R335">
            <v>0</v>
          </cell>
          <cell r="S335">
            <v>0</v>
          </cell>
          <cell r="T335">
            <v>0</v>
          </cell>
          <cell r="U335">
            <v>0</v>
          </cell>
          <cell r="BC335">
            <v>0</v>
          </cell>
          <cell r="BD335">
            <v>0</v>
          </cell>
          <cell r="BE335">
            <v>0</v>
          </cell>
          <cell r="BF335">
            <v>0</v>
          </cell>
          <cell r="BG335">
            <v>0</v>
          </cell>
          <cell r="BH335">
            <v>0</v>
          </cell>
          <cell r="BI335">
            <v>0</v>
          </cell>
          <cell r="BJ335">
            <v>0</v>
          </cell>
          <cell r="BK335">
            <v>0</v>
          </cell>
          <cell r="BL335">
            <v>0</v>
          </cell>
          <cell r="BM335">
            <v>0</v>
          </cell>
        </row>
        <row r="336">
          <cell r="A336" t="str">
            <v>hide</v>
          </cell>
          <cell r="D336" t="str">
            <v>Capital Works (SRV)</v>
          </cell>
          <cell r="J336">
            <v>0</v>
          </cell>
          <cell r="L336">
            <v>0</v>
          </cell>
          <cell r="M336">
            <v>0</v>
          </cell>
          <cell r="N336">
            <v>0</v>
          </cell>
          <cell r="O336">
            <v>0</v>
          </cell>
          <cell r="P336">
            <v>0</v>
          </cell>
          <cell r="Q336">
            <v>0</v>
          </cell>
          <cell r="R336">
            <v>0</v>
          </cell>
          <cell r="S336">
            <v>0</v>
          </cell>
          <cell r="T336">
            <v>0</v>
          </cell>
          <cell r="U336">
            <v>0</v>
          </cell>
          <cell r="BC336">
            <v>0</v>
          </cell>
          <cell r="BD336">
            <v>0</v>
          </cell>
          <cell r="BE336">
            <v>0</v>
          </cell>
          <cell r="BF336">
            <v>0</v>
          </cell>
          <cell r="BG336">
            <v>0</v>
          </cell>
          <cell r="BH336">
            <v>0</v>
          </cell>
          <cell r="BI336">
            <v>0</v>
          </cell>
          <cell r="BJ336">
            <v>0</v>
          </cell>
          <cell r="BK336">
            <v>0</v>
          </cell>
          <cell r="BL336">
            <v>0</v>
          </cell>
          <cell r="BM336">
            <v>0</v>
          </cell>
        </row>
        <row r="337">
          <cell r="A337" t="str">
            <v>hide</v>
          </cell>
          <cell r="D337" t="str">
            <v>Cemetery Improvements</v>
          </cell>
          <cell r="J337">
            <v>0</v>
          </cell>
          <cell r="L337">
            <v>0</v>
          </cell>
          <cell r="M337">
            <v>0</v>
          </cell>
          <cell r="N337">
            <v>0</v>
          </cell>
          <cell r="O337">
            <v>0</v>
          </cell>
          <cell r="P337">
            <v>0</v>
          </cell>
          <cell r="Q337">
            <v>0</v>
          </cell>
          <cell r="R337">
            <v>0</v>
          </cell>
          <cell r="S337">
            <v>0</v>
          </cell>
          <cell r="T337">
            <v>0</v>
          </cell>
          <cell r="U337">
            <v>0</v>
          </cell>
          <cell r="BC337">
            <v>0</v>
          </cell>
          <cell r="BD337">
            <v>0</v>
          </cell>
          <cell r="BE337">
            <v>0</v>
          </cell>
          <cell r="BF337">
            <v>0</v>
          </cell>
          <cell r="BG337">
            <v>0</v>
          </cell>
          <cell r="BH337">
            <v>0</v>
          </cell>
          <cell r="BI337">
            <v>0</v>
          </cell>
          <cell r="BJ337">
            <v>0</v>
          </cell>
          <cell r="BK337">
            <v>0</v>
          </cell>
          <cell r="BL337">
            <v>0</v>
          </cell>
          <cell r="BM337">
            <v>0</v>
          </cell>
        </row>
        <row r="338">
          <cell r="A338" t="str">
            <v>hide</v>
          </cell>
          <cell r="D338" t="str">
            <v>Debt Servicing Future Years</v>
          </cell>
          <cell r="J338">
            <v>0</v>
          </cell>
          <cell r="L338">
            <v>0</v>
          </cell>
          <cell r="M338">
            <v>0</v>
          </cell>
          <cell r="N338">
            <v>0</v>
          </cell>
          <cell r="O338">
            <v>0</v>
          </cell>
          <cell r="P338">
            <v>0</v>
          </cell>
          <cell r="Q338">
            <v>0</v>
          </cell>
          <cell r="R338">
            <v>0</v>
          </cell>
          <cell r="S338">
            <v>0</v>
          </cell>
          <cell r="T338">
            <v>0</v>
          </cell>
          <cell r="U338">
            <v>0</v>
          </cell>
          <cell r="BC338">
            <v>0</v>
          </cell>
          <cell r="BD338">
            <v>0</v>
          </cell>
          <cell r="BE338">
            <v>0</v>
          </cell>
          <cell r="BF338">
            <v>0</v>
          </cell>
          <cell r="BG338">
            <v>0</v>
          </cell>
          <cell r="BH338">
            <v>0</v>
          </cell>
          <cell r="BI338">
            <v>0</v>
          </cell>
          <cell r="BJ338">
            <v>0</v>
          </cell>
          <cell r="BK338">
            <v>0</v>
          </cell>
          <cell r="BL338">
            <v>0</v>
          </cell>
          <cell r="BM338">
            <v>0</v>
          </cell>
        </row>
        <row r="339">
          <cell r="A339" t="str">
            <v>hide</v>
          </cell>
          <cell r="D339" t="str">
            <v>Elections</v>
          </cell>
          <cell r="J339">
            <v>0</v>
          </cell>
          <cell r="L339">
            <v>0</v>
          </cell>
          <cell r="M339">
            <v>0</v>
          </cell>
          <cell r="N339">
            <v>0</v>
          </cell>
          <cell r="O339">
            <v>0</v>
          </cell>
          <cell r="P339">
            <v>0</v>
          </cell>
          <cell r="Q339">
            <v>0</v>
          </cell>
          <cell r="R339">
            <v>0</v>
          </cell>
          <cell r="S339">
            <v>0</v>
          </cell>
          <cell r="T339">
            <v>0</v>
          </cell>
          <cell r="U339">
            <v>0</v>
          </cell>
          <cell r="BC339">
            <v>0</v>
          </cell>
          <cell r="BD339">
            <v>0</v>
          </cell>
          <cell r="BE339">
            <v>0</v>
          </cell>
          <cell r="BF339">
            <v>0</v>
          </cell>
          <cell r="BG339">
            <v>0</v>
          </cell>
          <cell r="BH339">
            <v>0</v>
          </cell>
          <cell r="BI339">
            <v>0</v>
          </cell>
          <cell r="BJ339">
            <v>0</v>
          </cell>
          <cell r="BK339">
            <v>0</v>
          </cell>
          <cell r="BL339">
            <v>0</v>
          </cell>
          <cell r="BM339">
            <v>0</v>
          </cell>
        </row>
        <row r="340">
          <cell r="A340" t="str">
            <v>hide</v>
          </cell>
          <cell r="D340" t="str">
            <v>Environmental Levy</v>
          </cell>
          <cell r="J340">
            <v>0</v>
          </cell>
          <cell r="L340">
            <v>0</v>
          </cell>
          <cell r="M340">
            <v>0</v>
          </cell>
          <cell r="N340">
            <v>0</v>
          </cell>
          <cell r="O340">
            <v>0</v>
          </cell>
          <cell r="P340">
            <v>0</v>
          </cell>
          <cell r="Q340">
            <v>0</v>
          </cell>
          <cell r="R340">
            <v>0</v>
          </cell>
          <cell r="S340">
            <v>0</v>
          </cell>
          <cell r="T340">
            <v>0</v>
          </cell>
          <cell r="U340">
            <v>0</v>
          </cell>
          <cell r="BC340">
            <v>0</v>
          </cell>
          <cell r="BD340">
            <v>0</v>
          </cell>
          <cell r="BE340">
            <v>0</v>
          </cell>
          <cell r="BF340">
            <v>0</v>
          </cell>
          <cell r="BG340">
            <v>0</v>
          </cell>
          <cell r="BH340">
            <v>0</v>
          </cell>
          <cell r="BI340">
            <v>0</v>
          </cell>
          <cell r="BJ340">
            <v>0</v>
          </cell>
          <cell r="BK340">
            <v>0</v>
          </cell>
          <cell r="BL340">
            <v>0</v>
          </cell>
          <cell r="BM340">
            <v>0</v>
          </cell>
        </row>
        <row r="341">
          <cell r="A341" t="str">
            <v>hide</v>
          </cell>
          <cell r="D341" t="str">
            <v>FAG shortfall 2012/13</v>
          </cell>
          <cell r="J341">
            <v>0</v>
          </cell>
          <cell r="L341">
            <v>0</v>
          </cell>
          <cell r="M341">
            <v>0</v>
          </cell>
          <cell r="N341">
            <v>0</v>
          </cell>
          <cell r="O341">
            <v>0</v>
          </cell>
          <cell r="P341">
            <v>0</v>
          </cell>
          <cell r="Q341">
            <v>0</v>
          </cell>
          <cell r="R341">
            <v>0</v>
          </cell>
          <cell r="S341">
            <v>0</v>
          </cell>
          <cell r="T341">
            <v>0</v>
          </cell>
          <cell r="U341">
            <v>0</v>
          </cell>
          <cell r="BC341">
            <v>0</v>
          </cell>
          <cell r="BD341">
            <v>0</v>
          </cell>
          <cell r="BE341">
            <v>0</v>
          </cell>
          <cell r="BF341">
            <v>0</v>
          </cell>
          <cell r="BG341">
            <v>0</v>
          </cell>
          <cell r="BH341">
            <v>0</v>
          </cell>
          <cell r="BI341">
            <v>0</v>
          </cell>
          <cell r="BJ341">
            <v>0</v>
          </cell>
          <cell r="BK341">
            <v>0</v>
          </cell>
          <cell r="BL341">
            <v>0</v>
          </cell>
          <cell r="BM341">
            <v>0</v>
          </cell>
        </row>
        <row r="342">
          <cell r="A342" t="str">
            <v>hide</v>
          </cell>
          <cell r="D342" t="str">
            <v>Family Day Care</v>
          </cell>
          <cell r="J342">
            <v>0</v>
          </cell>
          <cell r="L342">
            <v>0</v>
          </cell>
          <cell r="M342">
            <v>0</v>
          </cell>
          <cell r="N342">
            <v>0</v>
          </cell>
          <cell r="O342">
            <v>0</v>
          </cell>
          <cell r="P342">
            <v>0</v>
          </cell>
          <cell r="Q342">
            <v>0</v>
          </cell>
          <cell r="R342">
            <v>0</v>
          </cell>
          <cell r="S342">
            <v>0</v>
          </cell>
          <cell r="T342">
            <v>0</v>
          </cell>
          <cell r="U342">
            <v>0</v>
          </cell>
          <cell r="BC342">
            <v>0</v>
          </cell>
          <cell r="BD342">
            <v>0</v>
          </cell>
          <cell r="BE342">
            <v>0</v>
          </cell>
          <cell r="BF342">
            <v>0</v>
          </cell>
          <cell r="BG342">
            <v>0</v>
          </cell>
          <cell r="BH342">
            <v>0</v>
          </cell>
          <cell r="BI342">
            <v>0</v>
          </cell>
          <cell r="BJ342">
            <v>0</v>
          </cell>
          <cell r="BK342">
            <v>0</v>
          </cell>
          <cell r="BL342">
            <v>0</v>
          </cell>
          <cell r="BM342">
            <v>0</v>
          </cell>
        </row>
        <row r="343">
          <cell r="A343" t="str">
            <v>hide</v>
          </cell>
          <cell r="D343" t="str">
            <v>Floodplain Risk Mngt Study &amp; Plan</v>
          </cell>
          <cell r="J343">
            <v>0</v>
          </cell>
          <cell r="L343">
            <v>0</v>
          </cell>
          <cell r="M343">
            <v>0</v>
          </cell>
          <cell r="N343">
            <v>0</v>
          </cell>
          <cell r="O343">
            <v>0</v>
          </cell>
          <cell r="P343">
            <v>0</v>
          </cell>
          <cell r="Q343">
            <v>0</v>
          </cell>
          <cell r="R343">
            <v>0</v>
          </cell>
          <cell r="S343">
            <v>0</v>
          </cell>
          <cell r="T343">
            <v>0</v>
          </cell>
          <cell r="U343">
            <v>0</v>
          </cell>
          <cell r="BC343">
            <v>0</v>
          </cell>
          <cell r="BD343">
            <v>0</v>
          </cell>
          <cell r="BE343">
            <v>0</v>
          </cell>
          <cell r="BF343">
            <v>0</v>
          </cell>
          <cell r="BG343">
            <v>0</v>
          </cell>
          <cell r="BH343">
            <v>0</v>
          </cell>
          <cell r="BI343">
            <v>0</v>
          </cell>
          <cell r="BJ343">
            <v>0</v>
          </cell>
          <cell r="BK343">
            <v>0</v>
          </cell>
          <cell r="BL343">
            <v>0</v>
          </cell>
          <cell r="BM343">
            <v>0</v>
          </cell>
        </row>
        <row r="344">
          <cell r="A344" t="str">
            <v>hide</v>
          </cell>
          <cell r="D344" t="str">
            <v>Katoomba Civic Centre / Cultural Centre</v>
          </cell>
          <cell r="J344">
            <v>0</v>
          </cell>
          <cell r="L344">
            <v>0</v>
          </cell>
          <cell r="M344">
            <v>0</v>
          </cell>
          <cell r="N344">
            <v>0</v>
          </cell>
          <cell r="O344">
            <v>0</v>
          </cell>
          <cell r="P344">
            <v>0</v>
          </cell>
          <cell r="Q344">
            <v>0</v>
          </cell>
          <cell r="R344">
            <v>0</v>
          </cell>
          <cell r="S344">
            <v>0</v>
          </cell>
          <cell r="T344">
            <v>0</v>
          </cell>
          <cell r="U344">
            <v>0</v>
          </cell>
          <cell r="BC344">
            <v>0</v>
          </cell>
          <cell r="BD344">
            <v>0</v>
          </cell>
          <cell r="BE344">
            <v>0</v>
          </cell>
          <cell r="BF344">
            <v>0</v>
          </cell>
          <cell r="BG344">
            <v>0</v>
          </cell>
          <cell r="BH344">
            <v>0</v>
          </cell>
          <cell r="BI344">
            <v>0</v>
          </cell>
          <cell r="BJ344">
            <v>0</v>
          </cell>
          <cell r="BK344">
            <v>0</v>
          </cell>
          <cell r="BL344">
            <v>0</v>
          </cell>
          <cell r="BM344">
            <v>0</v>
          </cell>
        </row>
        <row r="345">
          <cell r="A345" t="str">
            <v>hide</v>
          </cell>
          <cell r="D345" t="str">
            <v>Land sale (funding Leura Toilets)</v>
          </cell>
          <cell r="J345">
            <v>0</v>
          </cell>
          <cell r="L345">
            <v>0</v>
          </cell>
          <cell r="M345">
            <v>0</v>
          </cell>
          <cell r="N345">
            <v>0</v>
          </cell>
          <cell r="O345">
            <v>0</v>
          </cell>
          <cell r="P345">
            <v>0</v>
          </cell>
          <cell r="Q345">
            <v>0</v>
          </cell>
          <cell r="R345">
            <v>0</v>
          </cell>
          <cell r="S345">
            <v>0</v>
          </cell>
          <cell r="T345">
            <v>0</v>
          </cell>
          <cell r="U345">
            <v>0</v>
          </cell>
          <cell r="BC345">
            <v>0</v>
          </cell>
          <cell r="BD345">
            <v>0</v>
          </cell>
          <cell r="BE345">
            <v>0</v>
          </cell>
          <cell r="BF345">
            <v>0</v>
          </cell>
          <cell r="BG345">
            <v>0</v>
          </cell>
          <cell r="BH345">
            <v>0</v>
          </cell>
          <cell r="BI345">
            <v>0</v>
          </cell>
          <cell r="BJ345">
            <v>0</v>
          </cell>
          <cell r="BK345">
            <v>0</v>
          </cell>
          <cell r="BL345">
            <v>0</v>
          </cell>
          <cell r="BM345">
            <v>0</v>
          </cell>
        </row>
        <row r="346">
          <cell r="A346" t="str">
            <v>hide</v>
          </cell>
          <cell r="D346" t="str">
            <v>Major Capital Works</v>
          </cell>
          <cell r="J346">
            <v>0</v>
          </cell>
          <cell r="L346">
            <v>0</v>
          </cell>
          <cell r="M346">
            <v>0</v>
          </cell>
          <cell r="N346">
            <v>0</v>
          </cell>
          <cell r="O346">
            <v>0</v>
          </cell>
          <cell r="P346">
            <v>0</v>
          </cell>
          <cell r="Q346">
            <v>0</v>
          </cell>
          <cell r="R346">
            <v>0</v>
          </cell>
          <cell r="S346">
            <v>0</v>
          </cell>
          <cell r="T346">
            <v>0</v>
          </cell>
          <cell r="U346">
            <v>0</v>
          </cell>
          <cell r="BC346">
            <v>0</v>
          </cell>
          <cell r="BD346">
            <v>0</v>
          </cell>
          <cell r="BE346">
            <v>0</v>
          </cell>
          <cell r="BF346">
            <v>0</v>
          </cell>
          <cell r="BG346">
            <v>0</v>
          </cell>
          <cell r="BH346">
            <v>0</v>
          </cell>
          <cell r="BI346">
            <v>0</v>
          </cell>
          <cell r="BJ346">
            <v>0</v>
          </cell>
          <cell r="BK346">
            <v>0</v>
          </cell>
          <cell r="BL346">
            <v>0</v>
          </cell>
          <cell r="BM346">
            <v>0</v>
          </cell>
        </row>
        <row r="347">
          <cell r="A347" t="str">
            <v>hide</v>
          </cell>
          <cell r="D347" t="str">
            <v>Operational Improvements</v>
          </cell>
          <cell r="J347">
            <v>0</v>
          </cell>
          <cell r="L347">
            <v>0</v>
          </cell>
          <cell r="M347">
            <v>0</v>
          </cell>
          <cell r="N347">
            <v>0</v>
          </cell>
          <cell r="O347">
            <v>0</v>
          </cell>
          <cell r="P347">
            <v>0</v>
          </cell>
          <cell r="Q347">
            <v>0</v>
          </cell>
          <cell r="R347">
            <v>0</v>
          </cell>
          <cell r="S347">
            <v>0</v>
          </cell>
          <cell r="T347">
            <v>0</v>
          </cell>
          <cell r="U347">
            <v>0</v>
          </cell>
          <cell r="BC347">
            <v>0</v>
          </cell>
          <cell r="BD347">
            <v>0</v>
          </cell>
          <cell r="BE347">
            <v>0</v>
          </cell>
          <cell r="BF347">
            <v>0</v>
          </cell>
          <cell r="BG347">
            <v>0</v>
          </cell>
          <cell r="BH347">
            <v>0</v>
          </cell>
          <cell r="BI347">
            <v>0</v>
          </cell>
          <cell r="BJ347">
            <v>0</v>
          </cell>
          <cell r="BK347">
            <v>0</v>
          </cell>
          <cell r="BL347">
            <v>0</v>
          </cell>
          <cell r="BM347">
            <v>0</v>
          </cell>
        </row>
        <row r="348">
          <cell r="A348" t="str">
            <v>hide</v>
          </cell>
          <cell r="D348" t="str">
            <v>PABX Equipment</v>
          </cell>
          <cell r="J348">
            <v>0</v>
          </cell>
          <cell r="L348">
            <v>0</v>
          </cell>
          <cell r="M348">
            <v>0</v>
          </cell>
          <cell r="N348">
            <v>0</v>
          </cell>
          <cell r="O348">
            <v>0</v>
          </cell>
          <cell r="P348">
            <v>0</v>
          </cell>
          <cell r="Q348">
            <v>0</v>
          </cell>
          <cell r="R348">
            <v>0</v>
          </cell>
          <cell r="S348">
            <v>0</v>
          </cell>
          <cell r="T348">
            <v>0</v>
          </cell>
          <cell r="U348">
            <v>0</v>
          </cell>
          <cell r="BC348">
            <v>0</v>
          </cell>
          <cell r="BD348">
            <v>0</v>
          </cell>
          <cell r="BE348">
            <v>0</v>
          </cell>
          <cell r="BF348">
            <v>0</v>
          </cell>
          <cell r="BG348">
            <v>0</v>
          </cell>
          <cell r="BH348">
            <v>0</v>
          </cell>
          <cell r="BI348">
            <v>0</v>
          </cell>
          <cell r="BJ348">
            <v>0</v>
          </cell>
          <cell r="BK348">
            <v>0</v>
          </cell>
          <cell r="BL348">
            <v>0</v>
          </cell>
          <cell r="BM348">
            <v>0</v>
          </cell>
        </row>
        <row r="349">
          <cell r="A349" t="str">
            <v>hide</v>
          </cell>
          <cell r="D349" t="str">
            <v>Pay &amp; Display - Echo Point</v>
          </cell>
          <cell r="J349">
            <v>0</v>
          </cell>
          <cell r="L349">
            <v>0</v>
          </cell>
          <cell r="M349">
            <v>0</v>
          </cell>
          <cell r="N349">
            <v>0</v>
          </cell>
          <cell r="O349">
            <v>0</v>
          </cell>
          <cell r="P349">
            <v>0</v>
          </cell>
          <cell r="Q349">
            <v>0</v>
          </cell>
          <cell r="R349">
            <v>0</v>
          </cell>
          <cell r="S349">
            <v>0</v>
          </cell>
          <cell r="T349">
            <v>0</v>
          </cell>
          <cell r="U349">
            <v>0</v>
          </cell>
          <cell r="BC349">
            <v>0</v>
          </cell>
          <cell r="BD349">
            <v>0</v>
          </cell>
          <cell r="BE349">
            <v>0</v>
          </cell>
          <cell r="BF349">
            <v>0</v>
          </cell>
          <cell r="BG349">
            <v>0</v>
          </cell>
          <cell r="BH349">
            <v>0</v>
          </cell>
          <cell r="BI349">
            <v>0</v>
          </cell>
          <cell r="BJ349">
            <v>0</v>
          </cell>
          <cell r="BK349">
            <v>0</v>
          </cell>
          <cell r="BL349">
            <v>0</v>
          </cell>
          <cell r="BM349">
            <v>0</v>
          </cell>
        </row>
        <row r="350">
          <cell r="A350" t="str">
            <v>hide</v>
          </cell>
          <cell r="D350" t="str">
            <v>Printing Equipment</v>
          </cell>
          <cell r="J350">
            <v>0</v>
          </cell>
          <cell r="L350">
            <v>0</v>
          </cell>
          <cell r="M350">
            <v>0</v>
          </cell>
          <cell r="N350">
            <v>0</v>
          </cell>
          <cell r="O350">
            <v>0</v>
          </cell>
          <cell r="P350">
            <v>0</v>
          </cell>
          <cell r="Q350">
            <v>0</v>
          </cell>
          <cell r="R350">
            <v>0</v>
          </cell>
          <cell r="S350">
            <v>0</v>
          </cell>
          <cell r="T350">
            <v>0</v>
          </cell>
          <cell r="U350">
            <v>0</v>
          </cell>
          <cell r="BC350">
            <v>0</v>
          </cell>
          <cell r="BD350">
            <v>0</v>
          </cell>
          <cell r="BE350">
            <v>0</v>
          </cell>
          <cell r="BF350">
            <v>0</v>
          </cell>
          <cell r="BG350">
            <v>0</v>
          </cell>
          <cell r="BH350">
            <v>0</v>
          </cell>
          <cell r="BI350">
            <v>0</v>
          </cell>
          <cell r="BJ350">
            <v>0</v>
          </cell>
          <cell r="BK350">
            <v>0</v>
          </cell>
          <cell r="BL350">
            <v>0</v>
          </cell>
          <cell r="BM350">
            <v>0</v>
          </cell>
        </row>
        <row r="351">
          <cell r="A351" t="str">
            <v>hide</v>
          </cell>
          <cell r="D351" t="str">
            <v>Property Investment</v>
          </cell>
          <cell r="J351">
            <v>0</v>
          </cell>
          <cell r="L351">
            <v>0</v>
          </cell>
          <cell r="M351">
            <v>0</v>
          </cell>
          <cell r="N351">
            <v>0</v>
          </cell>
          <cell r="O351">
            <v>0</v>
          </cell>
          <cell r="P351">
            <v>0</v>
          </cell>
          <cell r="Q351">
            <v>0</v>
          </cell>
          <cell r="R351">
            <v>0</v>
          </cell>
          <cell r="S351">
            <v>0</v>
          </cell>
          <cell r="T351">
            <v>0</v>
          </cell>
          <cell r="U351">
            <v>0</v>
          </cell>
          <cell r="BC351">
            <v>0</v>
          </cell>
          <cell r="BD351">
            <v>0</v>
          </cell>
          <cell r="BE351">
            <v>0</v>
          </cell>
          <cell r="BF351">
            <v>0</v>
          </cell>
          <cell r="BG351">
            <v>0</v>
          </cell>
          <cell r="BH351">
            <v>0</v>
          </cell>
          <cell r="BI351">
            <v>0</v>
          </cell>
          <cell r="BJ351">
            <v>0</v>
          </cell>
          <cell r="BK351">
            <v>0</v>
          </cell>
          <cell r="BL351">
            <v>0</v>
          </cell>
          <cell r="BM351">
            <v>0</v>
          </cell>
        </row>
        <row r="352">
          <cell r="A352" t="str">
            <v>hide</v>
          </cell>
          <cell r="D352" t="str">
            <v>Provision rate income 2012/13</v>
          </cell>
          <cell r="J352">
            <v>0</v>
          </cell>
          <cell r="L352">
            <v>0</v>
          </cell>
          <cell r="M352">
            <v>0</v>
          </cell>
          <cell r="N352">
            <v>0</v>
          </cell>
          <cell r="O352">
            <v>0</v>
          </cell>
          <cell r="P352">
            <v>0</v>
          </cell>
          <cell r="Q352">
            <v>0</v>
          </cell>
          <cell r="R352">
            <v>0</v>
          </cell>
          <cell r="S352">
            <v>0</v>
          </cell>
          <cell r="T352">
            <v>0</v>
          </cell>
          <cell r="U352">
            <v>0</v>
          </cell>
          <cell r="BC352">
            <v>0</v>
          </cell>
          <cell r="BD352">
            <v>0</v>
          </cell>
          <cell r="BE352">
            <v>0</v>
          </cell>
          <cell r="BF352">
            <v>0</v>
          </cell>
          <cell r="BG352">
            <v>0</v>
          </cell>
          <cell r="BH352">
            <v>0</v>
          </cell>
          <cell r="BI352">
            <v>0</v>
          </cell>
          <cell r="BJ352">
            <v>0</v>
          </cell>
          <cell r="BK352">
            <v>0</v>
          </cell>
          <cell r="BL352">
            <v>0</v>
          </cell>
          <cell r="BM352">
            <v>0</v>
          </cell>
        </row>
        <row r="353">
          <cell r="A353" t="str">
            <v>hide</v>
          </cell>
          <cell r="D353" t="str">
            <v>Reduction of Debt/Contingency</v>
          </cell>
          <cell r="J353">
            <v>0</v>
          </cell>
          <cell r="L353">
            <v>0</v>
          </cell>
          <cell r="M353">
            <v>0</v>
          </cell>
          <cell r="N353">
            <v>0</v>
          </cell>
          <cell r="O353">
            <v>0</v>
          </cell>
          <cell r="P353">
            <v>0</v>
          </cell>
          <cell r="Q353">
            <v>0</v>
          </cell>
          <cell r="R353">
            <v>0</v>
          </cell>
          <cell r="S353">
            <v>0</v>
          </cell>
          <cell r="T353">
            <v>0</v>
          </cell>
          <cell r="U353">
            <v>0</v>
          </cell>
          <cell r="BC353">
            <v>0</v>
          </cell>
          <cell r="BD353">
            <v>0</v>
          </cell>
          <cell r="BE353">
            <v>0</v>
          </cell>
          <cell r="BF353">
            <v>0</v>
          </cell>
          <cell r="BG353">
            <v>0</v>
          </cell>
          <cell r="BH353">
            <v>0</v>
          </cell>
          <cell r="BI353">
            <v>0</v>
          </cell>
          <cell r="BJ353">
            <v>0</v>
          </cell>
          <cell r="BK353">
            <v>0</v>
          </cell>
          <cell r="BL353">
            <v>0</v>
          </cell>
          <cell r="BM353">
            <v>0</v>
          </cell>
        </row>
        <row r="354">
          <cell r="A354" t="str">
            <v>hide</v>
          </cell>
          <cell r="D354" t="str">
            <v>Tip Improvement</v>
          </cell>
          <cell r="J354">
            <v>0</v>
          </cell>
          <cell r="L354">
            <v>0</v>
          </cell>
          <cell r="M354">
            <v>0</v>
          </cell>
          <cell r="N354">
            <v>0</v>
          </cell>
          <cell r="O354">
            <v>0</v>
          </cell>
          <cell r="P354">
            <v>0</v>
          </cell>
          <cell r="Q354">
            <v>0</v>
          </cell>
          <cell r="R354">
            <v>0</v>
          </cell>
          <cell r="S354">
            <v>0</v>
          </cell>
          <cell r="T354">
            <v>0</v>
          </cell>
          <cell r="U354">
            <v>0</v>
          </cell>
          <cell r="BC354">
            <v>0</v>
          </cell>
          <cell r="BD354">
            <v>0</v>
          </cell>
          <cell r="BE354">
            <v>0</v>
          </cell>
          <cell r="BF354">
            <v>0</v>
          </cell>
          <cell r="BG354">
            <v>0</v>
          </cell>
          <cell r="BH354">
            <v>0</v>
          </cell>
          <cell r="BI354">
            <v>0</v>
          </cell>
          <cell r="BJ354">
            <v>0</v>
          </cell>
          <cell r="BK354">
            <v>0</v>
          </cell>
          <cell r="BL354">
            <v>0</v>
          </cell>
          <cell r="BM354">
            <v>0</v>
          </cell>
        </row>
        <row r="355">
          <cell r="A355" t="str">
            <v>hide</v>
          </cell>
          <cell r="D355" t="str">
            <v>Waste Bins</v>
          </cell>
          <cell r="J355">
            <v>0</v>
          </cell>
          <cell r="L355">
            <v>0</v>
          </cell>
          <cell r="M355">
            <v>0</v>
          </cell>
          <cell r="N355">
            <v>0</v>
          </cell>
          <cell r="O355">
            <v>0</v>
          </cell>
          <cell r="P355">
            <v>0</v>
          </cell>
          <cell r="Q355">
            <v>0</v>
          </cell>
          <cell r="R355">
            <v>0</v>
          </cell>
          <cell r="S355">
            <v>0</v>
          </cell>
          <cell r="T355">
            <v>0</v>
          </cell>
          <cell r="U355">
            <v>0</v>
          </cell>
          <cell r="BC355">
            <v>0</v>
          </cell>
          <cell r="BD355">
            <v>0</v>
          </cell>
          <cell r="BE355">
            <v>0</v>
          </cell>
          <cell r="BF355">
            <v>0</v>
          </cell>
          <cell r="BG355">
            <v>0</v>
          </cell>
          <cell r="BH355">
            <v>0</v>
          </cell>
          <cell r="BI355">
            <v>0</v>
          </cell>
          <cell r="BJ355">
            <v>0</v>
          </cell>
          <cell r="BK355">
            <v>0</v>
          </cell>
          <cell r="BL355">
            <v>0</v>
          </cell>
          <cell r="BM355">
            <v>0</v>
          </cell>
        </row>
        <row r="356">
          <cell r="A356" t="str">
            <v>hide</v>
          </cell>
          <cell r="D356" t="str">
            <v>Workers Compensation Insurance</v>
          </cell>
          <cell r="J356">
            <v>0</v>
          </cell>
          <cell r="L356">
            <v>0</v>
          </cell>
          <cell r="M356">
            <v>0</v>
          </cell>
          <cell r="N356">
            <v>0</v>
          </cell>
          <cell r="O356">
            <v>0</v>
          </cell>
          <cell r="P356">
            <v>0</v>
          </cell>
          <cell r="Q356">
            <v>0</v>
          </cell>
          <cell r="R356">
            <v>0</v>
          </cell>
          <cell r="S356">
            <v>0</v>
          </cell>
          <cell r="T356">
            <v>0</v>
          </cell>
          <cell r="U356">
            <v>0</v>
          </cell>
          <cell r="BC356">
            <v>0</v>
          </cell>
          <cell r="BD356">
            <v>0</v>
          </cell>
          <cell r="BE356">
            <v>0</v>
          </cell>
          <cell r="BF356">
            <v>0</v>
          </cell>
          <cell r="BG356">
            <v>0</v>
          </cell>
          <cell r="BH356">
            <v>0</v>
          </cell>
          <cell r="BI356">
            <v>0</v>
          </cell>
          <cell r="BJ356">
            <v>0</v>
          </cell>
          <cell r="BK356">
            <v>0</v>
          </cell>
          <cell r="BL356">
            <v>0</v>
          </cell>
          <cell r="BM356">
            <v>0</v>
          </cell>
        </row>
        <row r="357">
          <cell r="A357" t="str">
            <v>hide</v>
          </cell>
          <cell r="D357" t="str">
            <v>Springwood Cultural Facility</v>
          </cell>
          <cell r="J357">
            <v>0</v>
          </cell>
          <cell r="L357">
            <v>0</v>
          </cell>
          <cell r="M357">
            <v>0</v>
          </cell>
          <cell r="N357">
            <v>0</v>
          </cell>
          <cell r="O357">
            <v>0</v>
          </cell>
          <cell r="P357">
            <v>0</v>
          </cell>
          <cell r="Q357">
            <v>0</v>
          </cell>
          <cell r="R357">
            <v>0</v>
          </cell>
          <cell r="S357">
            <v>0</v>
          </cell>
          <cell r="T357">
            <v>0</v>
          </cell>
          <cell r="U357">
            <v>0</v>
          </cell>
          <cell r="BC357">
            <v>0</v>
          </cell>
          <cell r="BD357">
            <v>0</v>
          </cell>
          <cell r="BE357">
            <v>0</v>
          </cell>
          <cell r="BF357">
            <v>0</v>
          </cell>
          <cell r="BG357">
            <v>0</v>
          </cell>
          <cell r="BH357">
            <v>0</v>
          </cell>
          <cell r="BI357">
            <v>0</v>
          </cell>
          <cell r="BJ357">
            <v>0</v>
          </cell>
          <cell r="BK357">
            <v>0</v>
          </cell>
          <cell r="BL357">
            <v>0</v>
          </cell>
          <cell r="BM357">
            <v>0</v>
          </cell>
        </row>
        <row r="358">
          <cell r="A358" t="str">
            <v>hide</v>
          </cell>
          <cell r="D358" t="str">
            <v>Capital Works Program</v>
          </cell>
          <cell r="J358">
            <v>0</v>
          </cell>
          <cell r="L358">
            <v>0</v>
          </cell>
          <cell r="M358">
            <v>0</v>
          </cell>
          <cell r="N358">
            <v>0</v>
          </cell>
          <cell r="O358">
            <v>0</v>
          </cell>
          <cell r="P358">
            <v>0</v>
          </cell>
          <cell r="Q358">
            <v>0</v>
          </cell>
          <cell r="R358">
            <v>0</v>
          </cell>
          <cell r="S358">
            <v>0</v>
          </cell>
          <cell r="T358">
            <v>0</v>
          </cell>
          <cell r="U358">
            <v>0</v>
          </cell>
          <cell r="BC358">
            <v>0</v>
          </cell>
          <cell r="BD358">
            <v>0</v>
          </cell>
          <cell r="BE358">
            <v>0</v>
          </cell>
          <cell r="BF358">
            <v>0</v>
          </cell>
          <cell r="BG358">
            <v>0</v>
          </cell>
          <cell r="BH358">
            <v>0</v>
          </cell>
          <cell r="BI358">
            <v>0</v>
          </cell>
          <cell r="BJ358">
            <v>0</v>
          </cell>
          <cell r="BK358">
            <v>0</v>
          </cell>
          <cell r="BL358">
            <v>0</v>
          </cell>
          <cell r="BM358">
            <v>0</v>
          </cell>
        </row>
        <row r="359">
          <cell r="A359" t="str">
            <v>hide</v>
          </cell>
          <cell r="D359" t="str">
            <v>Organisational Realignment</v>
          </cell>
          <cell r="J359">
            <v>0</v>
          </cell>
          <cell r="L359">
            <v>0</v>
          </cell>
          <cell r="M359">
            <v>0</v>
          </cell>
          <cell r="N359">
            <v>0</v>
          </cell>
          <cell r="O359">
            <v>0</v>
          </cell>
          <cell r="P359">
            <v>0</v>
          </cell>
          <cell r="Q359">
            <v>0</v>
          </cell>
          <cell r="R359">
            <v>0</v>
          </cell>
          <cell r="S359">
            <v>0</v>
          </cell>
          <cell r="T359">
            <v>0</v>
          </cell>
          <cell r="U359">
            <v>0</v>
          </cell>
          <cell r="BC359">
            <v>0</v>
          </cell>
          <cell r="BD359">
            <v>0</v>
          </cell>
          <cell r="BE359">
            <v>0</v>
          </cell>
          <cell r="BF359">
            <v>0</v>
          </cell>
          <cell r="BG359">
            <v>0</v>
          </cell>
          <cell r="BH359">
            <v>0</v>
          </cell>
          <cell r="BI359">
            <v>0</v>
          </cell>
          <cell r="BJ359">
            <v>0</v>
          </cell>
          <cell r="BK359">
            <v>0</v>
          </cell>
          <cell r="BL359">
            <v>0</v>
          </cell>
          <cell r="BM359">
            <v>0</v>
          </cell>
        </row>
        <row r="360">
          <cell r="A360" t="str">
            <v>hide</v>
          </cell>
          <cell r="D360" t="str">
            <v>Springwood Library Upgrade</v>
          </cell>
          <cell r="J360">
            <v>0</v>
          </cell>
          <cell r="L360">
            <v>0</v>
          </cell>
          <cell r="M360">
            <v>0</v>
          </cell>
          <cell r="N360">
            <v>0</v>
          </cell>
          <cell r="O360">
            <v>0</v>
          </cell>
          <cell r="P360">
            <v>0</v>
          </cell>
          <cell r="Q360">
            <v>0</v>
          </cell>
          <cell r="R360">
            <v>0</v>
          </cell>
          <cell r="S360">
            <v>0</v>
          </cell>
          <cell r="T360">
            <v>0</v>
          </cell>
          <cell r="U360">
            <v>0</v>
          </cell>
          <cell r="BC360">
            <v>0</v>
          </cell>
          <cell r="BD360">
            <v>0</v>
          </cell>
          <cell r="BE360">
            <v>0</v>
          </cell>
          <cell r="BF360">
            <v>0</v>
          </cell>
          <cell r="BG360">
            <v>0</v>
          </cell>
          <cell r="BH360">
            <v>0</v>
          </cell>
          <cell r="BI360">
            <v>0</v>
          </cell>
          <cell r="BJ360">
            <v>0</v>
          </cell>
          <cell r="BK360">
            <v>0</v>
          </cell>
          <cell r="BL360">
            <v>0</v>
          </cell>
          <cell r="BM360">
            <v>0</v>
          </cell>
        </row>
        <row r="361">
          <cell r="A361" t="str">
            <v>hide</v>
          </cell>
          <cell r="D361" t="str">
            <v>Other</v>
          </cell>
          <cell r="J361">
            <v>0</v>
          </cell>
          <cell r="L361">
            <v>0</v>
          </cell>
          <cell r="M361">
            <v>0</v>
          </cell>
          <cell r="N361">
            <v>0</v>
          </cell>
          <cell r="O361">
            <v>0</v>
          </cell>
          <cell r="P361">
            <v>0</v>
          </cell>
          <cell r="Q361">
            <v>0</v>
          </cell>
          <cell r="R361">
            <v>0</v>
          </cell>
          <cell r="S361">
            <v>0</v>
          </cell>
          <cell r="T361">
            <v>0</v>
          </cell>
          <cell r="U361">
            <v>0</v>
          </cell>
          <cell r="BC361">
            <v>0</v>
          </cell>
          <cell r="BD361">
            <v>0</v>
          </cell>
          <cell r="BE361">
            <v>0</v>
          </cell>
          <cell r="BF361">
            <v>0</v>
          </cell>
          <cell r="BG361">
            <v>0</v>
          </cell>
          <cell r="BH361">
            <v>0</v>
          </cell>
          <cell r="BI361">
            <v>0</v>
          </cell>
          <cell r="BJ361">
            <v>0</v>
          </cell>
          <cell r="BK361">
            <v>0</v>
          </cell>
          <cell r="BL361">
            <v>0</v>
          </cell>
          <cell r="BM361">
            <v>0</v>
          </cell>
        </row>
        <row r="362">
          <cell r="A362" t="str">
            <v>hide</v>
          </cell>
          <cell r="D362" t="str">
            <v>z_unallocated internal</v>
          </cell>
          <cell r="J362">
            <v>-6492489</v>
          </cell>
          <cell r="L362">
            <v>-5217463</v>
          </cell>
          <cell r="M362">
            <v>-2624247</v>
          </cell>
          <cell r="N362">
            <v>-1980824</v>
          </cell>
          <cell r="O362">
            <v>-2998901</v>
          </cell>
          <cell r="P362">
            <v>-3033554</v>
          </cell>
          <cell r="Q362">
            <v>-3329814</v>
          </cell>
          <cell r="R362">
            <v>-3465413</v>
          </cell>
          <cell r="S362">
            <v>-3824502</v>
          </cell>
          <cell r="T362">
            <v>-3973711</v>
          </cell>
          <cell r="U362">
            <v>-4274387</v>
          </cell>
          <cell r="BC362">
            <v>0</v>
          </cell>
          <cell r="BD362">
            <v>0</v>
          </cell>
          <cell r="BE362">
            <v>0</v>
          </cell>
          <cell r="BF362">
            <v>0</v>
          </cell>
          <cell r="BG362">
            <v>0</v>
          </cell>
          <cell r="BH362">
            <v>0</v>
          </cell>
          <cell r="BI362">
            <v>0</v>
          </cell>
          <cell r="BJ362">
            <v>0</v>
          </cell>
          <cell r="BK362">
            <v>0</v>
          </cell>
          <cell r="BL362">
            <v>0</v>
          </cell>
          <cell r="BM362">
            <v>0</v>
          </cell>
        </row>
        <row r="363">
          <cell r="A363" t="str">
            <v>hide</v>
          </cell>
          <cell r="D363" t="str">
            <v/>
          </cell>
          <cell r="J363">
            <v>0</v>
          </cell>
          <cell r="L363">
            <v>0</v>
          </cell>
          <cell r="M363">
            <v>0</v>
          </cell>
          <cell r="N363">
            <v>0</v>
          </cell>
          <cell r="O363">
            <v>0</v>
          </cell>
          <cell r="P363">
            <v>0</v>
          </cell>
          <cell r="Q363">
            <v>0</v>
          </cell>
          <cell r="R363">
            <v>0</v>
          </cell>
          <cell r="S363">
            <v>0</v>
          </cell>
          <cell r="T363">
            <v>0</v>
          </cell>
          <cell r="U363">
            <v>0</v>
          </cell>
          <cell r="BC363">
            <v>0</v>
          </cell>
          <cell r="BD363">
            <v>0</v>
          </cell>
          <cell r="BE363">
            <v>0</v>
          </cell>
          <cell r="BF363">
            <v>0</v>
          </cell>
          <cell r="BG363">
            <v>0</v>
          </cell>
          <cell r="BH363">
            <v>0</v>
          </cell>
          <cell r="BI363">
            <v>0</v>
          </cell>
          <cell r="BJ363">
            <v>0</v>
          </cell>
          <cell r="BK363">
            <v>0</v>
          </cell>
          <cell r="BL363">
            <v>0</v>
          </cell>
          <cell r="BM363">
            <v>0</v>
          </cell>
        </row>
        <row r="364">
          <cell r="A364" t="str">
            <v>hide</v>
          </cell>
          <cell r="D364" t="str">
            <v/>
          </cell>
          <cell r="J364">
            <v>0</v>
          </cell>
          <cell r="L364">
            <v>0</v>
          </cell>
          <cell r="M364">
            <v>0</v>
          </cell>
          <cell r="N364">
            <v>0</v>
          </cell>
          <cell r="O364">
            <v>0</v>
          </cell>
          <cell r="P364">
            <v>0</v>
          </cell>
          <cell r="Q364">
            <v>0</v>
          </cell>
          <cell r="R364">
            <v>0</v>
          </cell>
          <cell r="S364">
            <v>0</v>
          </cell>
          <cell r="T364">
            <v>0</v>
          </cell>
          <cell r="U364">
            <v>0</v>
          </cell>
          <cell r="BC364">
            <v>0</v>
          </cell>
          <cell r="BD364">
            <v>0</v>
          </cell>
          <cell r="BE364">
            <v>0</v>
          </cell>
          <cell r="BF364">
            <v>0</v>
          </cell>
          <cell r="BG364">
            <v>0</v>
          </cell>
          <cell r="BH364">
            <v>0</v>
          </cell>
          <cell r="BI364">
            <v>0</v>
          </cell>
          <cell r="BJ364">
            <v>0</v>
          </cell>
          <cell r="BK364">
            <v>0</v>
          </cell>
          <cell r="BL364">
            <v>0</v>
          </cell>
          <cell r="BM364">
            <v>0</v>
          </cell>
        </row>
        <row r="365">
          <cell r="A365" t="str">
            <v>hide</v>
          </cell>
          <cell r="D365" t="str">
            <v/>
          </cell>
          <cell r="J365">
            <v>0</v>
          </cell>
          <cell r="L365">
            <v>0</v>
          </cell>
          <cell r="M365">
            <v>0</v>
          </cell>
          <cell r="N365">
            <v>0</v>
          </cell>
          <cell r="O365">
            <v>0</v>
          </cell>
          <cell r="P365">
            <v>0</v>
          </cell>
          <cell r="Q365">
            <v>0</v>
          </cell>
          <cell r="R365">
            <v>0</v>
          </cell>
          <cell r="S365">
            <v>0</v>
          </cell>
          <cell r="T365">
            <v>0</v>
          </cell>
          <cell r="U365">
            <v>0</v>
          </cell>
          <cell r="BC365">
            <v>0</v>
          </cell>
          <cell r="BD365">
            <v>0</v>
          </cell>
          <cell r="BE365">
            <v>0</v>
          </cell>
          <cell r="BF365">
            <v>0</v>
          </cell>
          <cell r="BG365">
            <v>0</v>
          </cell>
          <cell r="BH365">
            <v>0</v>
          </cell>
          <cell r="BI365">
            <v>0</v>
          </cell>
          <cell r="BJ365">
            <v>0</v>
          </cell>
          <cell r="BK365">
            <v>0</v>
          </cell>
          <cell r="BL365">
            <v>0</v>
          </cell>
          <cell r="BM365">
            <v>0</v>
          </cell>
        </row>
        <row r="366">
          <cell r="A366" t="str">
            <v>hide</v>
          </cell>
          <cell r="D366" t="str">
            <v/>
          </cell>
          <cell r="J366">
            <v>0</v>
          </cell>
          <cell r="L366">
            <v>0</v>
          </cell>
          <cell r="M366">
            <v>0</v>
          </cell>
          <cell r="N366">
            <v>0</v>
          </cell>
          <cell r="O366">
            <v>0</v>
          </cell>
          <cell r="P366">
            <v>0</v>
          </cell>
          <cell r="Q366">
            <v>0</v>
          </cell>
          <cell r="R366">
            <v>0</v>
          </cell>
          <cell r="S366">
            <v>0</v>
          </cell>
          <cell r="T366">
            <v>0</v>
          </cell>
          <cell r="U366">
            <v>0</v>
          </cell>
          <cell r="BC366">
            <v>0</v>
          </cell>
          <cell r="BD366">
            <v>0</v>
          </cell>
          <cell r="BE366">
            <v>0</v>
          </cell>
          <cell r="BF366">
            <v>0</v>
          </cell>
          <cell r="BG366">
            <v>0</v>
          </cell>
          <cell r="BH366">
            <v>0</v>
          </cell>
          <cell r="BI366">
            <v>0</v>
          </cell>
          <cell r="BJ366">
            <v>0</v>
          </cell>
          <cell r="BK366">
            <v>0</v>
          </cell>
          <cell r="BL366">
            <v>0</v>
          </cell>
          <cell r="BM366">
            <v>0</v>
          </cell>
        </row>
        <row r="367">
          <cell r="A367" t="str">
            <v>hide</v>
          </cell>
          <cell r="D367" t="str">
            <v/>
          </cell>
          <cell r="J367">
            <v>0</v>
          </cell>
          <cell r="L367">
            <v>0</v>
          </cell>
          <cell r="M367">
            <v>0</v>
          </cell>
          <cell r="N367">
            <v>0</v>
          </cell>
          <cell r="O367">
            <v>0</v>
          </cell>
          <cell r="P367">
            <v>0</v>
          </cell>
          <cell r="Q367">
            <v>0</v>
          </cell>
          <cell r="R367">
            <v>0</v>
          </cell>
          <cell r="S367">
            <v>0</v>
          </cell>
          <cell r="T367">
            <v>0</v>
          </cell>
          <cell r="U367">
            <v>0</v>
          </cell>
          <cell r="BC367">
            <v>0</v>
          </cell>
          <cell r="BD367">
            <v>0</v>
          </cell>
          <cell r="BE367">
            <v>0</v>
          </cell>
          <cell r="BF367">
            <v>0</v>
          </cell>
          <cell r="BG367">
            <v>0</v>
          </cell>
          <cell r="BH367">
            <v>0</v>
          </cell>
          <cell r="BI367">
            <v>0</v>
          </cell>
          <cell r="BJ367">
            <v>0</v>
          </cell>
          <cell r="BK367">
            <v>0</v>
          </cell>
          <cell r="BL367">
            <v>0</v>
          </cell>
          <cell r="BM367">
            <v>0</v>
          </cell>
        </row>
        <row r="368">
          <cell r="A368" t="str">
            <v>hide</v>
          </cell>
          <cell r="D368" t="str">
            <v/>
          </cell>
          <cell r="J368">
            <v>0</v>
          </cell>
          <cell r="L368">
            <v>0</v>
          </cell>
          <cell r="M368">
            <v>0</v>
          </cell>
          <cell r="N368">
            <v>0</v>
          </cell>
          <cell r="O368">
            <v>0</v>
          </cell>
          <cell r="P368">
            <v>0</v>
          </cell>
          <cell r="Q368">
            <v>0</v>
          </cell>
          <cell r="R368">
            <v>0</v>
          </cell>
          <cell r="S368">
            <v>0</v>
          </cell>
          <cell r="T368">
            <v>0</v>
          </cell>
          <cell r="U368">
            <v>0</v>
          </cell>
          <cell r="BC368">
            <v>0</v>
          </cell>
          <cell r="BD368">
            <v>0</v>
          </cell>
          <cell r="BE368">
            <v>0</v>
          </cell>
          <cell r="BF368">
            <v>0</v>
          </cell>
          <cell r="BG368">
            <v>0</v>
          </cell>
          <cell r="BH368">
            <v>0</v>
          </cell>
          <cell r="BI368">
            <v>0</v>
          </cell>
          <cell r="BJ368">
            <v>0</v>
          </cell>
          <cell r="BK368">
            <v>0</v>
          </cell>
          <cell r="BL368">
            <v>0</v>
          </cell>
          <cell r="BM368">
            <v>0</v>
          </cell>
        </row>
        <row r="369">
          <cell r="A369" t="str">
            <v>hide</v>
          </cell>
          <cell r="D369" t="str">
            <v/>
          </cell>
          <cell r="J369">
            <v>0</v>
          </cell>
          <cell r="L369">
            <v>0</v>
          </cell>
          <cell r="M369">
            <v>0</v>
          </cell>
          <cell r="N369">
            <v>0</v>
          </cell>
          <cell r="O369">
            <v>0</v>
          </cell>
          <cell r="P369">
            <v>0</v>
          </cell>
          <cell r="Q369">
            <v>0</v>
          </cell>
          <cell r="R369">
            <v>0</v>
          </cell>
          <cell r="S369">
            <v>0</v>
          </cell>
          <cell r="T369">
            <v>0</v>
          </cell>
          <cell r="U369">
            <v>0</v>
          </cell>
          <cell r="BC369">
            <v>0</v>
          </cell>
          <cell r="BD369">
            <v>0</v>
          </cell>
          <cell r="BE369">
            <v>0</v>
          </cell>
          <cell r="BF369">
            <v>0</v>
          </cell>
          <cell r="BG369">
            <v>0</v>
          </cell>
          <cell r="BH369">
            <v>0</v>
          </cell>
          <cell r="BI369">
            <v>0</v>
          </cell>
          <cell r="BJ369">
            <v>0</v>
          </cell>
          <cell r="BK369">
            <v>0</v>
          </cell>
          <cell r="BL369">
            <v>0</v>
          </cell>
          <cell r="BM369">
            <v>0</v>
          </cell>
        </row>
        <row r="370">
          <cell r="A370" t="str">
            <v>hide</v>
          </cell>
          <cell r="D370" t="str">
            <v/>
          </cell>
          <cell r="J370">
            <v>0</v>
          </cell>
          <cell r="L370">
            <v>0</v>
          </cell>
          <cell r="M370">
            <v>0</v>
          </cell>
          <cell r="N370">
            <v>0</v>
          </cell>
          <cell r="O370">
            <v>0</v>
          </cell>
          <cell r="P370">
            <v>0</v>
          </cell>
          <cell r="Q370">
            <v>0</v>
          </cell>
          <cell r="R370">
            <v>0</v>
          </cell>
          <cell r="S370">
            <v>0</v>
          </cell>
          <cell r="T370">
            <v>0</v>
          </cell>
          <cell r="U370">
            <v>0</v>
          </cell>
          <cell r="BC370">
            <v>0</v>
          </cell>
          <cell r="BD370">
            <v>0</v>
          </cell>
          <cell r="BE370">
            <v>0</v>
          </cell>
          <cell r="BF370">
            <v>0</v>
          </cell>
          <cell r="BG370">
            <v>0</v>
          </cell>
          <cell r="BH370">
            <v>0</v>
          </cell>
          <cell r="BI370">
            <v>0</v>
          </cell>
          <cell r="BJ370">
            <v>0</v>
          </cell>
          <cell r="BK370">
            <v>0</v>
          </cell>
          <cell r="BL370">
            <v>0</v>
          </cell>
          <cell r="BM370">
            <v>0</v>
          </cell>
        </row>
        <row r="371">
          <cell r="A371" t="str">
            <v>hide</v>
          </cell>
          <cell r="D371" t="str">
            <v/>
          </cell>
          <cell r="J371">
            <v>0</v>
          </cell>
          <cell r="L371">
            <v>0</v>
          </cell>
          <cell r="M371">
            <v>0</v>
          </cell>
          <cell r="N371">
            <v>0</v>
          </cell>
          <cell r="O371">
            <v>0</v>
          </cell>
          <cell r="P371">
            <v>0</v>
          </cell>
          <cell r="Q371">
            <v>0</v>
          </cell>
          <cell r="R371">
            <v>0</v>
          </cell>
          <cell r="S371">
            <v>0</v>
          </cell>
          <cell r="T371">
            <v>0</v>
          </cell>
          <cell r="U371">
            <v>0</v>
          </cell>
          <cell r="BC371">
            <v>0</v>
          </cell>
          <cell r="BD371">
            <v>0</v>
          </cell>
          <cell r="BE371">
            <v>0</v>
          </cell>
          <cell r="BF371">
            <v>0</v>
          </cell>
          <cell r="BG371">
            <v>0</v>
          </cell>
          <cell r="BH371">
            <v>0</v>
          </cell>
          <cell r="BI371">
            <v>0</v>
          </cell>
          <cell r="BJ371">
            <v>0</v>
          </cell>
          <cell r="BK371">
            <v>0</v>
          </cell>
          <cell r="BL371">
            <v>0</v>
          </cell>
          <cell r="BM371">
            <v>0</v>
          </cell>
        </row>
        <row r="372">
          <cell r="A372" t="str">
            <v>hide</v>
          </cell>
          <cell r="D372" t="str">
            <v/>
          </cell>
          <cell r="J372">
            <v>0</v>
          </cell>
          <cell r="L372">
            <v>0</v>
          </cell>
          <cell r="M372">
            <v>0</v>
          </cell>
          <cell r="N372">
            <v>0</v>
          </cell>
          <cell r="O372">
            <v>0</v>
          </cell>
          <cell r="P372">
            <v>0</v>
          </cell>
          <cell r="Q372">
            <v>0</v>
          </cell>
          <cell r="R372">
            <v>0</v>
          </cell>
          <cell r="S372">
            <v>0</v>
          </cell>
          <cell r="T372">
            <v>0</v>
          </cell>
          <cell r="U372">
            <v>0</v>
          </cell>
          <cell r="BC372">
            <v>0</v>
          </cell>
          <cell r="BD372">
            <v>0</v>
          </cell>
          <cell r="BE372">
            <v>0</v>
          </cell>
          <cell r="BF372">
            <v>0</v>
          </cell>
          <cell r="BG372">
            <v>0</v>
          </cell>
          <cell r="BH372">
            <v>0</v>
          </cell>
          <cell r="BI372">
            <v>0</v>
          </cell>
          <cell r="BJ372">
            <v>0</v>
          </cell>
          <cell r="BK372">
            <v>0</v>
          </cell>
          <cell r="BL372">
            <v>0</v>
          </cell>
          <cell r="BM372">
            <v>0</v>
          </cell>
        </row>
        <row r="373">
          <cell r="A373" t="str">
            <v>hide</v>
          </cell>
          <cell r="D373" t="str">
            <v/>
          </cell>
          <cell r="J373">
            <v>0</v>
          </cell>
          <cell r="L373">
            <v>0</v>
          </cell>
          <cell r="M373">
            <v>0</v>
          </cell>
          <cell r="N373">
            <v>0</v>
          </cell>
          <cell r="O373">
            <v>0</v>
          </cell>
          <cell r="P373">
            <v>0</v>
          </cell>
          <cell r="Q373">
            <v>0</v>
          </cell>
          <cell r="R373">
            <v>0</v>
          </cell>
          <cell r="S373">
            <v>0</v>
          </cell>
          <cell r="T373">
            <v>0</v>
          </cell>
          <cell r="U373">
            <v>0</v>
          </cell>
          <cell r="BC373">
            <v>0</v>
          </cell>
          <cell r="BD373">
            <v>0</v>
          </cell>
          <cell r="BE373">
            <v>0</v>
          </cell>
          <cell r="BF373">
            <v>0</v>
          </cell>
          <cell r="BG373">
            <v>0</v>
          </cell>
          <cell r="BH373">
            <v>0</v>
          </cell>
          <cell r="BI373">
            <v>0</v>
          </cell>
          <cell r="BJ373">
            <v>0</v>
          </cell>
          <cell r="BK373">
            <v>0</v>
          </cell>
          <cell r="BL373">
            <v>0</v>
          </cell>
          <cell r="BM373">
            <v>0</v>
          </cell>
        </row>
        <row r="374">
          <cell r="A374" t="str">
            <v>hide</v>
          </cell>
          <cell r="D374" t="str">
            <v/>
          </cell>
          <cell r="J374">
            <v>0</v>
          </cell>
          <cell r="L374">
            <v>0</v>
          </cell>
          <cell r="M374">
            <v>0</v>
          </cell>
          <cell r="N374">
            <v>0</v>
          </cell>
          <cell r="O374">
            <v>0</v>
          </cell>
          <cell r="P374">
            <v>0</v>
          </cell>
          <cell r="Q374">
            <v>0</v>
          </cell>
          <cell r="R374">
            <v>0</v>
          </cell>
          <cell r="S374">
            <v>0</v>
          </cell>
          <cell r="T374">
            <v>0</v>
          </cell>
          <cell r="U374">
            <v>0</v>
          </cell>
          <cell r="BC374">
            <v>0</v>
          </cell>
          <cell r="BD374">
            <v>0</v>
          </cell>
          <cell r="BE374">
            <v>0</v>
          </cell>
          <cell r="BF374">
            <v>0</v>
          </cell>
          <cell r="BG374">
            <v>0</v>
          </cell>
          <cell r="BH374">
            <v>0</v>
          </cell>
          <cell r="BI374">
            <v>0</v>
          </cell>
          <cell r="BJ374">
            <v>0</v>
          </cell>
          <cell r="BK374">
            <v>0</v>
          </cell>
          <cell r="BL374">
            <v>0</v>
          </cell>
          <cell r="BM374">
            <v>0</v>
          </cell>
        </row>
        <row r="375">
          <cell r="A375" t="str">
            <v>hide</v>
          </cell>
          <cell r="D375" t="str">
            <v/>
          </cell>
          <cell r="J375">
            <v>0</v>
          </cell>
          <cell r="L375">
            <v>0</v>
          </cell>
          <cell r="M375">
            <v>0</v>
          </cell>
          <cell r="N375">
            <v>0</v>
          </cell>
          <cell r="O375">
            <v>0</v>
          </cell>
          <cell r="P375">
            <v>0</v>
          </cell>
          <cell r="Q375">
            <v>0</v>
          </cell>
          <cell r="R375">
            <v>0</v>
          </cell>
          <cell r="S375">
            <v>0</v>
          </cell>
          <cell r="T375">
            <v>0</v>
          </cell>
          <cell r="U375">
            <v>0</v>
          </cell>
          <cell r="BC375">
            <v>0</v>
          </cell>
          <cell r="BD375">
            <v>0</v>
          </cell>
          <cell r="BE375">
            <v>0</v>
          </cell>
          <cell r="BF375">
            <v>0</v>
          </cell>
          <cell r="BG375">
            <v>0</v>
          </cell>
          <cell r="BH375">
            <v>0</v>
          </cell>
          <cell r="BI375">
            <v>0</v>
          </cell>
          <cell r="BJ375">
            <v>0</v>
          </cell>
          <cell r="BK375">
            <v>0</v>
          </cell>
          <cell r="BL375">
            <v>0</v>
          </cell>
          <cell r="BM375">
            <v>0</v>
          </cell>
        </row>
        <row r="376">
          <cell r="A376" t="str">
            <v>hide</v>
          </cell>
          <cell r="D376" t="str">
            <v/>
          </cell>
          <cell r="J376">
            <v>0</v>
          </cell>
          <cell r="L376">
            <v>0</v>
          </cell>
          <cell r="M376">
            <v>0</v>
          </cell>
          <cell r="N376">
            <v>0</v>
          </cell>
          <cell r="O376">
            <v>0</v>
          </cell>
          <cell r="P376">
            <v>0</v>
          </cell>
          <cell r="Q376">
            <v>0</v>
          </cell>
          <cell r="R376">
            <v>0</v>
          </cell>
          <cell r="S376">
            <v>0</v>
          </cell>
          <cell r="T376">
            <v>0</v>
          </cell>
          <cell r="U376">
            <v>0</v>
          </cell>
          <cell r="BC376">
            <v>0</v>
          </cell>
          <cell r="BD376">
            <v>0</v>
          </cell>
          <cell r="BE376">
            <v>0</v>
          </cell>
          <cell r="BF376">
            <v>0</v>
          </cell>
          <cell r="BG376">
            <v>0</v>
          </cell>
          <cell r="BH376">
            <v>0</v>
          </cell>
          <cell r="BI376">
            <v>0</v>
          </cell>
          <cell r="BJ376">
            <v>0</v>
          </cell>
          <cell r="BK376">
            <v>0</v>
          </cell>
          <cell r="BL376">
            <v>0</v>
          </cell>
          <cell r="BM376">
            <v>0</v>
          </cell>
        </row>
        <row r="377">
          <cell r="A377" t="str">
            <v>hide</v>
          </cell>
          <cell r="D377" t="str">
            <v/>
          </cell>
          <cell r="J377">
            <v>0</v>
          </cell>
          <cell r="L377">
            <v>0</v>
          </cell>
          <cell r="M377">
            <v>0</v>
          </cell>
          <cell r="N377">
            <v>0</v>
          </cell>
          <cell r="O377">
            <v>0</v>
          </cell>
          <cell r="P377">
            <v>0</v>
          </cell>
          <cell r="Q377">
            <v>0</v>
          </cell>
          <cell r="R377">
            <v>0</v>
          </cell>
          <cell r="S377">
            <v>0</v>
          </cell>
          <cell r="T377">
            <v>0</v>
          </cell>
          <cell r="U377">
            <v>0</v>
          </cell>
          <cell r="BC377">
            <v>0</v>
          </cell>
          <cell r="BD377">
            <v>0</v>
          </cell>
          <cell r="BE377">
            <v>0</v>
          </cell>
          <cell r="BF377">
            <v>0</v>
          </cell>
          <cell r="BG377">
            <v>0</v>
          </cell>
          <cell r="BH377">
            <v>0</v>
          </cell>
          <cell r="BI377">
            <v>0</v>
          </cell>
          <cell r="BJ377">
            <v>0</v>
          </cell>
          <cell r="BK377">
            <v>0</v>
          </cell>
          <cell r="BL377">
            <v>0</v>
          </cell>
          <cell r="BM377">
            <v>0</v>
          </cell>
        </row>
        <row r="378">
          <cell r="A378" t="str">
            <v>hide</v>
          </cell>
          <cell r="D378" t="str">
            <v/>
          </cell>
          <cell r="J378">
            <v>0</v>
          </cell>
          <cell r="L378">
            <v>0</v>
          </cell>
          <cell r="M378">
            <v>0</v>
          </cell>
          <cell r="N378">
            <v>0</v>
          </cell>
          <cell r="O378">
            <v>0</v>
          </cell>
          <cell r="P378">
            <v>0</v>
          </cell>
          <cell r="Q378">
            <v>0</v>
          </cell>
          <cell r="R378">
            <v>0</v>
          </cell>
          <cell r="S378">
            <v>0</v>
          </cell>
          <cell r="T378">
            <v>0</v>
          </cell>
          <cell r="U378">
            <v>0</v>
          </cell>
          <cell r="BC378">
            <v>0</v>
          </cell>
          <cell r="BD378">
            <v>0</v>
          </cell>
          <cell r="BE378">
            <v>0</v>
          </cell>
          <cell r="BF378">
            <v>0</v>
          </cell>
          <cell r="BG378">
            <v>0</v>
          </cell>
          <cell r="BH378">
            <v>0</v>
          </cell>
          <cell r="BI378">
            <v>0</v>
          </cell>
          <cell r="BJ378">
            <v>0</v>
          </cell>
          <cell r="BK378">
            <v>0</v>
          </cell>
          <cell r="BL378">
            <v>0</v>
          </cell>
          <cell r="BM378">
            <v>0</v>
          </cell>
        </row>
        <row r="379">
          <cell r="A379" t="str">
            <v>hide</v>
          </cell>
          <cell r="D379" t="str">
            <v/>
          </cell>
          <cell r="J379">
            <v>0</v>
          </cell>
          <cell r="L379">
            <v>0</v>
          </cell>
          <cell r="M379">
            <v>0</v>
          </cell>
          <cell r="N379">
            <v>0</v>
          </cell>
          <cell r="O379">
            <v>0</v>
          </cell>
          <cell r="P379">
            <v>0</v>
          </cell>
          <cell r="Q379">
            <v>0</v>
          </cell>
          <cell r="R379">
            <v>0</v>
          </cell>
          <cell r="S379">
            <v>0</v>
          </cell>
          <cell r="T379">
            <v>0</v>
          </cell>
          <cell r="U379">
            <v>0</v>
          </cell>
          <cell r="BC379">
            <v>0</v>
          </cell>
          <cell r="BD379">
            <v>0</v>
          </cell>
          <cell r="BE379">
            <v>0</v>
          </cell>
          <cell r="BF379">
            <v>0</v>
          </cell>
          <cell r="BG379">
            <v>0</v>
          </cell>
          <cell r="BH379">
            <v>0</v>
          </cell>
          <cell r="BI379">
            <v>0</v>
          </cell>
          <cell r="BJ379">
            <v>0</v>
          </cell>
          <cell r="BK379">
            <v>0</v>
          </cell>
          <cell r="BL379">
            <v>0</v>
          </cell>
          <cell r="BM379">
            <v>0</v>
          </cell>
        </row>
        <row r="380">
          <cell r="A380" t="str">
            <v>hide</v>
          </cell>
          <cell r="D380" t="str">
            <v/>
          </cell>
          <cell r="J380">
            <v>0</v>
          </cell>
          <cell r="L380">
            <v>0</v>
          </cell>
          <cell r="M380">
            <v>0</v>
          </cell>
          <cell r="N380">
            <v>0</v>
          </cell>
          <cell r="O380">
            <v>0</v>
          </cell>
          <cell r="P380">
            <v>0</v>
          </cell>
          <cell r="Q380">
            <v>0</v>
          </cell>
          <cell r="R380">
            <v>0</v>
          </cell>
          <cell r="S380">
            <v>0</v>
          </cell>
          <cell r="T380">
            <v>0</v>
          </cell>
          <cell r="U380">
            <v>0</v>
          </cell>
          <cell r="BC380">
            <v>0</v>
          </cell>
          <cell r="BD380">
            <v>0</v>
          </cell>
          <cell r="BE380">
            <v>0</v>
          </cell>
          <cell r="BF380">
            <v>0</v>
          </cell>
          <cell r="BG380">
            <v>0</v>
          </cell>
          <cell r="BH380">
            <v>0</v>
          </cell>
          <cell r="BI380">
            <v>0</v>
          </cell>
          <cell r="BJ380">
            <v>0</v>
          </cell>
          <cell r="BK380">
            <v>0</v>
          </cell>
          <cell r="BL380">
            <v>0</v>
          </cell>
          <cell r="BM380">
            <v>0</v>
          </cell>
        </row>
        <row r="381">
          <cell r="A381" t="str">
            <v>hide</v>
          </cell>
          <cell r="D381" t="str">
            <v/>
          </cell>
          <cell r="J381">
            <v>0</v>
          </cell>
          <cell r="L381">
            <v>0</v>
          </cell>
          <cell r="M381">
            <v>0</v>
          </cell>
          <cell r="N381">
            <v>0</v>
          </cell>
          <cell r="O381">
            <v>0</v>
          </cell>
          <cell r="P381">
            <v>0</v>
          </cell>
          <cell r="Q381">
            <v>0</v>
          </cell>
          <cell r="R381">
            <v>0</v>
          </cell>
          <cell r="S381">
            <v>0</v>
          </cell>
          <cell r="T381">
            <v>0</v>
          </cell>
          <cell r="U381">
            <v>0</v>
          </cell>
          <cell r="BC381">
            <v>0</v>
          </cell>
          <cell r="BD381">
            <v>0</v>
          </cell>
          <cell r="BE381">
            <v>0</v>
          </cell>
          <cell r="BF381">
            <v>0</v>
          </cell>
          <cell r="BG381">
            <v>0</v>
          </cell>
          <cell r="BH381">
            <v>0</v>
          </cell>
          <cell r="BI381">
            <v>0</v>
          </cell>
          <cell r="BJ381">
            <v>0</v>
          </cell>
          <cell r="BK381">
            <v>0</v>
          </cell>
          <cell r="BL381">
            <v>0</v>
          </cell>
          <cell r="BM381">
            <v>0</v>
          </cell>
        </row>
        <row r="382">
          <cell r="A382" t="str">
            <v>hide</v>
          </cell>
          <cell r="D382" t="str">
            <v/>
          </cell>
          <cell r="J382">
            <v>0</v>
          </cell>
          <cell r="L382">
            <v>0</v>
          </cell>
          <cell r="M382">
            <v>0</v>
          </cell>
          <cell r="N382">
            <v>0</v>
          </cell>
          <cell r="O382">
            <v>0</v>
          </cell>
          <cell r="P382">
            <v>0</v>
          </cell>
          <cell r="Q382">
            <v>0</v>
          </cell>
          <cell r="R382">
            <v>0</v>
          </cell>
          <cell r="S382">
            <v>0</v>
          </cell>
          <cell r="T382">
            <v>0</v>
          </cell>
          <cell r="U382">
            <v>0</v>
          </cell>
          <cell r="BC382">
            <v>0</v>
          </cell>
          <cell r="BD382">
            <v>0</v>
          </cell>
          <cell r="BE382">
            <v>0</v>
          </cell>
          <cell r="BF382">
            <v>0</v>
          </cell>
          <cell r="BG382">
            <v>0</v>
          </cell>
          <cell r="BH382">
            <v>0</v>
          </cell>
          <cell r="BI382">
            <v>0</v>
          </cell>
          <cell r="BJ382">
            <v>0</v>
          </cell>
          <cell r="BK382">
            <v>0</v>
          </cell>
          <cell r="BL382">
            <v>0</v>
          </cell>
          <cell r="BM382">
            <v>0</v>
          </cell>
        </row>
        <row r="383">
          <cell r="A383" t="str">
            <v>hide</v>
          </cell>
          <cell r="D383" t="str">
            <v/>
          </cell>
          <cell r="J383">
            <v>0</v>
          </cell>
          <cell r="L383">
            <v>0</v>
          </cell>
          <cell r="M383">
            <v>0</v>
          </cell>
          <cell r="N383">
            <v>0</v>
          </cell>
          <cell r="O383">
            <v>0</v>
          </cell>
          <cell r="P383">
            <v>0</v>
          </cell>
          <cell r="Q383">
            <v>0</v>
          </cell>
          <cell r="R383">
            <v>0</v>
          </cell>
          <cell r="S383">
            <v>0</v>
          </cell>
          <cell r="T383">
            <v>0</v>
          </cell>
          <cell r="U383">
            <v>0</v>
          </cell>
          <cell r="BC383">
            <v>0</v>
          </cell>
          <cell r="BD383">
            <v>0</v>
          </cell>
          <cell r="BE383">
            <v>0</v>
          </cell>
          <cell r="BF383">
            <v>0</v>
          </cell>
          <cell r="BG383">
            <v>0</v>
          </cell>
          <cell r="BH383">
            <v>0</v>
          </cell>
          <cell r="BI383">
            <v>0</v>
          </cell>
          <cell r="BJ383">
            <v>0</v>
          </cell>
          <cell r="BK383">
            <v>0</v>
          </cell>
          <cell r="BL383">
            <v>0</v>
          </cell>
          <cell r="BM383">
            <v>0</v>
          </cell>
        </row>
        <row r="384">
          <cell r="A384" t="str">
            <v>hide</v>
          </cell>
          <cell r="D384" t="str">
            <v/>
          </cell>
          <cell r="J384">
            <v>0</v>
          </cell>
          <cell r="L384">
            <v>0</v>
          </cell>
          <cell r="M384">
            <v>0</v>
          </cell>
          <cell r="N384">
            <v>0</v>
          </cell>
          <cell r="O384">
            <v>0</v>
          </cell>
          <cell r="P384">
            <v>0</v>
          </cell>
          <cell r="Q384">
            <v>0</v>
          </cell>
          <cell r="R384">
            <v>0</v>
          </cell>
          <cell r="S384">
            <v>0</v>
          </cell>
          <cell r="T384">
            <v>0</v>
          </cell>
          <cell r="U384">
            <v>0</v>
          </cell>
          <cell r="BC384">
            <v>0</v>
          </cell>
          <cell r="BD384">
            <v>0</v>
          </cell>
          <cell r="BE384">
            <v>0</v>
          </cell>
          <cell r="BF384">
            <v>0</v>
          </cell>
          <cell r="BG384">
            <v>0</v>
          </cell>
          <cell r="BH384">
            <v>0</v>
          </cell>
          <cell r="BI384">
            <v>0</v>
          </cell>
          <cell r="BJ384">
            <v>0</v>
          </cell>
          <cell r="BK384">
            <v>0</v>
          </cell>
          <cell r="BL384">
            <v>0</v>
          </cell>
          <cell r="BM384">
            <v>0</v>
          </cell>
        </row>
        <row r="385">
          <cell r="A385" t="str">
            <v>hide</v>
          </cell>
          <cell r="D385" t="str">
            <v/>
          </cell>
          <cell r="J385">
            <v>0</v>
          </cell>
          <cell r="L385">
            <v>0</v>
          </cell>
          <cell r="M385">
            <v>0</v>
          </cell>
          <cell r="N385">
            <v>0</v>
          </cell>
          <cell r="O385">
            <v>0</v>
          </cell>
          <cell r="P385">
            <v>0</v>
          </cell>
          <cell r="Q385">
            <v>0</v>
          </cell>
          <cell r="R385">
            <v>0</v>
          </cell>
          <cell r="S385">
            <v>0</v>
          </cell>
          <cell r="T385">
            <v>0</v>
          </cell>
          <cell r="U385">
            <v>0</v>
          </cell>
          <cell r="BC385">
            <v>0</v>
          </cell>
          <cell r="BD385">
            <v>0</v>
          </cell>
          <cell r="BE385">
            <v>0</v>
          </cell>
          <cell r="BF385">
            <v>0</v>
          </cell>
          <cell r="BG385">
            <v>0</v>
          </cell>
          <cell r="BH385">
            <v>0</v>
          </cell>
          <cell r="BI385">
            <v>0</v>
          </cell>
          <cell r="BJ385">
            <v>0</v>
          </cell>
          <cell r="BK385">
            <v>0</v>
          </cell>
          <cell r="BL385">
            <v>0</v>
          </cell>
          <cell r="BM385">
            <v>0</v>
          </cell>
        </row>
        <row r="386">
          <cell r="A386" t="str">
            <v>hide</v>
          </cell>
          <cell r="D386" t="str">
            <v/>
          </cell>
          <cell r="J386">
            <v>0</v>
          </cell>
          <cell r="L386">
            <v>0</v>
          </cell>
          <cell r="M386">
            <v>0</v>
          </cell>
          <cell r="N386">
            <v>0</v>
          </cell>
          <cell r="O386">
            <v>0</v>
          </cell>
          <cell r="P386">
            <v>0</v>
          </cell>
          <cell r="Q386">
            <v>0</v>
          </cell>
          <cell r="R386">
            <v>0</v>
          </cell>
          <cell r="S386">
            <v>0</v>
          </cell>
          <cell r="T386">
            <v>0</v>
          </cell>
          <cell r="U386">
            <v>0</v>
          </cell>
          <cell r="BC386">
            <v>0</v>
          </cell>
          <cell r="BD386">
            <v>0</v>
          </cell>
          <cell r="BE386">
            <v>0</v>
          </cell>
          <cell r="BF386">
            <v>0</v>
          </cell>
          <cell r="BG386">
            <v>0</v>
          </cell>
          <cell r="BH386">
            <v>0</v>
          </cell>
          <cell r="BI386">
            <v>0</v>
          </cell>
          <cell r="BJ386">
            <v>0</v>
          </cell>
          <cell r="BK386">
            <v>0</v>
          </cell>
          <cell r="BL386">
            <v>0</v>
          </cell>
          <cell r="BM386">
            <v>0</v>
          </cell>
        </row>
        <row r="387">
          <cell r="A387" t="str">
            <v>hide</v>
          </cell>
          <cell r="D387" t="str">
            <v/>
          </cell>
          <cell r="J387">
            <v>0</v>
          </cell>
          <cell r="L387">
            <v>0</v>
          </cell>
          <cell r="M387">
            <v>0</v>
          </cell>
          <cell r="N387">
            <v>0</v>
          </cell>
          <cell r="O387">
            <v>0</v>
          </cell>
          <cell r="P387">
            <v>0</v>
          </cell>
          <cell r="Q387">
            <v>0</v>
          </cell>
          <cell r="R387">
            <v>0</v>
          </cell>
          <cell r="S387">
            <v>0</v>
          </cell>
          <cell r="T387">
            <v>0</v>
          </cell>
          <cell r="U387">
            <v>0</v>
          </cell>
          <cell r="BC387">
            <v>0</v>
          </cell>
          <cell r="BD387">
            <v>0</v>
          </cell>
          <cell r="BE387">
            <v>0</v>
          </cell>
          <cell r="BF387">
            <v>0</v>
          </cell>
          <cell r="BG387">
            <v>0</v>
          </cell>
          <cell r="BH387">
            <v>0</v>
          </cell>
          <cell r="BI387">
            <v>0</v>
          </cell>
          <cell r="BJ387">
            <v>0</v>
          </cell>
          <cell r="BK387">
            <v>0</v>
          </cell>
          <cell r="BL387">
            <v>0</v>
          </cell>
          <cell r="BM387">
            <v>0</v>
          </cell>
        </row>
        <row r="388">
          <cell r="A388" t="str">
            <v>hide</v>
          </cell>
          <cell r="D388" t="str">
            <v/>
          </cell>
          <cell r="J388">
            <v>0</v>
          </cell>
          <cell r="L388">
            <v>0</v>
          </cell>
          <cell r="M388">
            <v>0</v>
          </cell>
          <cell r="N388">
            <v>0</v>
          </cell>
          <cell r="O388">
            <v>0</v>
          </cell>
          <cell r="P388">
            <v>0</v>
          </cell>
          <cell r="Q388">
            <v>0</v>
          </cell>
          <cell r="R388">
            <v>0</v>
          </cell>
          <cell r="S388">
            <v>0</v>
          </cell>
          <cell r="T388">
            <v>0</v>
          </cell>
          <cell r="U388">
            <v>0</v>
          </cell>
          <cell r="BC388">
            <v>0</v>
          </cell>
          <cell r="BD388">
            <v>0</v>
          </cell>
          <cell r="BE388">
            <v>0</v>
          </cell>
          <cell r="BF388">
            <v>0</v>
          </cell>
          <cell r="BG388">
            <v>0</v>
          </cell>
          <cell r="BH388">
            <v>0</v>
          </cell>
          <cell r="BI388">
            <v>0</v>
          </cell>
          <cell r="BJ388">
            <v>0</v>
          </cell>
          <cell r="BK388">
            <v>0</v>
          </cell>
          <cell r="BL388">
            <v>0</v>
          </cell>
          <cell r="BM388">
            <v>0</v>
          </cell>
        </row>
        <row r="389">
          <cell r="A389" t="str">
            <v>hide</v>
          </cell>
          <cell r="D389" t="str">
            <v/>
          </cell>
          <cell r="J389">
            <v>0</v>
          </cell>
          <cell r="L389">
            <v>0</v>
          </cell>
          <cell r="M389">
            <v>0</v>
          </cell>
          <cell r="N389">
            <v>0</v>
          </cell>
          <cell r="O389">
            <v>0</v>
          </cell>
          <cell r="P389">
            <v>0</v>
          </cell>
          <cell r="Q389">
            <v>0</v>
          </cell>
          <cell r="R389">
            <v>0</v>
          </cell>
          <cell r="S389">
            <v>0</v>
          </cell>
          <cell r="T389">
            <v>0</v>
          </cell>
          <cell r="U389">
            <v>0</v>
          </cell>
          <cell r="BC389">
            <v>0</v>
          </cell>
          <cell r="BD389">
            <v>0</v>
          </cell>
          <cell r="BE389">
            <v>0</v>
          </cell>
          <cell r="BF389">
            <v>0</v>
          </cell>
          <cell r="BG389">
            <v>0</v>
          </cell>
          <cell r="BH389">
            <v>0</v>
          </cell>
          <cell r="BI389">
            <v>0</v>
          </cell>
          <cell r="BJ389">
            <v>0</v>
          </cell>
          <cell r="BK389">
            <v>0</v>
          </cell>
          <cell r="BL389">
            <v>0</v>
          </cell>
          <cell r="BM389">
            <v>0</v>
          </cell>
        </row>
        <row r="390">
          <cell r="A390" t="str">
            <v>hide</v>
          </cell>
          <cell r="D390" t="str">
            <v/>
          </cell>
          <cell r="J390">
            <v>0</v>
          </cell>
          <cell r="L390">
            <v>0</v>
          </cell>
          <cell r="M390">
            <v>0</v>
          </cell>
          <cell r="N390">
            <v>0</v>
          </cell>
          <cell r="O390">
            <v>0</v>
          </cell>
          <cell r="P390">
            <v>0</v>
          </cell>
          <cell r="Q390">
            <v>0</v>
          </cell>
          <cell r="R390">
            <v>0</v>
          </cell>
          <cell r="S390">
            <v>0</v>
          </cell>
          <cell r="T390">
            <v>0</v>
          </cell>
          <cell r="U390">
            <v>0</v>
          </cell>
          <cell r="BC390">
            <v>0</v>
          </cell>
          <cell r="BD390">
            <v>0</v>
          </cell>
          <cell r="BE390">
            <v>0</v>
          </cell>
          <cell r="BF390">
            <v>0</v>
          </cell>
          <cell r="BG390">
            <v>0</v>
          </cell>
          <cell r="BH390">
            <v>0</v>
          </cell>
          <cell r="BI390">
            <v>0</v>
          </cell>
          <cell r="BJ390">
            <v>0</v>
          </cell>
          <cell r="BK390">
            <v>0</v>
          </cell>
          <cell r="BL390">
            <v>0</v>
          </cell>
          <cell r="BM390">
            <v>0</v>
          </cell>
        </row>
        <row r="391">
          <cell r="A391" t="str">
            <v>hide</v>
          </cell>
          <cell r="D391" t="str">
            <v/>
          </cell>
          <cell r="J391">
            <v>0</v>
          </cell>
          <cell r="L391">
            <v>0</v>
          </cell>
          <cell r="M391">
            <v>0</v>
          </cell>
          <cell r="N391">
            <v>0</v>
          </cell>
          <cell r="O391">
            <v>0</v>
          </cell>
          <cell r="P391">
            <v>0</v>
          </cell>
          <cell r="Q391">
            <v>0</v>
          </cell>
          <cell r="R391">
            <v>0</v>
          </cell>
          <cell r="S391">
            <v>0</v>
          </cell>
          <cell r="T391">
            <v>0</v>
          </cell>
          <cell r="U391">
            <v>0</v>
          </cell>
          <cell r="BC391">
            <v>0</v>
          </cell>
          <cell r="BD391">
            <v>0</v>
          </cell>
          <cell r="BE391">
            <v>0</v>
          </cell>
          <cell r="BF391">
            <v>0</v>
          </cell>
          <cell r="BG391">
            <v>0</v>
          </cell>
          <cell r="BH391">
            <v>0</v>
          </cell>
          <cell r="BI391">
            <v>0</v>
          </cell>
          <cell r="BJ391">
            <v>0</v>
          </cell>
          <cell r="BK391">
            <v>0</v>
          </cell>
          <cell r="BL391">
            <v>0</v>
          </cell>
          <cell r="BM391">
            <v>0</v>
          </cell>
        </row>
        <row r="392">
          <cell r="A392" t="str">
            <v>hide</v>
          </cell>
          <cell r="D392" t="str">
            <v/>
          </cell>
          <cell r="J392">
            <v>0</v>
          </cell>
          <cell r="L392">
            <v>0</v>
          </cell>
          <cell r="M392">
            <v>0</v>
          </cell>
          <cell r="N392">
            <v>0</v>
          </cell>
          <cell r="O392">
            <v>0</v>
          </cell>
          <cell r="P392">
            <v>0</v>
          </cell>
          <cell r="Q392">
            <v>0</v>
          </cell>
          <cell r="R392">
            <v>0</v>
          </cell>
          <cell r="S392">
            <v>0</v>
          </cell>
          <cell r="T392">
            <v>0</v>
          </cell>
          <cell r="U392">
            <v>0</v>
          </cell>
          <cell r="BC392">
            <v>0</v>
          </cell>
          <cell r="BD392">
            <v>0</v>
          </cell>
          <cell r="BE392">
            <v>0</v>
          </cell>
          <cell r="BF392">
            <v>0</v>
          </cell>
          <cell r="BG392">
            <v>0</v>
          </cell>
          <cell r="BH392">
            <v>0</v>
          </cell>
          <cell r="BI392">
            <v>0</v>
          </cell>
          <cell r="BJ392">
            <v>0</v>
          </cell>
          <cell r="BK392">
            <v>0</v>
          </cell>
          <cell r="BL392">
            <v>0</v>
          </cell>
          <cell r="BM392">
            <v>0</v>
          </cell>
        </row>
        <row r="393">
          <cell r="A393" t="str">
            <v>hide</v>
          </cell>
          <cell r="D393" t="str">
            <v/>
          </cell>
          <cell r="J393">
            <v>0</v>
          </cell>
          <cell r="L393">
            <v>0</v>
          </cell>
          <cell r="M393">
            <v>0</v>
          </cell>
          <cell r="N393">
            <v>0</v>
          </cell>
          <cell r="O393">
            <v>0</v>
          </cell>
          <cell r="P393">
            <v>0</v>
          </cell>
          <cell r="Q393">
            <v>0</v>
          </cell>
          <cell r="R393">
            <v>0</v>
          </cell>
          <cell r="S393">
            <v>0</v>
          </cell>
          <cell r="T393">
            <v>0</v>
          </cell>
          <cell r="U393">
            <v>0</v>
          </cell>
          <cell r="BC393">
            <v>0</v>
          </cell>
          <cell r="BD393">
            <v>0</v>
          </cell>
          <cell r="BE393">
            <v>0</v>
          </cell>
          <cell r="BF393">
            <v>0</v>
          </cell>
          <cell r="BG393">
            <v>0</v>
          </cell>
          <cell r="BH393">
            <v>0</v>
          </cell>
          <cell r="BI393">
            <v>0</v>
          </cell>
          <cell r="BJ393">
            <v>0</v>
          </cell>
          <cell r="BK393">
            <v>0</v>
          </cell>
          <cell r="BL393">
            <v>0</v>
          </cell>
          <cell r="BM393">
            <v>0</v>
          </cell>
        </row>
        <row r="394">
          <cell r="A394" t="str">
            <v>hide</v>
          </cell>
          <cell r="D394" t="str">
            <v/>
          </cell>
          <cell r="J394">
            <v>0</v>
          </cell>
          <cell r="L394">
            <v>0</v>
          </cell>
          <cell r="M394">
            <v>0</v>
          </cell>
          <cell r="N394">
            <v>0</v>
          </cell>
          <cell r="O394">
            <v>0</v>
          </cell>
          <cell r="P394">
            <v>0</v>
          </cell>
          <cell r="Q394">
            <v>0</v>
          </cell>
          <cell r="R394">
            <v>0</v>
          </cell>
          <cell r="S394">
            <v>0</v>
          </cell>
          <cell r="T394">
            <v>0</v>
          </cell>
          <cell r="U394">
            <v>0</v>
          </cell>
          <cell r="BC394">
            <v>0</v>
          </cell>
          <cell r="BD394">
            <v>0</v>
          </cell>
          <cell r="BE394">
            <v>0</v>
          </cell>
          <cell r="BF394">
            <v>0</v>
          </cell>
          <cell r="BG394">
            <v>0</v>
          </cell>
          <cell r="BH394">
            <v>0</v>
          </cell>
          <cell r="BI394">
            <v>0</v>
          </cell>
          <cell r="BJ394">
            <v>0</v>
          </cell>
          <cell r="BK394">
            <v>0</v>
          </cell>
          <cell r="BL394">
            <v>0</v>
          </cell>
          <cell r="BM394">
            <v>0</v>
          </cell>
        </row>
        <row r="395">
          <cell r="A395" t="str">
            <v>hide</v>
          </cell>
          <cell r="D395" t="str">
            <v/>
          </cell>
          <cell r="J395">
            <v>0</v>
          </cell>
          <cell r="L395">
            <v>0</v>
          </cell>
          <cell r="M395">
            <v>0</v>
          </cell>
          <cell r="N395">
            <v>0</v>
          </cell>
          <cell r="O395">
            <v>0</v>
          </cell>
          <cell r="P395">
            <v>0</v>
          </cell>
          <cell r="Q395">
            <v>0</v>
          </cell>
          <cell r="R395">
            <v>0</v>
          </cell>
          <cell r="S395">
            <v>0</v>
          </cell>
          <cell r="T395">
            <v>0</v>
          </cell>
          <cell r="U395">
            <v>0</v>
          </cell>
          <cell r="BC395">
            <v>0</v>
          </cell>
          <cell r="BD395">
            <v>0</v>
          </cell>
          <cell r="BE395">
            <v>0</v>
          </cell>
          <cell r="BF395">
            <v>0</v>
          </cell>
          <cell r="BG395">
            <v>0</v>
          </cell>
          <cell r="BH395">
            <v>0</v>
          </cell>
          <cell r="BI395">
            <v>0</v>
          </cell>
          <cell r="BJ395">
            <v>0</v>
          </cell>
          <cell r="BK395">
            <v>0</v>
          </cell>
          <cell r="BL395">
            <v>0</v>
          </cell>
          <cell r="BM395">
            <v>0</v>
          </cell>
        </row>
        <row r="396">
          <cell r="A396" t="str">
            <v>hide</v>
          </cell>
          <cell r="D396" t="str">
            <v/>
          </cell>
          <cell r="J396">
            <v>0</v>
          </cell>
          <cell r="L396">
            <v>0</v>
          </cell>
          <cell r="M396">
            <v>0</v>
          </cell>
          <cell r="N396">
            <v>0</v>
          </cell>
          <cell r="O396">
            <v>0</v>
          </cell>
          <cell r="P396">
            <v>0</v>
          </cell>
          <cell r="Q396">
            <v>0</v>
          </cell>
          <cell r="R396">
            <v>0</v>
          </cell>
          <cell r="S396">
            <v>0</v>
          </cell>
          <cell r="T396">
            <v>0</v>
          </cell>
          <cell r="U396">
            <v>0</v>
          </cell>
        </row>
        <row r="397">
          <cell r="A397" t="str">
            <v>hide</v>
          </cell>
          <cell r="D397" t="str">
            <v/>
          </cell>
          <cell r="J397">
            <v>0</v>
          </cell>
          <cell r="L397">
            <v>0</v>
          </cell>
          <cell r="M397">
            <v>0</v>
          </cell>
          <cell r="N397">
            <v>0</v>
          </cell>
          <cell r="O397">
            <v>0</v>
          </cell>
          <cell r="P397">
            <v>0</v>
          </cell>
          <cell r="Q397">
            <v>0</v>
          </cell>
          <cell r="R397">
            <v>0</v>
          </cell>
          <cell r="S397">
            <v>0</v>
          </cell>
          <cell r="T397">
            <v>0</v>
          </cell>
          <cell r="U397">
            <v>0</v>
          </cell>
        </row>
        <row r="398">
          <cell r="A398" t="str">
            <v>hide</v>
          </cell>
          <cell r="D398" t="str">
            <v/>
          </cell>
          <cell r="J398">
            <v>0</v>
          </cell>
          <cell r="L398">
            <v>0</v>
          </cell>
          <cell r="M398">
            <v>0</v>
          </cell>
          <cell r="N398">
            <v>0</v>
          </cell>
          <cell r="O398">
            <v>0</v>
          </cell>
          <cell r="P398">
            <v>0</v>
          </cell>
          <cell r="Q398">
            <v>0</v>
          </cell>
          <cell r="R398">
            <v>0</v>
          </cell>
          <cell r="S398">
            <v>0</v>
          </cell>
          <cell r="T398">
            <v>0</v>
          </cell>
          <cell r="U398">
            <v>0</v>
          </cell>
        </row>
        <row r="399">
          <cell r="A399" t="str">
            <v>hide</v>
          </cell>
          <cell r="D399" t="str">
            <v/>
          </cell>
          <cell r="J399">
            <v>0</v>
          </cell>
          <cell r="L399">
            <v>0</v>
          </cell>
          <cell r="M399">
            <v>0</v>
          </cell>
          <cell r="N399">
            <v>0</v>
          </cell>
          <cell r="O399">
            <v>0</v>
          </cell>
          <cell r="P399">
            <v>0</v>
          </cell>
          <cell r="Q399">
            <v>0</v>
          </cell>
          <cell r="R399">
            <v>0</v>
          </cell>
          <cell r="S399">
            <v>0</v>
          </cell>
          <cell r="T399">
            <v>0</v>
          </cell>
          <cell r="U399">
            <v>0</v>
          </cell>
        </row>
        <row r="400">
          <cell r="A400" t="str">
            <v>hide</v>
          </cell>
          <cell r="D400" t="str">
            <v/>
          </cell>
          <cell r="J400">
            <v>0</v>
          </cell>
          <cell r="L400">
            <v>0</v>
          </cell>
          <cell r="M400">
            <v>0</v>
          </cell>
          <cell r="N400">
            <v>0</v>
          </cell>
          <cell r="O400">
            <v>0</v>
          </cell>
          <cell r="P400">
            <v>0</v>
          </cell>
          <cell r="Q400">
            <v>0</v>
          </cell>
          <cell r="R400">
            <v>0</v>
          </cell>
          <cell r="S400">
            <v>0</v>
          </cell>
          <cell r="T400">
            <v>0</v>
          </cell>
          <cell r="U400">
            <v>0</v>
          </cell>
        </row>
        <row r="401">
          <cell r="A401" t="str">
            <v>hide</v>
          </cell>
          <cell r="D401" t="str">
            <v/>
          </cell>
          <cell r="J401">
            <v>0</v>
          </cell>
          <cell r="L401">
            <v>0</v>
          </cell>
          <cell r="M401">
            <v>0</v>
          </cell>
          <cell r="N401">
            <v>0</v>
          </cell>
          <cell r="O401">
            <v>0</v>
          </cell>
          <cell r="P401">
            <v>0</v>
          </cell>
          <cell r="Q401">
            <v>0</v>
          </cell>
          <cell r="R401">
            <v>0</v>
          </cell>
          <cell r="S401">
            <v>0</v>
          </cell>
          <cell r="T401">
            <v>0</v>
          </cell>
          <cell r="U401">
            <v>0</v>
          </cell>
        </row>
        <row r="402">
          <cell r="A402" t="str">
            <v>hide</v>
          </cell>
          <cell r="D402" t="str">
            <v/>
          </cell>
          <cell r="J402">
            <v>0</v>
          </cell>
          <cell r="L402">
            <v>0</v>
          </cell>
          <cell r="M402">
            <v>0</v>
          </cell>
          <cell r="N402">
            <v>0</v>
          </cell>
          <cell r="O402">
            <v>0</v>
          </cell>
          <cell r="P402">
            <v>0</v>
          </cell>
          <cell r="Q402">
            <v>0</v>
          </cell>
          <cell r="R402">
            <v>0</v>
          </cell>
          <cell r="S402">
            <v>0</v>
          </cell>
          <cell r="T402">
            <v>0</v>
          </cell>
          <cell r="U402">
            <v>0</v>
          </cell>
        </row>
        <row r="403">
          <cell r="A403" t="str">
            <v>hide</v>
          </cell>
          <cell r="D403" t="str">
            <v/>
          </cell>
          <cell r="J403">
            <v>0</v>
          </cell>
          <cell r="L403">
            <v>0</v>
          </cell>
          <cell r="M403">
            <v>0</v>
          </cell>
          <cell r="N403">
            <v>0</v>
          </cell>
          <cell r="O403">
            <v>0</v>
          </cell>
          <cell r="P403">
            <v>0</v>
          </cell>
          <cell r="Q403">
            <v>0</v>
          </cell>
          <cell r="R403">
            <v>0</v>
          </cell>
          <cell r="S403">
            <v>0</v>
          </cell>
          <cell r="T403">
            <v>0</v>
          </cell>
          <cell r="U403">
            <v>0</v>
          </cell>
        </row>
        <row r="404">
          <cell r="A404" t="str">
            <v>hide</v>
          </cell>
          <cell r="D404" t="str">
            <v/>
          </cell>
          <cell r="J404">
            <v>0</v>
          </cell>
          <cell r="L404">
            <v>0</v>
          </cell>
          <cell r="M404">
            <v>0</v>
          </cell>
          <cell r="N404">
            <v>0</v>
          </cell>
          <cell r="O404">
            <v>0</v>
          </cell>
          <cell r="P404">
            <v>0</v>
          </cell>
          <cell r="Q404">
            <v>0</v>
          </cell>
          <cell r="R404">
            <v>0</v>
          </cell>
          <cell r="S404">
            <v>0</v>
          </cell>
          <cell r="T404">
            <v>0</v>
          </cell>
          <cell r="U404">
            <v>0</v>
          </cell>
        </row>
        <row r="405">
          <cell r="A405" t="str">
            <v>hide</v>
          </cell>
          <cell r="D405" t="str">
            <v/>
          </cell>
          <cell r="J405">
            <v>0</v>
          </cell>
          <cell r="L405">
            <v>0</v>
          </cell>
          <cell r="M405">
            <v>0</v>
          </cell>
          <cell r="N405">
            <v>0</v>
          </cell>
          <cell r="O405">
            <v>0</v>
          </cell>
          <cell r="P405">
            <v>0</v>
          </cell>
          <cell r="Q405">
            <v>0</v>
          </cell>
          <cell r="R405">
            <v>0</v>
          </cell>
          <cell r="S405">
            <v>0</v>
          </cell>
          <cell r="T405">
            <v>0</v>
          </cell>
          <cell r="U405">
            <v>0</v>
          </cell>
        </row>
        <row r="406">
          <cell r="A406" t="str">
            <v>hide</v>
          </cell>
          <cell r="D406" t="str">
            <v/>
          </cell>
          <cell r="J406">
            <v>0</v>
          </cell>
          <cell r="L406">
            <v>0</v>
          </cell>
          <cell r="M406">
            <v>0</v>
          </cell>
          <cell r="N406">
            <v>0</v>
          </cell>
          <cell r="O406">
            <v>0</v>
          </cell>
          <cell r="P406">
            <v>0</v>
          </cell>
          <cell r="Q406">
            <v>0</v>
          </cell>
          <cell r="R406">
            <v>0</v>
          </cell>
          <cell r="S406">
            <v>0</v>
          </cell>
          <cell r="T406">
            <v>0</v>
          </cell>
          <cell r="U406">
            <v>0</v>
          </cell>
        </row>
        <row r="407">
          <cell r="A407" t="str">
            <v>hide</v>
          </cell>
          <cell r="D407" t="str">
            <v/>
          </cell>
          <cell r="J407">
            <v>0</v>
          </cell>
          <cell r="L407">
            <v>0</v>
          </cell>
          <cell r="M407">
            <v>0</v>
          </cell>
          <cell r="N407">
            <v>0</v>
          </cell>
          <cell r="O407">
            <v>0</v>
          </cell>
          <cell r="P407">
            <v>0</v>
          </cell>
          <cell r="Q407">
            <v>0</v>
          </cell>
          <cell r="R407">
            <v>0</v>
          </cell>
          <cell r="S407">
            <v>0</v>
          </cell>
          <cell r="T407">
            <v>0</v>
          </cell>
          <cell r="U407">
            <v>0</v>
          </cell>
        </row>
        <row r="408">
          <cell r="A408" t="str">
            <v>hide</v>
          </cell>
          <cell r="D408" t="str">
            <v/>
          </cell>
          <cell r="J408">
            <v>0</v>
          </cell>
          <cell r="L408">
            <v>0</v>
          </cell>
          <cell r="M408">
            <v>0</v>
          </cell>
          <cell r="N408">
            <v>0</v>
          </cell>
          <cell r="O408">
            <v>0</v>
          </cell>
          <cell r="P408">
            <v>0</v>
          </cell>
          <cell r="Q408">
            <v>0</v>
          </cell>
          <cell r="R408">
            <v>0</v>
          </cell>
          <cell r="S408">
            <v>0</v>
          </cell>
          <cell r="T408">
            <v>0</v>
          </cell>
          <cell r="U408">
            <v>0</v>
          </cell>
        </row>
        <row r="409">
          <cell r="A409" t="str">
            <v>hide</v>
          </cell>
          <cell r="D409" t="str">
            <v/>
          </cell>
          <cell r="J409">
            <v>0</v>
          </cell>
          <cell r="L409">
            <v>0</v>
          </cell>
          <cell r="M409">
            <v>0</v>
          </cell>
          <cell r="N409">
            <v>0</v>
          </cell>
          <cell r="O409">
            <v>0</v>
          </cell>
          <cell r="P409">
            <v>0</v>
          </cell>
          <cell r="Q409">
            <v>0</v>
          </cell>
          <cell r="R409">
            <v>0</v>
          </cell>
          <cell r="S409">
            <v>0</v>
          </cell>
          <cell r="T409">
            <v>0</v>
          </cell>
          <cell r="U409">
            <v>0</v>
          </cell>
        </row>
        <row r="410">
          <cell r="A410" t="str">
            <v>hide</v>
          </cell>
          <cell r="D410" t="str">
            <v/>
          </cell>
          <cell r="J410">
            <v>0</v>
          </cell>
          <cell r="L410">
            <v>0</v>
          </cell>
          <cell r="M410">
            <v>0</v>
          </cell>
          <cell r="N410">
            <v>0</v>
          </cell>
          <cell r="O410">
            <v>0</v>
          </cell>
          <cell r="P410">
            <v>0</v>
          </cell>
          <cell r="Q410">
            <v>0</v>
          </cell>
          <cell r="R410">
            <v>0</v>
          </cell>
          <cell r="S410">
            <v>0</v>
          </cell>
          <cell r="T410">
            <v>0</v>
          </cell>
          <cell r="U410">
            <v>0</v>
          </cell>
        </row>
        <row r="411">
          <cell r="A411" t="str">
            <v>hide</v>
          </cell>
          <cell r="D411" t="str">
            <v/>
          </cell>
          <cell r="J411">
            <v>0</v>
          </cell>
          <cell r="L411">
            <v>0</v>
          </cell>
          <cell r="M411">
            <v>0</v>
          </cell>
          <cell r="N411">
            <v>0</v>
          </cell>
          <cell r="O411">
            <v>0</v>
          </cell>
          <cell r="P411">
            <v>0</v>
          </cell>
          <cell r="Q411">
            <v>0</v>
          </cell>
          <cell r="R411">
            <v>0</v>
          </cell>
          <cell r="S411">
            <v>0</v>
          </cell>
          <cell r="T411">
            <v>0</v>
          </cell>
          <cell r="U411">
            <v>0</v>
          </cell>
        </row>
        <row r="412">
          <cell r="A412" t="str">
            <v>hide</v>
          </cell>
          <cell r="D412" t="str">
            <v/>
          </cell>
          <cell r="J412">
            <v>0</v>
          </cell>
          <cell r="L412">
            <v>0</v>
          </cell>
          <cell r="M412">
            <v>0</v>
          </cell>
          <cell r="N412">
            <v>0</v>
          </cell>
          <cell r="O412">
            <v>0</v>
          </cell>
          <cell r="P412">
            <v>0</v>
          </cell>
          <cell r="Q412">
            <v>0</v>
          </cell>
          <cell r="R412">
            <v>0</v>
          </cell>
          <cell r="S412">
            <v>0</v>
          </cell>
          <cell r="T412">
            <v>0</v>
          </cell>
          <cell r="U412">
            <v>0</v>
          </cell>
        </row>
        <row r="413">
          <cell r="A413" t="str">
            <v>hide</v>
          </cell>
          <cell r="D413" t="str">
            <v/>
          </cell>
          <cell r="J413">
            <v>0</v>
          </cell>
          <cell r="L413">
            <v>0</v>
          </cell>
          <cell r="M413">
            <v>0</v>
          </cell>
          <cell r="N413">
            <v>0</v>
          </cell>
          <cell r="O413">
            <v>0</v>
          </cell>
          <cell r="P413">
            <v>0</v>
          </cell>
          <cell r="Q413">
            <v>0</v>
          </cell>
          <cell r="R413">
            <v>0</v>
          </cell>
          <cell r="S413">
            <v>0</v>
          </cell>
          <cell r="T413">
            <v>0</v>
          </cell>
          <cell r="U413">
            <v>0</v>
          </cell>
        </row>
        <row r="414">
          <cell r="A414" t="str">
            <v>hide</v>
          </cell>
          <cell r="D414" t="str">
            <v/>
          </cell>
          <cell r="J414">
            <v>0</v>
          </cell>
          <cell r="L414">
            <v>0</v>
          </cell>
          <cell r="M414">
            <v>0</v>
          </cell>
          <cell r="N414">
            <v>0</v>
          </cell>
          <cell r="O414">
            <v>0</v>
          </cell>
          <cell r="P414">
            <v>0</v>
          </cell>
          <cell r="Q414">
            <v>0</v>
          </cell>
          <cell r="R414">
            <v>0</v>
          </cell>
          <cell r="S414">
            <v>0</v>
          </cell>
          <cell r="T414">
            <v>0</v>
          </cell>
          <cell r="U414">
            <v>0</v>
          </cell>
        </row>
        <row r="415">
          <cell r="A415" t="str">
            <v>hide</v>
          </cell>
          <cell r="D415" t="str">
            <v/>
          </cell>
          <cell r="J415">
            <v>0</v>
          </cell>
          <cell r="L415">
            <v>0</v>
          </cell>
          <cell r="M415">
            <v>0</v>
          </cell>
          <cell r="N415">
            <v>0</v>
          </cell>
          <cell r="O415">
            <v>0</v>
          </cell>
          <cell r="P415">
            <v>0</v>
          </cell>
          <cell r="Q415">
            <v>0</v>
          </cell>
          <cell r="R415">
            <v>0</v>
          </cell>
          <cell r="S415">
            <v>0</v>
          </cell>
          <cell r="T415">
            <v>0</v>
          </cell>
          <cell r="U415">
            <v>0</v>
          </cell>
        </row>
        <row r="416">
          <cell r="A416" t="str">
            <v>hide</v>
          </cell>
          <cell r="D416" t="str">
            <v/>
          </cell>
          <cell r="J416">
            <v>0</v>
          </cell>
          <cell r="L416">
            <v>0</v>
          </cell>
          <cell r="M416">
            <v>0</v>
          </cell>
          <cell r="N416">
            <v>0</v>
          </cell>
          <cell r="O416">
            <v>0</v>
          </cell>
          <cell r="P416">
            <v>0</v>
          </cell>
          <cell r="Q416">
            <v>0</v>
          </cell>
          <cell r="R416">
            <v>0</v>
          </cell>
          <cell r="S416">
            <v>0</v>
          </cell>
          <cell r="T416">
            <v>0</v>
          </cell>
          <cell r="U416">
            <v>0</v>
          </cell>
        </row>
        <row r="417">
          <cell r="A417" t="str">
            <v>hide</v>
          </cell>
          <cell r="D417" t="str">
            <v/>
          </cell>
          <cell r="J417">
            <v>0</v>
          </cell>
          <cell r="L417">
            <v>0</v>
          </cell>
          <cell r="M417">
            <v>0</v>
          </cell>
          <cell r="N417">
            <v>0</v>
          </cell>
          <cell r="O417">
            <v>0</v>
          </cell>
          <cell r="P417">
            <v>0</v>
          </cell>
          <cell r="Q417">
            <v>0</v>
          </cell>
          <cell r="R417">
            <v>0</v>
          </cell>
          <cell r="S417">
            <v>0</v>
          </cell>
          <cell r="T417">
            <v>0</v>
          </cell>
          <cell r="U417">
            <v>0</v>
          </cell>
        </row>
        <row r="418">
          <cell r="A418" t="str">
            <v>hide</v>
          </cell>
          <cell r="D418" t="str">
            <v/>
          </cell>
          <cell r="J418">
            <v>0</v>
          </cell>
          <cell r="L418">
            <v>0</v>
          </cell>
          <cell r="M418">
            <v>0</v>
          </cell>
          <cell r="N418">
            <v>0</v>
          </cell>
          <cell r="O418">
            <v>0</v>
          </cell>
          <cell r="P418">
            <v>0</v>
          </cell>
          <cell r="Q418">
            <v>0</v>
          </cell>
          <cell r="R418">
            <v>0</v>
          </cell>
          <cell r="S418">
            <v>0</v>
          </cell>
          <cell r="T418">
            <v>0</v>
          </cell>
          <cell r="U418">
            <v>0</v>
          </cell>
        </row>
        <row r="419">
          <cell r="A419" t="str">
            <v>hide</v>
          </cell>
          <cell r="D419" t="str">
            <v/>
          </cell>
          <cell r="J419">
            <v>0</v>
          </cell>
          <cell r="L419">
            <v>0</v>
          </cell>
          <cell r="M419">
            <v>0</v>
          </cell>
          <cell r="N419">
            <v>0</v>
          </cell>
          <cell r="O419">
            <v>0</v>
          </cell>
          <cell r="P419">
            <v>0</v>
          </cell>
          <cell r="Q419">
            <v>0</v>
          </cell>
          <cell r="R419">
            <v>0</v>
          </cell>
          <cell r="S419">
            <v>0</v>
          </cell>
          <cell r="T419">
            <v>0</v>
          </cell>
          <cell r="U419">
            <v>0</v>
          </cell>
        </row>
        <row r="420">
          <cell r="A420" t="str">
            <v>hide</v>
          </cell>
          <cell r="D420" t="str">
            <v/>
          </cell>
          <cell r="J420">
            <v>0</v>
          </cell>
          <cell r="L420">
            <v>0</v>
          </cell>
          <cell r="M420">
            <v>0</v>
          </cell>
          <cell r="N420">
            <v>0</v>
          </cell>
          <cell r="O420">
            <v>0</v>
          </cell>
          <cell r="P420">
            <v>0</v>
          </cell>
          <cell r="Q420">
            <v>0</v>
          </cell>
          <cell r="R420">
            <v>0</v>
          </cell>
          <cell r="S420">
            <v>0</v>
          </cell>
          <cell r="T420">
            <v>0</v>
          </cell>
          <cell r="U420">
            <v>0</v>
          </cell>
        </row>
        <row r="421">
          <cell r="A421" t="str">
            <v>hide</v>
          </cell>
          <cell r="D421" t="str">
            <v/>
          </cell>
          <cell r="J421">
            <v>0</v>
          </cell>
          <cell r="L421">
            <v>0</v>
          </cell>
          <cell r="M421">
            <v>0</v>
          </cell>
          <cell r="N421">
            <v>0</v>
          </cell>
          <cell r="O421">
            <v>0</v>
          </cell>
          <cell r="P421">
            <v>0</v>
          </cell>
          <cell r="Q421">
            <v>0</v>
          </cell>
          <cell r="R421">
            <v>0</v>
          </cell>
          <cell r="S421">
            <v>0</v>
          </cell>
          <cell r="T421">
            <v>0</v>
          </cell>
          <cell r="U421">
            <v>0</v>
          </cell>
        </row>
        <row r="422">
          <cell r="A422" t="str">
            <v>hide</v>
          </cell>
          <cell r="D422" t="str">
            <v/>
          </cell>
          <cell r="J422">
            <v>0</v>
          </cell>
          <cell r="L422">
            <v>0</v>
          </cell>
          <cell r="M422">
            <v>0</v>
          </cell>
          <cell r="N422">
            <v>0</v>
          </cell>
          <cell r="O422">
            <v>0</v>
          </cell>
          <cell r="P422">
            <v>0</v>
          </cell>
          <cell r="Q422">
            <v>0</v>
          </cell>
          <cell r="R422">
            <v>0</v>
          </cell>
          <cell r="S422">
            <v>0</v>
          </cell>
          <cell r="T422">
            <v>0</v>
          </cell>
          <cell r="U422">
            <v>0</v>
          </cell>
        </row>
        <row r="423">
          <cell r="A423" t="str">
            <v>hide</v>
          </cell>
          <cell r="D423" t="str">
            <v/>
          </cell>
          <cell r="J423">
            <v>0</v>
          </cell>
          <cell r="L423">
            <v>0</v>
          </cell>
          <cell r="M423">
            <v>0</v>
          </cell>
          <cell r="N423">
            <v>0</v>
          </cell>
          <cell r="O423">
            <v>0</v>
          </cell>
          <cell r="P423">
            <v>0</v>
          </cell>
          <cell r="Q423">
            <v>0</v>
          </cell>
          <cell r="R423">
            <v>0</v>
          </cell>
          <cell r="S423">
            <v>0</v>
          </cell>
          <cell r="T423">
            <v>0</v>
          </cell>
          <cell r="U423">
            <v>0</v>
          </cell>
        </row>
        <row r="424">
          <cell r="A424" t="str">
            <v>hide</v>
          </cell>
          <cell r="D424" t="str">
            <v/>
          </cell>
          <cell r="J424">
            <v>0</v>
          </cell>
          <cell r="L424">
            <v>0</v>
          </cell>
          <cell r="M424">
            <v>0</v>
          </cell>
          <cell r="N424">
            <v>0</v>
          </cell>
          <cell r="O424">
            <v>0</v>
          </cell>
          <cell r="P424">
            <v>0</v>
          </cell>
          <cell r="Q424">
            <v>0</v>
          </cell>
          <cell r="R424">
            <v>0</v>
          </cell>
          <cell r="S424">
            <v>0</v>
          </cell>
          <cell r="T424">
            <v>0</v>
          </cell>
          <cell r="U424">
            <v>0</v>
          </cell>
        </row>
        <row r="425">
          <cell r="A425" t="str">
            <v>hide</v>
          </cell>
          <cell r="D425" t="str">
            <v/>
          </cell>
          <cell r="J425">
            <v>0</v>
          </cell>
          <cell r="L425">
            <v>0</v>
          </cell>
          <cell r="M425">
            <v>0</v>
          </cell>
          <cell r="N425">
            <v>0</v>
          </cell>
          <cell r="O425">
            <v>0</v>
          </cell>
          <cell r="P425">
            <v>0</v>
          </cell>
          <cell r="Q425">
            <v>0</v>
          </cell>
          <cell r="R425">
            <v>0</v>
          </cell>
          <cell r="S425">
            <v>0</v>
          </cell>
          <cell r="T425">
            <v>0</v>
          </cell>
          <cell r="U425">
            <v>0</v>
          </cell>
        </row>
        <row r="426">
          <cell r="A426" t="str">
            <v>hide</v>
          </cell>
          <cell r="D426" t="str">
            <v/>
          </cell>
          <cell r="J426">
            <v>0</v>
          </cell>
          <cell r="L426">
            <v>0</v>
          </cell>
          <cell r="M426">
            <v>0</v>
          </cell>
          <cell r="N426">
            <v>0</v>
          </cell>
          <cell r="O426">
            <v>0</v>
          </cell>
          <cell r="P426">
            <v>0</v>
          </cell>
          <cell r="Q426">
            <v>0</v>
          </cell>
          <cell r="R426">
            <v>0</v>
          </cell>
          <cell r="S426">
            <v>0</v>
          </cell>
          <cell r="T426">
            <v>0</v>
          </cell>
          <cell r="U426">
            <v>0</v>
          </cell>
          <cell r="BC426">
            <v>0</v>
          </cell>
          <cell r="BD426">
            <v>0</v>
          </cell>
          <cell r="BE426">
            <v>0</v>
          </cell>
          <cell r="BF426">
            <v>0</v>
          </cell>
          <cell r="BG426">
            <v>0</v>
          </cell>
          <cell r="BH426">
            <v>0</v>
          </cell>
          <cell r="BI426">
            <v>0</v>
          </cell>
          <cell r="BJ426">
            <v>0</v>
          </cell>
          <cell r="BK426">
            <v>0</v>
          </cell>
          <cell r="BL426">
            <v>0</v>
          </cell>
          <cell r="BM426">
            <v>0</v>
          </cell>
        </row>
        <row r="427">
          <cell r="A427" t="str">
            <v>hide</v>
          </cell>
          <cell r="D427" t="str">
            <v/>
          </cell>
          <cell r="J427">
            <v>0</v>
          </cell>
          <cell r="L427">
            <v>0</v>
          </cell>
          <cell r="M427">
            <v>0</v>
          </cell>
          <cell r="N427">
            <v>0</v>
          </cell>
          <cell r="O427">
            <v>0</v>
          </cell>
          <cell r="P427">
            <v>0</v>
          </cell>
          <cell r="Q427">
            <v>0</v>
          </cell>
          <cell r="R427">
            <v>0</v>
          </cell>
          <cell r="S427">
            <v>0</v>
          </cell>
          <cell r="T427">
            <v>0</v>
          </cell>
          <cell r="U427">
            <v>0</v>
          </cell>
          <cell r="BC427">
            <v>0</v>
          </cell>
          <cell r="BD427">
            <v>0</v>
          </cell>
          <cell r="BE427">
            <v>0</v>
          </cell>
          <cell r="BF427">
            <v>0</v>
          </cell>
          <cell r="BG427">
            <v>0</v>
          </cell>
          <cell r="BH427">
            <v>0</v>
          </cell>
          <cell r="BI427">
            <v>0</v>
          </cell>
          <cell r="BJ427">
            <v>0</v>
          </cell>
          <cell r="BK427">
            <v>0</v>
          </cell>
          <cell r="BL427">
            <v>0</v>
          </cell>
          <cell r="BM427">
            <v>0</v>
          </cell>
        </row>
        <row r="428">
          <cell r="A428" t="str">
            <v>hide</v>
          </cell>
          <cell r="D428" t="str">
            <v/>
          </cell>
          <cell r="J428">
            <v>0</v>
          </cell>
          <cell r="L428">
            <v>0</v>
          </cell>
          <cell r="M428">
            <v>0</v>
          </cell>
          <cell r="N428">
            <v>0</v>
          </cell>
          <cell r="O428">
            <v>0</v>
          </cell>
          <cell r="P428">
            <v>0</v>
          </cell>
          <cell r="Q428">
            <v>0</v>
          </cell>
          <cell r="R428">
            <v>0</v>
          </cell>
          <cell r="S428">
            <v>0</v>
          </cell>
          <cell r="T428">
            <v>0</v>
          </cell>
          <cell r="U428">
            <v>0</v>
          </cell>
          <cell r="BC428">
            <v>0</v>
          </cell>
          <cell r="BD428">
            <v>0</v>
          </cell>
          <cell r="BE428">
            <v>0</v>
          </cell>
          <cell r="BF428">
            <v>0</v>
          </cell>
          <cell r="BG428">
            <v>0</v>
          </cell>
          <cell r="BH428">
            <v>0</v>
          </cell>
          <cell r="BI428">
            <v>0</v>
          </cell>
          <cell r="BJ428">
            <v>0</v>
          </cell>
          <cell r="BK428">
            <v>0</v>
          </cell>
          <cell r="BL428">
            <v>0</v>
          </cell>
          <cell r="BM428">
            <v>0</v>
          </cell>
        </row>
        <row r="429">
          <cell r="A429" t="str">
            <v>hide</v>
          </cell>
          <cell r="C429" t="str">
            <v>Capital</v>
          </cell>
          <cell r="J429">
            <v>0</v>
          </cell>
          <cell r="L429">
            <v>0</v>
          </cell>
          <cell r="M429">
            <v>0</v>
          </cell>
          <cell r="N429">
            <v>0</v>
          </cell>
          <cell r="O429">
            <v>0</v>
          </cell>
          <cell r="P429">
            <v>0</v>
          </cell>
          <cell r="Q429">
            <v>0</v>
          </cell>
          <cell r="R429">
            <v>0</v>
          </cell>
          <cell r="S429">
            <v>0</v>
          </cell>
          <cell r="T429">
            <v>0</v>
          </cell>
          <cell r="U429">
            <v>0</v>
          </cell>
        </row>
        <row r="430">
          <cell r="A430" t="str">
            <v>hide</v>
          </cell>
          <cell r="C430" t="str">
            <v>External</v>
          </cell>
          <cell r="D430" t="str">
            <v>Developer Contributions</v>
          </cell>
          <cell r="J430">
            <v>0</v>
          </cell>
          <cell r="L430">
            <v>0</v>
          </cell>
          <cell r="M430">
            <v>0</v>
          </cell>
          <cell r="N430">
            <v>0</v>
          </cell>
          <cell r="O430">
            <v>0</v>
          </cell>
          <cell r="P430">
            <v>0</v>
          </cell>
          <cell r="Q430">
            <v>0</v>
          </cell>
          <cell r="R430">
            <v>0</v>
          </cell>
          <cell r="S430">
            <v>0</v>
          </cell>
          <cell r="T430">
            <v>0</v>
          </cell>
          <cell r="U430">
            <v>0</v>
          </cell>
        </row>
        <row r="431">
          <cell r="A431" t="str">
            <v>hide</v>
          </cell>
          <cell r="D431" t="str">
            <v>Specific Purpose Unexpended Grants</v>
          </cell>
          <cell r="J431">
            <v>0</v>
          </cell>
          <cell r="L431">
            <v>0</v>
          </cell>
          <cell r="M431">
            <v>0</v>
          </cell>
          <cell r="N431">
            <v>0</v>
          </cell>
          <cell r="O431">
            <v>0</v>
          </cell>
          <cell r="P431">
            <v>0</v>
          </cell>
          <cell r="Q431">
            <v>0</v>
          </cell>
          <cell r="R431">
            <v>0</v>
          </cell>
          <cell r="S431">
            <v>0</v>
          </cell>
          <cell r="T431">
            <v>0</v>
          </cell>
          <cell r="U431">
            <v>0</v>
          </cell>
        </row>
        <row r="432">
          <cell r="A432" t="str">
            <v>hide</v>
          </cell>
          <cell r="D432" t="str">
            <v>Domestic Waste Management</v>
          </cell>
          <cell r="J432">
            <v>0</v>
          </cell>
          <cell r="L432">
            <v>0</v>
          </cell>
          <cell r="M432">
            <v>0</v>
          </cell>
          <cell r="N432">
            <v>0</v>
          </cell>
          <cell r="O432">
            <v>0</v>
          </cell>
          <cell r="P432">
            <v>0</v>
          </cell>
          <cell r="Q432">
            <v>0</v>
          </cell>
          <cell r="R432">
            <v>0</v>
          </cell>
          <cell r="S432">
            <v>0</v>
          </cell>
          <cell r="T432">
            <v>0</v>
          </cell>
          <cell r="U432">
            <v>0</v>
          </cell>
        </row>
        <row r="433">
          <cell r="A433" t="str">
            <v>hide</v>
          </cell>
          <cell r="D433" t="str">
            <v>Water Fund</v>
          </cell>
          <cell r="J433">
            <v>0</v>
          </cell>
          <cell r="L433">
            <v>0</v>
          </cell>
          <cell r="M433">
            <v>0</v>
          </cell>
          <cell r="N433">
            <v>0</v>
          </cell>
          <cell r="O433">
            <v>0</v>
          </cell>
          <cell r="P433">
            <v>0</v>
          </cell>
          <cell r="Q433">
            <v>0</v>
          </cell>
          <cell r="R433">
            <v>0</v>
          </cell>
          <cell r="S433">
            <v>0</v>
          </cell>
          <cell r="T433">
            <v>0</v>
          </cell>
          <cell r="U433">
            <v>0</v>
          </cell>
        </row>
        <row r="434">
          <cell r="A434" t="str">
            <v>hide</v>
          </cell>
          <cell r="D434" t="str">
            <v>Sewer Fund</v>
          </cell>
          <cell r="J434">
            <v>0</v>
          </cell>
          <cell r="L434">
            <v>0</v>
          </cell>
          <cell r="M434">
            <v>0</v>
          </cell>
          <cell r="N434">
            <v>0</v>
          </cell>
          <cell r="O434">
            <v>0</v>
          </cell>
          <cell r="P434">
            <v>0</v>
          </cell>
          <cell r="Q434">
            <v>0</v>
          </cell>
          <cell r="R434">
            <v>0</v>
          </cell>
          <cell r="S434">
            <v>0</v>
          </cell>
          <cell r="T434">
            <v>0</v>
          </cell>
          <cell r="U434">
            <v>0</v>
          </cell>
        </row>
        <row r="435">
          <cell r="A435" t="str">
            <v>hide</v>
          </cell>
          <cell r="D435" t="str">
            <v>Other 1 Fund</v>
          </cell>
          <cell r="J435">
            <v>0</v>
          </cell>
          <cell r="L435">
            <v>0</v>
          </cell>
          <cell r="M435">
            <v>0</v>
          </cell>
          <cell r="N435">
            <v>0</v>
          </cell>
          <cell r="O435">
            <v>0</v>
          </cell>
          <cell r="P435">
            <v>0</v>
          </cell>
          <cell r="Q435">
            <v>0</v>
          </cell>
          <cell r="R435">
            <v>0</v>
          </cell>
          <cell r="S435">
            <v>0</v>
          </cell>
          <cell r="T435">
            <v>0</v>
          </cell>
          <cell r="U435">
            <v>0</v>
          </cell>
        </row>
        <row r="436">
          <cell r="A436" t="str">
            <v>hide</v>
          </cell>
          <cell r="D436" t="str">
            <v>Other 2 Fund</v>
          </cell>
          <cell r="J436">
            <v>0</v>
          </cell>
          <cell r="L436">
            <v>0</v>
          </cell>
          <cell r="M436">
            <v>0</v>
          </cell>
          <cell r="N436">
            <v>0</v>
          </cell>
          <cell r="O436">
            <v>0</v>
          </cell>
          <cell r="P436">
            <v>0</v>
          </cell>
          <cell r="Q436">
            <v>0</v>
          </cell>
          <cell r="R436">
            <v>0</v>
          </cell>
          <cell r="S436">
            <v>0</v>
          </cell>
          <cell r="T436">
            <v>0</v>
          </cell>
          <cell r="U436">
            <v>0</v>
          </cell>
        </row>
        <row r="437">
          <cell r="A437" t="str">
            <v>hide</v>
          </cell>
          <cell r="D437" t="str">
            <v>Other 3 Fund</v>
          </cell>
          <cell r="J437">
            <v>0</v>
          </cell>
          <cell r="L437">
            <v>0</v>
          </cell>
          <cell r="M437">
            <v>0</v>
          </cell>
          <cell r="N437">
            <v>0</v>
          </cell>
          <cell r="O437">
            <v>0</v>
          </cell>
          <cell r="P437">
            <v>0</v>
          </cell>
          <cell r="Q437">
            <v>0</v>
          </cell>
          <cell r="R437">
            <v>0</v>
          </cell>
          <cell r="S437">
            <v>0</v>
          </cell>
          <cell r="T437">
            <v>0</v>
          </cell>
          <cell r="U437">
            <v>0</v>
          </cell>
        </row>
        <row r="438">
          <cell r="A438" t="str">
            <v>hide</v>
          </cell>
          <cell r="D438" t="str">
            <v>Specific Purpose Unexpended Loans</v>
          </cell>
          <cell r="J438">
            <v>-4858468</v>
          </cell>
          <cell r="L438">
            <v>-10460218</v>
          </cell>
          <cell r="M438">
            <v>-240000</v>
          </cell>
          <cell r="N438">
            <v>-135000</v>
          </cell>
          <cell r="O438">
            <v>-2000000</v>
          </cell>
          <cell r="P438">
            <v>0</v>
          </cell>
          <cell r="Q438">
            <v>0</v>
          </cell>
          <cell r="R438">
            <v>0</v>
          </cell>
          <cell r="S438">
            <v>0</v>
          </cell>
          <cell r="T438">
            <v>0</v>
          </cell>
          <cell r="U438">
            <v>0</v>
          </cell>
        </row>
        <row r="439">
          <cell r="A439" t="str">
            <v>hide</v>
          </cell>
          <cell r="D439" t="str">
            <v>RMS (formerly RTA) Contributions</v>
          </cell>
          <cell r="J439">
            <v>0</v>
          </cell>
          <cell r="L439">
            <v>0</v>
          </cell>
          <cell r="M439">
            <v>0</v>
          </cell>
          <cell r="N439">
            <v>0</v>
          </cell>
          <cell r="O439">
            <v>0</v>
          </cell>
          <cell r="P439">
            <v>0</v>
          </cell>
          <cell r="Q439">
            <v>0</v>
          </cell>
          <cell r="R439">
            <v>0</v>
          </cell>
          <cell r="S439">
            <v>0</v>
          </cell>
          <cell r="T439">
            <v>0</v>
          </cell>
          <cell r="U439">
            <v>0</v>
          </cell>
        </row>
        <row r="440">
          <cell r="A440" t="str">
            <v>hide</v>
          </cell>
          <cell r="D440" t="str">
            <v>Other Special Levies</v>
          </cell>
          <cell r="J440">
            <v>0</v>
          </cell>
          <cell r="L440">
            <v>0</v>
          </cell>
          <cell r="M440">
            <v>0</v>
          </cell>
          <cell r="N440">
            <v>0</v>
          </cell>
          <cell r="O440">
            <v>0</v>
          </cell>
          <cell r="P440">
            <v>0</v>
          </cell>
          <cell r="Q440">
            <v>0</v>
          </cell>
          <cell r="R440">
            <v>0</v>
          </cell>
          <cell r="S440">
            <v>0</v>
          </cell>
          <cell r="T440">
            <v>0</v>
          </cell>
          <cell r="U440">
            <v>0</v>
          </cell>
        </row>
        <row r="441">
          <cell r="A441" t="str">
            <v>hide</v>
          </cell>
          <cell r="D441" t="str">
            <v>Other Contributions</v>
          </cell>
          <cell r="J441">
            <v>0</v>
          </cell>
          <cell r="L441">
            <v>0</v>
          </cell>
          <cell r="M441">
            <v>0</v>
          </cell>
          <cell r="N441">
            <v>0</v>
          </cell>
          <cell r="O441">
            <v>0</v>
          </cell>
          <cell r="P441">
            <v>0</v>
          </cell>
          <cell r="Q441">
            <v>0</v>
          </cell>
          <cell r="R441">
            <v>0</v>
          </cell>
          <cell r="S441">
            <v>0</v>
          </cell>
          <cell r="T441">
            <v>0</v>
          </cell>
          <cell r="U441">
            <v>0</v>
          </cell>
        </row>
        <row r="442">
          <cell r="A442" t="str">
            <v>hide</v>
          </cell>
          <cell r="D442" t="str">
            <v>z_unallocated external</v>
          </cell>
          <cell r="J442">
            <v>0</v>
          </cell>
          <cell r="L442">
            <v>0</v>
          </cell>
          <cell r="M442">
            <v>0</v>
          </cell>
          <cell r="N442">
            <v>0</v>
          </cell>
          <cell r="O442">
            <v>0</v>
          </cell>
          <cell r="P442">
            <v>0</v>
          </cell>
          <cell r="Q442">
            <v>0</v>
          </cell>
          <cell r="R442">
            <v>0</v>
          </cell>
          <cell r="S442">
            <v>0</v>
          </cell>
          <cell r="T442">
            <v>0</v>
          </cell>
          <cell r="U442">
            <v>0</v>
          </cell>
        </row>
        <row r="443">
          <cell r="A443" t="str">
            <v>hide</v>
          </cell>
          <cell r="D443" t="str">
            <v/>
          </cell>
          <cell r="J443">
            <v>0</v>
          </cell>
          <cell r="L443">
            <v>0</v>
          </cell>
          <cell r="M443">
            <v>0</v>
          </cell>
          <cell r="N443">
            <v>0</v>
          </cell>
          <cell r="O443">
            <v>0</v>
          </cell>
          <cell r="P443">
            <v>0</v>
          </cell>
          <cell r="Q443">
            <v>0</v>
          </cell>
          <cell r="R443">
            <v>0</v>
          </cell>
          <cell r="S443">
            <v>0</v>
          </cell>
          <cell r="T443">
            <v>0</v>
          </cell>
          <cell r="U443">
            <v>0</v>
          </cell>
        </row>
        <row r="444">
          <cell r="A444" t="str">
            <v>hide</v>
          </cell>
          <cell r="D444" t="str">
            <v/>
          </cell>
          <cell r="J444">
            <v>0</v>
          </cell>
          <cell r="L444">
            <v>0</v>
          </cell>
          <cell r="M444">
            <v>0</v>
          </cell>
          <cell r="N444">
            <v>0</v>
          </cell>
          <cell r="O444">
            <v>0</v>
          </cell>
          <cell r="P444">
            <v>0</v>
          </cell>
          <cell r="Q444">
            <v>0</v>
          </cell>
          <cell r="R444">
            <v>0</v>
          </cell>
          <cell r="S444">
            <v>0</v>
          </cell>
          <cell r="T444">
            <v>0</v>
          </cell>
          <cell r="U444">
            <v>0</v>
          </cell>
        </row>
        <row r="445">
          <cell r="A445" t="str">
            <v>hide</v>
          </cell>
          <cell r="D445" t="str">
            <v/>
          </cell>
          <cell r="J445">
            <v>0</v>
          </cell>
          <cell r="L445">
            <v>0</v>
          </cell>
          <cell r="M445">
            <v>0</v>
          </cell>
          <cell r="N445">
            <v>0</v>
          </cell>
          <cell r="O445">
            <v>0</v>
          </cell>
          <cell r="P445">
            <v>0</v>
          </cell>
          <cell r="Q445">
            <v>0</v>
          </cell>
          <cell r="R445">
            <v>0</v>
          </cell>
          <cell r="S445">
            <v>0</v>
          </cell>
          <cell r="T445">
            <v>0</v>
          </cell>
          <cell r="U445">
            <v>0</v>
          </cell>
        </row>
        <row r="446">
          <cell r="A446" t="str">
            <v>hide</v>
          </cell>
          <cell r="D446" t="str">
            <v/>
          </cell>
          <cell r="J446">
            <v>0</v>
          </cell>
          <cell r="L446">
            <v>0</v>
          </cell>
          <cell r="M446">
            <v>0</v>
          </cell>
          <cell r="N446">
            <v>0</v>
          </cell>
          <cell r="O446">
            <v>0</v>
          </cell>
          <cell r="P446">
            <v>0</v>
          </cell>
          <cell r="Q446">
            <v>0</v>
          </cell>
          <cell r="R446">
            <v>0</v>
          </cell>
          <cell r="S446">
            <v>0</v>
          </cell>
          <cell r="T446">
            <v>0</v>
          </cell>
          <cell r="U446">
            <v>0</v>
          </cell>
        </row>
        <row r="447">
          <cell r="A447" t="str">
            <v>hide</v>
          </cell>
          <cell r="D447" t="str">
            <v/>
          </cell>
          <cell r="J447">
            <v>0</v>
          </cell>
          <cell r="L447">
            <v>0</v>
          </cell>
          <cell r="M447">
            <v>0</v>
          </cell>
          <cell r="N447">
            <v>0</v>
          </cell>
          <cell r="O447">
            <v>0</v>
          </cell>
          <cell r="P447">
            <v>0</v>
          </cell>
          <cell r="Q447">
            <v>0</v>
          </cell>
          <cell r="R447">
            <v>0</v>
          </cell>
          <cell r="S447">
            <v>0</v>
          </cell>
          <cell r="T447">
            <v>0</v>
          </cell>
          <cell r="U447">
            <v>0</v>
          </cell>
        </row>
        <row r="448">
          <cell r="A448" t="str">
            <v>hide</v>
          </cell>
          <cell r="D448" t="str">
            <v/>
          </cell>
          <cell r="J448">
            <v>0</v>
          </cell>
          <cell r="L448">
            <v>0</v>
          </cell>
          <cell r="M448">
            <v>0</v>
          </cell>
          <cell r="N448">
            <v>0</v>
          </cell>
          <cell r="O448">
            <v>0</v>
          </cell>
          <cell r="P448">
            <v>0</v>
          </cell>
          <cell r="Q448">
            <v>0</v>
          </cell>
          <cell r="R448">
            <v>0</v>
          </cell>
          <cell r="S448">
            <v>0</v>
          </cell>
          <cell r="T448">
            <v>0</v>
          </cell>
          <cell r="U448">
            <v>0</v>
          </cell>
        </row>
        <row r="449">
          <cell r="A449" t="str">
            <v>hide</v>
          </cell>
          <cell r="D449" t="str">
            <v/>
          </cell>
          <cell r="J449">
            <v>0</v>
          </cell>
          <cell r="L449">
            <v>0</v>
          </cell>
          <cell r="M449">
            <v>0</v>
          </cell>
          <cell r="N449">
            <v>0</v>
          </cell>
          <cell r="O449">
            <v>0</v>
          </cell>
          <cell r="P449">
            <v>0</v>
          </cell>
          <cell r="Q449">
            <v>0</v>
          </cell>
          <cell r="R449">
            <v>0</v>
          </cell>
          <cell r="S449">
            <v>0</v>
          </cell>
          <cell r="T449">
            <v>0</v>
          </cell>
          <cell r="U449">
            <v>0</v>
          </cell>
        </row>
        <row r="450">
          <cell r="A450" t="str">
            <v>hide</v>
          </cell>
          <cell r="D450" t="str">
            <v/>
          </cell>
          <cell r="J450">
            <v>0</v>
          </cell>
          <cell r="L450">
            <v>0</v>
          </cell>
          <cell r="M450">
            <v>0</v>
          </cell>
          <cell r="N450">
            <v>0</v>
          </cell>
          <cell r="O450">
            <v>0</v>
          </cell>
          <cell r="P450">
            <v>0</v>
          </cell>
          <cell r="Q450">
            <v>0</v>
          </cell>
          <cell r="R450">
            <v>0</v>
          </cell>
          <cell r="S450">
            <v>0</v>
          </cell>
          <cell r="T450">
            <v>0</v>
          </cell>
          <cell r="U450">
            <v>0</v>
          </cell>
        </row>
        <row r="451">
          <cell r="A451" t="str">
            <v>hide</v>
          </cell>
          <cell r="D451" t="str">
            <v/>
          </cell>
          <cell r="J451">
            <v>0</v>
          </cell>
          <cell r="L451">
            <v>0</v>
          </cell>
          <cell r="M451">
            <v>0</v>
          </cell>
          <cell r="N451">
            <v>0</v>
          </cell>
          <cell r="O451">
            <v>0</v>
          </cell>
          <cell r="P451">
            <v>0</v>
          </cell>
          <cell r="Q451">
            <v>0</v>
          </cell>
          <cell r="R451">
            <v>0</v>
          </cell>
          <cell r="S451">
            <v>0</v>
          </cell>
          <cell r="T451">
            <v>0</v>
          </cell>
          <cell r="U451">
            <v>0</v>
          </cell>
        </row>
        <row r="452">
          <cell r="A452" t="str">
            <v>hide</v>
          </cell>
          <cell r="D452" t="str">
            <v/>
          </cell>
          <cell r="J452">
            <v>0</v>
          </cell>
          <cell r="L452">
            <v>0</v>
          </cell>
          <cell r="M452">
            <v>0</v>
          </cell>
          <cell r="N452">
            <v>0</v>
          </cell>
          <cell r="O452">
            <v>0</v>
          </cell>
          <cell r="P452">
            <v>0</v>
          </cell>
          <cell r="Q452">
            <v>0</v>
          </cell>
          <cell r="R452">
            <v>0</v>
          </cell>
          <cell r="S452">
            <v>0</v>
          </cell>
          <cell r="T452">
            <v>0</v>
          </cell>
          <cell r="U452">
            <v>0</v>
          </cell>
        </row>
        <row r="453">
          <cell r="A453" t="str">
            <v>hide</v>
          </cell>
          <cell r="D453" t="str">
            <v/>
          </cell>
          <cell r="J453">
            <v>0</v>
          </cell>
          <cell r="L453">
            <v>0</v>
          </cell>
          <cell r="M453">
            <v>0</v>
          </cell>
          <cell r="N453">
            <v>0</v>
          </cell>
          <cell r="O453">
            <v>0</v>
          </cell>
          <cell r="P453">
            <v>0</v>
          </cell>
          <cell r="Q453">
            <v>0</v>
          </cell>
          <cell r="R453">
            <v>0</v>
          </cell>
          <cell r="S453">
            <v>0</v>
          </cell>
          <cell r="T453">
            <v>0</v>
          </cell>
          <cell r="U453">
            <v>0</v>
          </cell>
        </row>
        <row r="454">
          <cell r="A454" t="str">
            <v>hide</v>
          </cell>
          <cell r="D454" t="str">
            <v/>
          </cell>
          <cell r="J454">
            <v>0</v>
          </cell>
          <cell r="L454">
            <v>0</v>
          </cell>
          <cell r="M454">
            <v>0</v>
          </cell>
          <cell r="N454">
            <v>0</v>
          </cell>
          <cell r="O454">
            <v>0</v>
          </cell>
          <cell r="P454">
            <v>0</v>
          </cell>
          <cell r="Q454">
            <v>0</v>
          </cell>
          <cell r="R454">
            <v>0</v>
          </cell>
          <cell r="S454">
            <v>0</v>
          </cell>
          <cell r="T454">
            <v>0</v>
          </cell>
          <cell r="U454">
            <v>0</v>
          </cell>
        </row>
        <row r="455">
          <cell r="A455" t="str">
            <v>hide</v>
          </cell>
          <cell r="D455" t="str">
            <v/>
          </cell>
          <cell r="J455">
            <v>0</v>
          </cell>
          <cell r="L455">
            <v>0</v>
          </cell>
          <cell r="M455">
            <v>0</v>
          </cell>
          <cell r="N455">
            <v>0</v>
          </cell>
          <cell r="O455">
            <v>0</v>
          </cell>
          <cell r="P455">
            <v>0</v>
          </cell>
          <cell r="Q455">
            <v>0</v>
          </cell>
          <cell r="R455">
            <v>0</v>
          </cell>
          <cell r="S455">
            <v>0</v>
          </cell>
          <cell r="T455">
            <v>0</v>
          </cell>
          <cell r="U455">
            <v>0</v>
          </cell>
        </row>
        <row r="456">
          <cell r="A456" t="str">
            <v>hide</v>
          </cell>
          <cell r="D456" t="str">
            <v/>
          </cell>
          <cell r="J456">
            <v>0</v>
          </cell>
          <cell r="L456">
            <v>0</v>
          </cell>
          <cell r="M456">
            <v>0</v>
          </cell>
          <cell r="N456">
            <v>0</v>
          </cell>
          <cell r="O456">
            <v>0</v>
          </cell>
          <cell r="P456">
            <v>0</v>
          </cell>
          <cell r="Q456">
            <v>0</v>
          </cell>
          <cell r="R456">
            <v>0</v>
          </cell>
          <cell r="S456">
            <v>0</v>
          </cell>
          <cell r="T456">
            <v>0</v>
          </cell>
          <cell r="U456">
            <v>0</v>
          </cell>
        </row>
        <row r="457">
          <cell r="A457" t="str">
            <v>hide</v>
          </cell>
          <cell r="D457" t="str">
            <v/>
          </cell>
          <cell r="J457">
            <v>0</v>
          </cell>
          <cell r="L457">
            <v>0</v>
          </cell>
          <cell r="M457">
            <v>0</v>
          </cell>
          <cell r="N457">
            <v>0</v>
          </cell>
          <cell r="O457">
            <v>0</v>
          </cell>
          <cell r="P457">
            <v>0</v>
          </cell>
          <cell r="Q457">
            <v>0</v>
          </cell>
          <cell r="R457">
            <v>0</v>
          </cell>
          <cell r="S457">
            <v>0</v>
          </cell>
          <cell r="T457">
            <v>0</v>
          </cell>
          <cell r="U457">
            <v>0</v>
          </cell>
        </row>
        <row r="458">
          <cell r="A458" t="str">
            <v>hide</v>
          </cell>
          <cell r="D458" t="str">
            <v/>
          </cell>
          <cell r="J458">
            <v>0</v>
          </cell>
          <cell r="L458">
            <v>0</v>
          </cell>
          <cell r="M458">
            <v>0</v>
          </cell>
          <cell r="N458">
            <v>0</v>
          </cell>
          <cell r="O458">
            <v>0</v>
          </cell>
          <cell r="P458">
            <v>0</v>
          </cell>
          <cell r="Q458">
            <v>0</v>
          </cell>
          <cell r="R458">
            <v>0</v>
          </cell>
          <cell r="S458">
            <v>0</v>
          </cell>
          <cell r="T458">
            <v>0</v>
          </cell>
          <cell r="U458">
            <v>0</v>
          </cell>
        </row>
        <row r="459">
          <cell r="A459" t="str">
            <v>hide</v>
          </cell>
          <cell r="D459" t="str">
            <v/>
          </cell>
          <cell r="J459">
            <v>0</v>
          </cell>
          <cell r="L459">
            <v>0</v>
          </cell>
          <cell r="M459">
            <v>0</v>
          </cell>
          <cell r="N459">
            <v>0</v>
          </cell>
          <cell r="O459">
            <v>0</v>
          </cell>
          <cell r="P459">
            <v>0</v>
          </cell>
          <cell r="Q459">
            <v>0</v>
          </cell>
          <cell r="R459">
            <v>0</v>
          </cell>
          <cell r="S459">
            <v>0</v>
          </cell>
          <cell r="T459">
            <v>0</v>
          </cell>
          <cell r="U459">
            <v>0</v>
          </cell>
        </row>
        <row r="460">
          <cell r="A460" t="str">
            <v>hide</v>
          </cell>
          <cell r="D460" t="str">
            <v>Total Capital Net Reserves</v>
          </cell>
          <cell r="J460">
            <v>-11350957</v>
          </cell>
          <cell r="L460">
            <v>-15677681</v>
          </cell>
          <cell r="M460">
            <v>-2864247</v>
          </cell>
          <cell r="N460">
            <v>-2115824</v>
          </cell>
          <cell r="O460">
            <v>-4998901</v>
          </cell>
          <cell r="P460">
            <v>-3033554</v>
          </cell>
          <cell r="Q460">
            <v>-3329814</v>
          </cell>
          <cell r="R460">
            <v>-3465413</v>
          </cell>
          <cell r="S460">
            <v>-3824502</v>
          </cell>
          <cell r="T460">
            <v>-3973711</v>
          </cell>
          <cell r="U460">
            <v>-4274387</v>
          </cell>
        </row>
        <row r="461">
          <cell r="A461" t="str">
            <v>hide</v>
          </cell>
          <cell r="J461">
            <v>0</v>
          </cell>
          <cell r="L461">
            <v>0</v>
          </cell>
          <cell r="M461">
            <v>0</v>
          </cell>
          <cell r="N461">
            <v>0</v>
          </cell>
          <cell r="O461">
            <v>0</v>
          </cell>
          <cell r="P461">
            <v>0</v>
          </cell>
          <cell r="Q461">
            <v>0</v>
          </cell>
          <cell r="R461">
            <v>0</v>
          </cell>
          <cell r="S461">
            <v>0</v>
          </cell>
          <cell r="T461">
            <v>0</v>
          </cell>
          <cell r="U461">
            <v>0</v>
          </cell>
        </row>
        <row r="462">
          <cell r="A462" t="str">
            <v>hide</v>
          </cell>
          <cell r="J462">
            <v>0</v>
          </cell>
          <cell r="L462">
            <v>0</v>
          </cell>
          <cell r="M462">
            <v>0</v>
          </cell>
          <cell r="N462">
            <v>0</v>
          </cell>
          <cell r="O462">
            <v>0</v>
          </cell>
          <cell r="P462">
            <v>0</v>
          </cell>
          <cell r="Q462">
            <v>0</v>
          </cell>
          <cell r="R462">
            <v>0</v>
          </cell>
          <cell r="S462">
            <v>0</v>
          </cell>
          <cell r="T462">
            <v>0</v>
          </cell>
          <cell r="U462">
            <v>0</v>
          </cell>
        </row>
        <row r="463">
          <cell r="A463" t="str">
            <v>hide</v>
          </cell>
          <cell r="J463">
            <v>0</v>
          </cell>
          <cell r="L463">
            <v>0</v>
          </cell>
          <cell r="M463">
            <v>0</v>
          </cell>
          <cell r="N463">
            <v>0</v>
          </cell>
          <cell r="O463">
            <v>0</v>
          </cell>
          <cell r="P463">
            <v>0</v>
          </cell>
          <cell r="Q463">
            <v>0</v>
          </cell>
          <cell r="R463">
            <v>0</v>
          </cell>
          <cell r="S463">
            <v>0</v>
          </cell>
          <cell r="T463">
            <v>0</v>
          </cell>
          <cell r="U463">
            <v>0</v>
          </cell>
        </row>
        <row r="464">
          <cell r="A464" t="str">
            <v>hide</v>
          </cell>
          <cell r="C464" t="str">
            <v>All</v>
          </cell>
          <cell r="D464" t="str">
            <v>Net Reserves</v>
          </cell>
          <cell r="J464">
            <v>0</v>
          </cell>
          <cell r="L464">
            <v>0</v>
          </cell>
          <cell r="M464">
            <v>0</v>
          </cell>
          <cell r="N464">
            <v>0</v>
          </cell>
          <cell r="O464">
            <v>0</v>
          </cell>
          <cell r="P464">
            <v>0</v>
          </cell>
          <cell r="Q464">
            <v>0</v>
          </cell>
          <cell r="R464">
            <v>0</v>
          </cell>
          <cell r="S464">
            <v>0</v>
          </cell>
          <cell r="T464">
            <v>0</v>
          </cell>
          <cell r="U464">
            <v>0</v>
          </cell>
        </row>
        <row r="465">
          <cell r="A465" t="str">
            <v>hide</v>
          </cell>
          <cell r="C465" t="str">
            <v>Internal</v>
          </cell>
          <cell r="D465" t="str">
            <v>Plant &amp; Vehicle Replacement</v>
          </cell>
          <cell r="J465">
            <v>0</v>
          </cell>
          <cell r="L465">
            <v>0</v>
          </cell>
          <cell r="M465">
            <v>0</v>
          </cell>
          <cell r="N465">
            <v>0</v>
          </cell>
          <cell r="O465">
            <v>0</v>
          </cell>
          <cell r="P465">
            <v>0</v>
          </cell>
          <cell r="Q465">
            <v>0</v>
          </cell>
          <cell r="R465">
            <v>0</v>
          </cell>
          <cell r="S465">
            <v>0</v>
          </cell>
          <cell r="T465">
            <v>0</v>
          </cell>
          <cell r="U465">
            <v>0</v>
          </cell>
        </row>
        <row r="466">
          <cell r="A466" t="str">
            <v>hide</v>
          </cell>
          <cell r="D466" t="str">
            <v>Investment Losses</v>
          </cell>
          <cell r="J466">
            <v>0</v>
          </cell>
          <cell r="L466">
            <v>0</v>
          </cell>
          <cell r="M466">
            <v>0</v>
          </cell>
          <cell r="N466">
            <v>0</v>
          </cell>
          <cell r="O466">
            <v>0</v>
          </cell>
          <cell r="P466">
            <v>0</v>
          </cell>
          <cell r="Q466">
            <v>0</v>
          </cell>
          <cell r="R466">
            <v>0</v>
          </cell>
          <cell r="S466">
            <v>0</v>
          </cell>
          <cell r="T466">
            <v>0</v>
          </cell>
          <cell r="U466">
            <v>0</v>
          </cell>
        </row>
        <row r="467">
          <cell r="A467" t="str">
            <v>hide</v>
          </cell>
          <cell r="D467" t="str">
            <v>Employees Leave Entitlement</v>
          </cell>
          <cell r="J467">
            <v>0</v>
          </cell>
          <cell r="L467">
            <v>0</v>
          </cell>
          <cell r="M467">
            <v>0</v>
          </cell>
          <cell r="N467">
            <v>0</v>
          </cell>
          <cell r="O467">
            <v>0</v>
          </cell>
          <cell r="P467">
            <v>0</v>
          </cell>
          <cell r="Q467">
            <v>0</v>
          </cell>
          <cell r="R467">
            <v>0</v>
          </cell>
          <cell r="S467">
            <v>0</v>
          </cell>
          <cell r="T467">
            <v>0</v>
          </cell>
          <cell r="U467">
            <v>0</v>
          </cell>
        </row>
        <row r="468">
          <cell r="A468" t="str">
            <v>hide</v>
          </cell>
          <cell r="D468" t="str">
            <v>Carry Over Works</v>
          </cell>
          <cell r="J468">
            <v>0</v>
          </cell>
          <cell r="L468">
            <v>0</v>
          </cell>
          <cell r="M468">
            <v>0</v>
          </cell>
          <cell r="N468">
            <v>0</v>
          </cell>
          <cell r="O468">
            <v>0</v>
          </cell>
          <cell r="P468">
            <v>0</v>
          </cell>
          <cell r="Q468">
            <v>0</v>
          </cell>
          <cell r="R468">
            <v>0</v>
          </cell>
          <cell r="S468">
            <v>0</v>
          </cell>
          <cell r="T468">
            <v>0</v>
          </cell>
          <cell r="U468">
            <v>0</v>
          </cell>
        </row>
        <row r="469">
          <cell r="A469" t="str">
            <v>hide</v>
          </cell>
          <cell r="D469" t="str">
            <v>Sealing of Unsealed Roads</v>
          </cell>
          <cell r="J469">
            <v>0</v>
          </cell>
          <cell r="L469">
            <v>0</v>
          </cell>
          <cell r="M469">
            <v>0</v>
          </cell>
          <cell r="N469">
            <v>0</v>
          </cell>
          <cell r="O469">
            <v>0</v>
          </cell>
          <cell r="P469">
            <v>0</v>
          </cell>
          <cell r="Q469">
            <v>0</v>
          </cell>
          <cell r="R469">
            <v>0</v>
          </cell>
          <cell r="S469">
            <v>0</v>
          </cell>
          <cell r="T469">
            <v>0</v>
          </cell>
          <cell r="U469">
            <v>0</v>
          </cell>
        </row>
        <row r="470">
          <cell r="A470" t="str">
            <v>hide</v>
          </cell>
          <cell r="D470" t="str">
            <v>Advanced Funds</v>
          </cell>
          <cell r="J470">
            <v>0</v>
          </cell>
          <cell r="L470">
            <v>0</v>
          </cell>
          <cell r="M470">
            <v>0</v>
          </cell>
          <cell r="N470">
            <v>0</v>
          </cell>
          <cell r="O470">
            <v>0</v>
          </cell>
          <cell r="P470">
            <v>0</v>
          </cell>
          <cell r="Q470">
            <v>0</v>
          </cell>
          <cell r="R470">
            <v>0</v>
          </cell>
          <cell r="S470">
            <v>0</v>
          </cell>
          <cell r="T470">
            <v>0</v>
          </cell>
          <cell r="U470">
            <v>0</v>
          </cell>
        </row>
        <row r="471">
          <cell r="A471" t="str">
            <v>hide</v>
          </cell>
          <cell r="D471" t="str">
            <v>Asset Renewal &amp; Maintenance</v>
          </cell>
          <cell r="J471">
            <v>0</v>
          </cell>
          <cell r="L471">
            <v>0</v>
          </cell>
          <cell r="M471">
            <v>0</v>
          </cell>
          <cell r="N471">
            <v>0</v>
          </cell>
          <cell r="O471">
            <v>0</v>
          </cell>
          <cell r="P471">
            <v>0</v>
          </cell>
          <cell r="Q471">
            <v>0</v>
          </cell>
          <cell r="R471">
            <v>0</v>
          </cell>
          <cell r="S471">
            <v>0</v>
          </cell>
          <cell r="T471">
            <v>0</v>
          </cell>
          <cell r="U471">
            <v>0</v>
          </cell>
        </row>
        <row r="472">
          <cell r="A472" t="str">
            <v>hide</v>
          </cell>
          <cell r="D472" t="str">
            <v>Capital Works (SRV)</v>
          </cell>
          <cell r="J472">
            <v>0</v>
          </cell>
          <cell r="L472">
            <v>0</v>
          </cell>
          <cell r="M472">
            <v>0</v>
          </cell>
          <cell r="N472">
            <v>0</v>
          </cell>
          <cell r="O472">
            <v>0</v>
          </cell>
          <cell r="P472">
            <v>0</v>
          </cell>
          <cell r="Q472">
            <v>0</v>
          </cell>
          <cell r="R472">
            <v>0</v>
          </cell>
          <cell r="S472">
            <v>0</v>
          </cell>
          <cell r="T472">
            <v>0</v>
          </cell>
          <cell r="U472">
            <v>0</v>
          </cell>
        </row>
        <row r="473">
          <cell r="A473" t="str">
            <v>hide</v>
          </cell>
          <cell r="D473" t="str">
            <v>Cemetery Improvements</v>
          </cell>
          <cell r="J473">
            <v>0</v>
          </cell>
          <cell r="L473">
            <v>0</v>
          </cell>
          <cell r="M473">
            <v>0</v>
          </cell>
          <cell r="N473">
            <v>0</v>
          </cell>
          <cell r="O473">
            <v>0</v>
          </cell>
          <cell r="P473">
            <v>0</v>
          </cell>
          <cell r="Q473">
            <v>0</v>
          </cell>
          <cell r="R473">
            <v>0</v>
          </cell>
          <cell r="S473">
            <v>0</v>
          </cell>
          <cell r="T473">
            <v>0</v>
          </cell>
          <cell r="U473">
            <v>0</v>
          </cell>
        </row>
        <row r="474">
          <cell r="A474" t="str">
            <v>hide</v>
          </cell>
          <cell r="D474" t="str">
            <v>Debt Servicing Future Years</v>
          </cell>
          <cell r="J474">
            <v>0</v>
          </cell>
          <cell r="L474">
            <v>0</v>
          </cell>
          <cell r="M474">
            <v>0</v>
          </cell>
          <cell r="N474">
            <v>0</v>
          </cell>
          <cell r="O474">
            <v>0</v>
          </cell>
          <cell r="P474">
            <v>0</v>
          </cell>
          <cell r="Q474">
            <v>0</v>
          </cell>
          <cell r="R474">
            <v>0</v>
          </cell>
          <cell r="S474">
            <v>0</v>
          </cell>
          <cell r="T474">
            <v>0</v>
          </cell>
          <cell r="U474">
            <v>0</v>
          </cell>
        </row>
        <row r="475">
          <cell r="A475" t="str">
            <v>hide</v>
          </cell>
          <cell r="D475" t="str">
            <v>Elections</v>
          </cell>
          <cell r="J475">
            <v>0</v>
          </cell>
          <cell r="L475">
            <v>0</v>
          </cell>
          <cell r="M475">
            <v>0</v>
          </cell>
          <cell r="N475">
            <v>0</v>
          </cell>
          <cell r="O475">
            <v>0</v>
          </cell>
          <cell r="P475">
            <v>0</v>
          </cell>
          <cell r="Q475">
            <v>0</v>
          </cell>
          <cell r="R475">
            <v>0</v>
          </cell>
          <cell r="S475">
            <v>0</v>
          </cell>
          <cell r="T475">
            <v>0</v>
          </cell>
          <cell r="U475">
            <v>0</v>
          </cell>
        </row>
        <row r="476">
          <cell r="A476" t="str">
            <v>hide</v>
          </cell>
          <cell r="D476" t="str">
            <v>Environmental Levy</v>
          </cell>
          <cell r="J476">
            <v>0</v>
          </cell>
          <cell r="L476">
            <v>0</v>
          </cell>
          <cell r="M476">
            <v>0</v>
          </cell>
          <cell r="N476">
            <v>0</v>
          </cell>
          <cell r="O476">
            <v>0</v>
          </cell>
          <cell r="P476">
            <v>0</v>
          </cell>
          <cell r="Q476">
            <v>0</v>
          </cell>
          <cell r="R476">
            <v>0</v>
          </cell>
          <cell r="S476">
            <v>0</v>
          </cell>
          <cell r="T476">
            <v>0</v>
          </cell>
          <cell r="U476">
            <v>0</v>
          </cell>
        </row>
        <row r="477">
          <cell r="A477" t="str">
            <v>hide</v>
          </cell>
          <cell r="D477" t="str">
            <v>FAG shortfall 2012/13</v>
          </cell>
          <cell r="J477">
            <v>0</v>
          </cell>
          <cell r="L477">
            <v>0</v>
          </cell>
          <cell r="M477">
            <v>0</v>
          </cell>
          <cell r="N477">
            <v>0</v>
          </cell>
          <cell r="O477">
            <v>0</v>
          </cell>
          <cell r="P477">
            <v>0</v>
          </cell>
          <cell r="Q477">
            <v>0</v>
          </cell>
          <cell r="R477">
            <v>0</v>
          </cell>
          <cell r="S477">
            <v>0</v>
          </cell>
          <cell r="T477">
            <v>0</v>
          </cell>
          <cell r="U477">
            <v>0</v>
          </cell>
        </row>
        <row r="478">
          <cell r="A478" t="str">
            <v>hide</v>
          </cell>
          <cell r="D478" t="str">
            <v>Family Day Care</v>
          </cell>
          <cell r="J478">
            <v>0</v>
          </cell>
          <cell r="L478">
            <v>0</v>
          </cell>
          <cell r="M478">
            <v>0</v>
          </cell>
          <cell r="N478">
            <v>0</v>
          </cell>
          <cell r="O478">
            <v>0</v>
          </cell>
          <cell r="P478">
            <v>0</v>
          </cell>
          <cell r="Q478">
            <v>0</v>
          </cell>
          <cell r="R478">
            <v>0</v>
          </cell>
          <cell r="S478">
            <v>0</v>
          </cell>
          <cell r="T478">
            <v>0</v>
          </cell>
          <cell r="U478">
            <v>0</v>
          </cell>
        </row>
        <row r="479">
          <cell r="A479" t="str">
            <v>hide</v>
          </cell>
          <cell r="D479" t="str">
            <v>Floodplain Risk Mngt Study &amp; Plan</v>
          </cell>
          <cell r="J479">
            <v>0</v>
          </cell>
          <cell r="L479">
            <v>0</v>
          </cell>
          <cell r="M479">
            <v>0</v>
          </cell>
          <cell r="N479">
            <v>0</v>
          </cell>
          <cell r="O479">
            <v>0</v>
          </cell>
          <cell r="P479">
            <v>0</v>
          </cell>
          <cell r="Q479">
            <v>0</v>
          </cell>
          <cell r="R479">
            <v>0</v>
          </cell>
          <cell r="S479">
            <v>0</v>
          </cell>
          <cell r="T479">
            <v>0</v>
          </cell>
          <cell r="U479">
            <v>0</v>
          </cell>
        </row>
        <row r="480">
          <cell r="A480" t="str">
            <v>hide</v>
          </cell>
          <cell r="D480" t="str">
            <v>Katoomba Civic Centre / Cultural Centre</v>
          </cell>
          <cell r="J480">
            <v>0</v>
          </cell>
          <cell r="L480">
            <v>0</v>
          </cell>
          <cell r="M480">
            <v>0</v>
          </cell>
          <cell r="N480">
            <v>0</v>
          </cell>
          <cell r="O480">
            <v>0</v>
          </cell>
          <cell r="P480">
            <v>0</v>
          </cell>
          <cell r="Q480">
            <v>0</v>
          </cell>
          <cell r="R480">
            <v>0</v>
          </cell>
          <cell r="S480">
            <v>0</v>
          </cell>
          <cell r="T480">
            <v>0</v>
          </cell>
          <cell r="U480">
            <v>0</v>
          </cell>
        </row>
        <row r="481">
          <cell r="A481" t="str">
            <v>hide</v>
          </cell>
          <cell r="D481" t="str">
            <v>Land sale (funding Leura Toilets)</v>
          </cell>
          <cell r="J481">
            <v>0</v>
          </cell>
          <cell r="L481">
            <v>0</v>
          </cell>
          <cell r="M481">
            <v>0</v>
          </cell>
          <cell r="N481">
            <v>0</v>
          </cell>
          <cell r="O481">
            <v>0</v>
          </cell>
          <cell r="P481">
            <v>0</v>
          </cell>
          <cell r="Q481">
            <v>0</v>
          </cell>
          <cell r="R481">
            <v>0</v>
          </cell>
          <cell r="S481">
            <v>0</v>
          </cell>
          <cell r="T481">
            <v>0</v>
          </cell>
          <cell r="U481">
            <v>0</v>
          </cell>
        </row>
        <row r="482">
          <cell r="A482" t="str">
            <v>hide</v>
          </cell>
          <cell r="D482" t="str">
            <v>Major Capital Works</v>
          </cell>
          <cell r="J482">
            <v>0</v>
          </cell>
          <cell r="L482">
            <v>0</v>
          </cell>
          <cell r="M482">
            <v>0</v>
          </cell>
          <cell r="N482">
            <v>0</v>
          </cell>
          <cell r="O482">
            <v>0</v>
          </cell>
          <cell r="P482">
            <v>0</v>
          </cell>
          <cell r="Q482">
            <v>0</v>
          </cell>
          <cell r="R482">
            <v>0</v>
          </cell>
          <cell r="S482">
            <v>0</v>
          </cell>
          <cell r="T482">
            <v>0</v>
          </cell>
          <cell r="U482">
            <v>0</v>
          </cell>
        </row>
        <row r="483">
          <cell r="A483" t="str">
            <v>hide</v>
          </cell>
          <cell r="D483" t="str">
            <v>Operational Improvements</v>
          </cell>
          <cell r="J483">
            <v>0</v>
          </cell>
          <cell r="L483">
            <v>0</v>
          </cell>
          <cell r="M483">
            <v>0</v>
          </cell>
          <cell r="N483">
            <v>0</v>
          </cell>
          <cell r="O483">
            <v>0</v>
          </cell>
          <cell r="P483">
            <v>0</v>
          </cell>
          <cell r="Q483">
            <v>0</v>
          </cell>
          <cell r="R483">
            <v>0</v>
          </cell>
          <cell r="S483">
            <v>0</v>
          </cell>
          <cell r="T483">
            <v>0</v>
          </cell>
          <cell r="U483">
            <v>0</v>
          </cell>
        </row>
        <row r="484">
          <cell r="A484" t="str">
            <v>hide</v>
          </cell>
          <cell r="D484" t="str">
            <v>PABX Equipment</v>
          </cell>
          <cell r="J484">
            <v>53591</v>
          </cell>
          <cell r="L484">
            <v>103591</v>
          </cell>
          <cell r="M484">
            <v>103591</v>
          </cell>
          <cell r="N484">
            <v>103591</v>
          </cell>
          <cell r="O484">
            <v>103591</v>
          </cell>
          <cell r="P484">
            <v>103591</v>
          </cell>
          <cell r="Q484">
            <v>103591</v>
          </cell>
          <cell r="R484">
            <v>103591</v>
          </cell>
          <cell r="S484">
            <v>103591</v>
          </cell>
          <cell r="T484">
            <v>103591</v>
          </cell>
          <cell r="U484">
            <v>103591</v>
          </cell>
        </row>
        <row r="485">
          <cell r="A485" t="str">
            <v>hide</v>
          </cell>
          <cell r="D485" t="str">
            <v>Pay &amp; Display - Echo Point</v>
          </cell>
          <cell r="J485">
            <v>0</v>
          </cell>
          <cell r="L485">
            <v>0</v>
          </cell>
          <cell r="M485">
            <v>0</v>
          </cell>
          <cell r="N485">
            <v>0</v>
          </cell>
          <cell r="O485">
            <v>0</v>
          </cell>
          <cell r="P485">
            <v>0</v>
          </cell>
          <cell r="Q485">
            <v>0</v>
          </cell>
          <cell r="R485">
            <v>0</v>
          </cell>
          <cell r="S485">
            <v>0</v>
          </cell>
          <cell r="T485">
            <v>0</v>
          </cell>
          <cell r="U485">
            <v>0</v>
          </cell>
        </row>
        <row r="486">
          <cell r="A486" t="str">
            <v>hide</v>
          </cell>
          <cell r="D486" t="str">
            <v>Printing Equipment</v>
          </cell>
          <cell r="J486">
            <v>0</v>
          </cell>
          <cell r="L486">
            <v>0</v>
          </cell>
          <cell r="M486">
            <v>0</v>
          </cell>
          <cell r="N486">
            <v>0</v>
          </cell>
          <cell r="O486">
            <v>0</v>
          </cell>
          <cell r="P486">
            <v>0</v>
          </cell>
          <cell r="Q486">
            <v>0</v>
          </cell>
          <cell r="R486">
            <v>0</v>
          </cell>
          <cell r="S486">
            <v>0</v>
          </cell>
          <cell r="T486">
            <v>0</v>
          </cell>
          <cell r="U486">
            <v>0</v>
          </cell>
        </row>
        <row r="487">
          <cell r="A487" t="str">
            <v>hide</v>
          </cell>
          <cell r="D487" t="str">
            <v>Property Investment</v>
          </cell>
          <cell r="J487">
            <v>0</v>
          </cell>
          <cell r="L487">
            <v>0</v>
          </cell>
          <cell r="M487">
            <v>0</v>
          </cell>
          <cell r="N487">
            <v>0</v>
          </cell>
          <cell r="O487">
            <v>0</v>
          </cell>
          <cell r="P487">
            <v>0</v>
          </cell>
          <cell r="Q487">
            <v>0</v>
          </cell>
          <cell r="R487">
            <v>0</v>
          </cell>
          <cell r="S487">
            <v>0</v>
          </cell>
          <cell r="T487">
            <v>0</v>
          </cell>
          <cell r="U487">
            <v>0</v>
          </cell>
        </row>
        <row r="488">
          <cell r="A488" t="str">
            <v>hide</v>
          </cell>
          <cell r="D488" t="str">
            <v>Provision rate income 2012/13</v>
          </cell>
          <cell r="J488">
            <v>0</v>
          </cell>
          <cell r="L488">
            <v>0</v>
          </cell>
          <cell r="M488">
            <v>0</v>
          </cell>
          <cell r="N488">
            <v>0</v>
          </cell>
          <cell r="O488">
            <v>0</v>
          </cell>
          <cell r="P488">
            <v>0</v>
          </cell>
          <cell r="Q488">
            <v>0</v>
          </cell>
          <cell r="R488">
            <v>0</v>
          </cell>
          <cell r="S488">
            <v>0</v>
          </cell>
          <cell r="T488">
            <v>0</v>
          </cell>
          <cell r="U488">
            <v>0</v>
          </cell>
        </row>
        <row r="489">
          <cell r="A489" t="str">
            <v>hide</v>
          </cell>
          <cell r="D489" t="str">
            <v>Reduction of Debt/Contingency</v>
          </cell>
          <cell r="J489">
            <v>0</v>
          </cell>
          <cell r="L489">
            <v>0</v>
          </cell>
          <cell r="M489">
            <v>0</v>
          </cell>
          <cell r="N489">
            <v>0</v>
          </cell>
          <cell r="O489">
            <v>0</v>
          </cell>
          <cell r="P489">
            <v>0</v>
          </cell>
          <cell r="Q489">
            <v>0</v>
          </cell>
          <cell r="R489">
            <v>0</v>
          </cell>
          <cell r="S489">
            <v>0</v>
          </cell>
          <cell r="T489">
            <v>0</v>
          </cell>
          <cell r="U489">
            <v>0</v>
          </cell>
        </row>
        <row r="490">
          <cell r="A490" t="str">
            <v>hide</v>
          </cell>
          <cell r="D490" t="str">
            <v>Tip Improvement</v>
          </cell>
          <cell r="J490">
            <v>0</v>
          </cell>
          <cell r="L490">
            <v>0</v>
          </cell>
          <cell r="M490">
            <v>0</v>
          </cell>
          <cell r="N490">
            <v>0</v>
          </cell>
          <cell r="O490">
            <v>0</v>
          </cell>
          <cell r="P490">
            <v>0</v>
          </cell>
          <cell r="Q490">
            <v>0</v>
          </cell>
          <cell r="R490">
            <v>0</v>
          </cell>
          <cell r="S490">
            <v>0</v>
          </cell>
          <cell r="T490">
            <v>0</v>
          </cell>
          <cell r="U490">
            <v>0</v>
          </cell>
        </row>
        <row r="491">
          <cell r="A491" t="str">
            <v>hide</v>
          </cell>
          <cell r="D491" t="str">
            <v>Waste Bins</v>
          </cell>
          <cell r="J491">
            <v>0</v>
          </cell>
          <cell r="L491">
            <v>0</v>
          </cell>
          <cell r="M491">
            <v>0</v>
          </cell>
          <cell r="N491">
            <v>0</v>
          </cell>
          <cell r="O491">
            <v>0</v>
          </cell>
          <cell r="P491">
            <v>0</v>
          </cell>
          <cell r="Q491">
            <v>0</v>
          </cell>
          <cell r="R491">
            <v>0</v>
          </cell>
          <cell r="S491">
            <v>0</v>
          </cell>
          <cell r="T491">
            <v>0</v>
          </cell>
          <cell r="U491">
            <v>0</v>
          </cell>
        </row>
        <row r="492">
          <cell r="A492" t="str">
            <v>hide</v>
          </cell>
          <cell r="D492" t="str">
            <v>Workers Compensation Insurance</v>
          </cell>
          <cell r="J492">
            <v>0</v>
          </cell>
          <cell r="L492">
            <v>0</v>
          </cell>
          <cell r="M492">
            <v>0</v>
          </cell>
          <cell r="N492">
            <v>0</v>
          </cell>
          <cell r="O492">
            <v>0</v>
          </cell>
          <cell r="P492">
            <v>0</v>
          </cell>
          <cell r="Q492">
            <v>0</v>
          </cell>
          <cell r="R492">
            <v>0</v>
          </cell>
          <cell r="S492">
            <v>0</v>
          </cell>
          <cell r="T492">
            <v>0</v>
          </cell>
          <cell r="U492">
            <v>0</v>
          </cell>
        </row>
        <row r="493">
          <cell r="A493" t="str">
            <v>hide</v>
          </cell>
          <cell r="D493" t="str">
            <v>Springwood Cultural Facility</v>
          </cell>
          <cell r="J493">
            <v>0</v>
          </cell>
          <cell r="L493">
            <v>0</v>
          </cell>
          <cell r="M493">
            <v>0</v>
          </cell>
          <cell r="N493">
            <v>0</v>
          </cell>
          <cell r="O493">
            <v>0</v>
          </cell>
          <cell r="P493">
            <v>0</v>
          </cell>
          <cell r="Q493">
            <v>0</v>
          </cell>
          <cell r="R493">
            <v>0</v>
          </cell>
          <cell r="S493">
            <v>0</v>
          </cell>
          <cell r="T493">
            <v>0</v>
          </cell>
          <cell r="U493">
            <v>0</v>
          </cell>
        </row>
        <row r="494">
          <cell r="A494" t="str">
            <v>hide</v>
          </cell>
          <cell r="D494" t="str">
            <v>Capital Works Program</v>
          </cell>
          <cell r="J494">
            <v>0</v>
          </cell>
          <cell r="L494">
            <v>0</v>
          </cell>
          <cell r="M494">
            <v>0</v>
          </cell>
          <cell r="N494">
            <v>0</v>
          </cell>
          <cell r="O494">
            <v>0</v>
          </cell>
          <cell r="P494">
            <v>0</v>
          </cell>
          <cell r="Q494">
            <v>0</v>
          </cell>
          <cell r="R494">
            <v>0</v>
          </cell>
          <cell r="S494">
            <v>0</v>
          </cell>
          <cell r="T494">
            <v>0</v>
          </cell>
          <cell r="U494">
            <v>0</v>
          </cell>
        </row>
        <row r="495">
          <cell r="A495" t="str">
            <v>hide</v>
          </cell>
          <cell r="D495" t="str">
            <v>Organisational Realignment</v>
          </cell>
          <cell r="J495">
            <v>0</v>
          </cell>
          <cell r="L495">
            <v>0</v>
          </cell>
          <cell r="M495">
            <v>0</v>
          </cell>
          <cell r="N495">
            <v>0</v>
          </cell>
          <cell r="O495">
            <v>0</v>
          </cell>
          <cell r="P495">
            <v>0</v>
          </cell>
          <cell r="Q495">
            <v>0</v>
          </cell>
          <cell r="R495">
            <v>0</v>
          </cell>
          <cell r="S495">
            <v>0</v>
          </cell>
          <cell r="T495">
            <v>0</v>
          </cell>
          <cell r="U495">
            <v>0</v>
          </cell>
        </row>
        <row r="496">
          <cell r="A496" t="str">
            <v>hide</v>
          </cell>
          <cell r="D496" t="str">
            <v>Springwood Library Upgrade</v>
          </cell>
          <cell r="J496">
            <v>0</v>
          </cell>
          <cell r="L496">
            <v>0</v>
          </cell>
          <cell r="M496">
            <v>0</v>
          </cell>
          <cell r="N496">
            <v>0</v>
          </cell>
          <cell r="O496">
            <v>0</v>
          </cell>
          <cell r="P496">
            <v>0</v>
          </cell>
          <cell r="Q496">
            <v>0</v>
          </cell>
          <cell r="R496">
            <v>0</v>
          </cell>
          <cell r="S496">
            <v>0</v>
          </cell>
          <cell r="T496">
            <v>0</v>
          </cell>
          <cell r="U496">
            <v>0</v>
          </cell>
        </row>
        <row r="497">
          <cell r="A497" t="str">
            <v>hide</v>
          </cell>
          <cell r="D497" t="str">
            <v>Other</v>
          </cell>
          <cell r="J497">
            <v>0</v>
          </cell>
          <cell r="L497">
            <v>0</v>
          </cell>
          <cell r="M497">
            <v>0</v>
          </cell>
          <cell r="N497">
            <v>0</v>
          </cell>
          <cell r="O497">
            <v>0</v>
          </cell>
          <cell r="P497">
            <v>0</v>
          </cell>
          <cell r="Q497">
            <v>0</v>
          </cell>
          <cell r="R497">
            <v>0</v>
          </cell>
          <cell r="S497">
            <v>0</v>
          </cell>
          <cell r="T497">
            <v>0</v>
          </cell>
          <cell r="U497">
            <v>0</v>
          </cell>
        </row>
        <row r="498">
          <cell r="A498" t="str">
            <v>hide</v>
          </cell>
          <cell r="D498" t="str">
            <v>z_unallocated internal</v>
          </cell>
          <cell r="J498">
            <v>-10344081</v>
          </cell>
          <cell r="L498">
            <v>-667589</v>
          </cell>
          <cell r="M498">
            <v>1038038</v>
          </cell>
          <cell r="N498">
            <v>1761784.4100000001</v>
          </cell>
          <cell r="O498">
            <v>1381296.1400000006</v>
          </cell>
          <cell r="P498">
            <v>510382.54000000004</v>
          </cell>
          <cell r="Q498">
            <v>154792.41000000108</v>
          </cell>
          <cell r="R498">
            <v>176641.73000000045</v>
          </cell>
          <cell r="S498">
            <v>-326525.69999999925</v>
          </cell>
          <cell r="T498">
            <v>-754730.78999999911</v>
          </cell>
          <cell r="U498">
            <v>-1366629.0399999991</v>
          </cell>
        </row>
        <row r="499">
          <cell r="A499" t="str">
            <v>hide</v>
          </cell>
          <cell r="D499" t="str">
            <v/>
          </cell>
          <cell r="J499">
            <v>0</v>
          </cell>
          <cell r="L499">
            <v>0</v>
          </cell>
          <cell r="M499">
            <v>0</v>
          </cell>
          <cell r="N499">
            <v>0</v>
          </cell>
          <cell r="O499">
            <v>0</v>
          </cell>
          <cell r="P499">
            <v>0</v>
          </cell>
          <cell r="Q499">
            <v>0</v>
          </cell>
          <cell r="R499">
            <v>0</v>
          </cell>
          <cell r="S499">
            <v>0</v>
          </cell>
          <cell r="T499">
            <v>0</v>
          </cell>
          <cell r="U499">
            <v>0</v>
          </cell>
        </row>
        <row r="500">
          <cell r="A500" t="str">
            <v>hide</v>
          </cell>
          <cell r="D500" t="str">
            <v/>
          </cell>
          <cell r="J500">
            <v>0</v>
          </cell>
          <cell r="L500">
            <v>0</v>
          </cell>
          <cell r="M500">
            <v>0</v>
          </cell>
          <cell r="N500">
            <v>0</v>
          </cell>
          <cell r="O500">
            <v>0</v>
          </cell>
          <cell r="P500">
            <v>0</v>
          </cell>
          <cell r="Q500">
            <v>0</v>
          </cell>
          <cell r="R500">
            <v>0</v>
          </cell>
          <cell r="S500">
            <v>0</v>
          </cell>
          <cell r="T500">
            <v>0</v>
          </cell>
          <cell r="U500">
            <v>0</v>
          </cell>
        </row>
        <row r="501">
          <cell r="A501" t="str">
            <v>hide</v>
          </cell>
          <cell r="D501" t="str">
            <v/>
          </cell>
          <cell r="J501">
            <v>0</v>
          </cell>
          <cell r="L501">
            <v>0</v>
          </cell>
          <cell r="M501">
            <v>0</v>
          </cell>
          <cell r="N501">
            <v>0</v>
          </cell>
          <cell r="O501">
            <v>0</v>
          </cell>
          <cell r="P501">
            <v>0</v>
          </cell>
          <cell r="Q501">
            <v>0</v>
          </cell>
          <cell r="R501">
            <v>0</v>
          </cell>
          <cell r="S501">
            <v>0</v>
          </cell>
          <cell r="T501">
            <v>0</v>
          </cell>
          <cell r="U501">
            <v>0</v>
          </cell>
        </row>
        <row r="502">
          <cell r="A502" t="str">
            <v>hide</v>
          </cell>
          <cell r="D502" t="str">
            <v/>
          </cell>
          <cell r="J502">
            <v>0</v>
          </cell>
          <cell r="L502">
            <v>0</v>
          </cell>
          <cell r="M502">
            <v>0</v>
          </cell>
          <cell r="N502">
            <v>0</v>
          </cell>
          <cell r="O502">
            <v>0</v>
          </cell>
          <cell r="P502">
            <v>0</v>
          </cell>
          <cell r="Q502">
            <v>0</v>
          </cell>
          <cell r="R502">
            <v>0</v>
          </cell>
          <cell r="S502">
            <v>0</v>
          </cell>
          <cell r="T502">
            <v>0</v>
          </cell>
          <cell r="U502">
            <v>0</v>
          </cell>
        </row>
        <row r="503">
          <cell r="A503" t="str">
            <v>hide</v>
          </cell>
          <cell r="D503" t="str">
            <v/>
          </cell>
          <cell r="J503">
            <v>0</v>
          </cell>
          <cell r="L503">
            <v>0</v>
          </cell>
          <cell r="M503">
            <v>0</v>
          </cell>
          <cell r="N503">
            <v>0</v>
          </cell>
          <cell r="O503">
            <v>0</v>
          </cell>
          <cell r="P503">
            <v>0</v>
          </cell>
          <cell r="Q503">
            <v>0</v>
          </cell>
          <cell r="R503">
            <v>0</v>
          </cell>
          <cell r="S503">
            <v>0</v>
          </cell>
          <cell r="T503">
            <v>0</v>
          </cell>
          <cell r="U503">
            <v>0</v>
          </cell>
        </row>
        <row r="504">
          <cell r="A504" t="str">
            <v>hide</v>
          </cell>
          <cell r="D504" t="str">
            <v/>
          </cell>
          <cell r="J504">
            <v>0</v>
          </cell>
          <cell r="L504">
            <v>0</v>
          </cell>
          <cell r="M504">
            <v>0</v>
          </cell>
          <cell r="N504">
            <v>0</v>
          </cell>
          <cell r="O504">
            <v>0</v>
          </cell>
          <cell r="P504">
            <v>0</v>
          </cell>
          <cell r="Q504">
            <v>0</v>
          </cell>
          <cell r="R504">
            <v>0</v>
          </cell>
          <cell r="S504">
            <v>0</v>
          </cell>
          <cell r="T504">
            <v>0</v>
          </cell>
          <cell r="U504">
            <v>0</v>
          </cell>
        </row>
        <row r="505">
          <cell r="A505" t="str">
            <v>hide</v>
          </cell>
          <cell r="D505" t="str">
            <v/>
          </cell>
          <cell r="J505">
            <v>0</v>
          </cell>
          <cell r="L505">
            <v>0</v>
          </cell>
          <cell r="M505">
            <v>0</v>
          </cell>
          <cell r="N505">
            <v>0</v>
          </cell>
          <cell r="O505">
            <v>0</v>
          </cell>
          <cell r="P505">
            <v>0</v>
          </cell>
          <cell r="Q505">
            <v>0</v>
          </cell>
          <cell r="R505">
            <v>0</v>
          </cell>
          <cell r="S505">
            <v>0</v>
          </cell>
          <cell r="T505">
            <v>0</v>
          </cell>
          <cell r="U505">
            <v>0</v>
          </cell>
        </row>
        <row r="506">
          <cell r="A506" t="str">
            <v>hide</v>
          </cell>
          <cell r="D506" t="str">
            <v/>
          </cell>
          <cell r="J506">
            <v>0</v>
          </cell>
          <cell r="L506">
            <v>0</v>
          </cell>
          <cell r="M506">
            <v>0</v>
          </cell>
          <cell r="N506">
            <v>0</v>
          </cell>
          <cell r="O506">
            <v>0</v>
          </cell>
          <cell r="P506">
            <v>0</v>
          </cell>
          <cell r="Q506">
            <v>0</v>
          </cell>
          <cell r="R506">
            <v>0</v>
          </cell>
          <cell r="S506">
            <v>0</v>
          </cell>
          <cell r="T506">
            <v>0</v>
          </cell>
          <cell r="U506">
            <v>0</v>
          </cell>
        </row>
        <row r="507">
          <cell r="A507" t="str">
            <v>hide</v>
          </cell>
          <cell r="D507" t="str">
            <v/>
          </cell>
          <cell r="J507">
            <v>0</v>
          </cell>
          <cell r="L507">
            <v>0</v>
          </cell>
          <cell r="M507">
            <v>0</v>
          </cell>
          <cell r="N507">
            <v>0</v>
          </cell>
          <cell r="O507">
            <v>0</v>
          </cell>
          <cell r="P507">
            <v>0</v>
          </cell>
          <cell r="Q507">
            <v>0</v>
          </cell>
          <cell r="R507">
            <v>0</v>
          </cell>
          <cell r="S507">
            <v>0</v>
          </cell>
          <cell r="T507">
            <v>0</v>
          </cell>
          <cell r="U507">
            <v>0</v>
          </cell>
        </row>
        <row r="508">
          <cell r="A508" t="str">
            <v>hide</v>
          </cell>
          <cell r="D508" t="str">
            <v/>
          </cell>
          <cell r="J508">
            <v>0</v>
          </cell>
          <cell r="L508">
            <v>0</v>
          </cell>
          <cell r="M508">
            <v>0</v>
          </cell>
          <cell r="N508">
            <v>0</v>
          </cell>
          <cell r="O508">
            <v>0</v>
          </cell>
          <cell r="P508">
            <v>0</v>
          </cell>
          <cell r="Q508">
            <v>0</v>
          </cell>
          <cell r="R508">
            <v>0</v>
          </cell>
          <cell r="S508">
            <v>0</v>
          </cell>
          <cell r="T508">
            <v>0</v>
          </cell>
          <cell r="U508">
            <v>0</v>
          </cell>
        </row>
        <row r="509">
          <cell r="A509" t="str">
            <v>hide</v>
          </cell>
          <cell r="D509" t="str">
            <v/>
          </cell>
          <cell r="J509">
            <v>0</v>
          </cell>
          <cell r="L509">
            <v>0</v>
          </cell>
          <cell r="M509">
            <v>0</v>
          </cell>
          <cell r="N509">
            <v>0</v>
          </cell>
          <cell r="O509">
            <v>0</v>
          </cell>
          <cell r="P509">
            <v>0</v>
          </cell>
          <cell r="Q509">
            <v>0</v>
          </cell>
          <cell r="R509">
            <v>0</v>
          </cell>
          <cell r="S509">
            <v>0</v>
          </cell>
          <cell r="T509">
            <v>0</v>
          </cell>
          <cell r="U509">
            <v>0</v>
          </cell>
        </row>
        <row r="510">
          <cell r="A510" t="str">
            <v>hide</v>
          </cell>
          <cell r="D510" t="str">
            <v/>
          </cell>
          <cell r="J510">
            <v>0</v>
          </cell>
          <cell r="L510">
            <v>0</v>
          </cell>
          <cell r="M510">
            <v>0</v>
          </cell>
          <cell r="N510">
            <v>0</v>
          </cell>
          <cell r="O510">
            <v>0</v>
          </cell>
          <cell r="P510">
            <v>0</v>
          </cell>
          <cell r="Q510">
            <v>0</v>
          </cell>
          <cell r="R510">
            <v>0</v>
          </cell>
          <cell r="S510">
            <v>0</v>
          </cell>
          <cell r="T510">
            <v>0</v>
          </cell>
          <cell r="U510">
            <v>0</v>
          </cell>
        </row>
        <row r="511">
          <cell r="A511" t="str">
            <v>hide</v>
          </cell>
          <cell r="D511" t="str">
            <v/>
          </cell>
          <cell r="J511">
            <v>0</v>
          </cell>
          <cell r="L511">
            <v>0</v>
          </cell>
          <cell r="M511">
            <v>0</v>
          </cell>
          <cell r="N511">
            <v>0</v>
          </cell>
          <cell r="O511">
            <v>0</v>
          </cell>
          <cell r="P511">
            <v>0</v>
          </cell>
          <cell r="Q511">
            <v>0</v>
          </cell>
          <cell r="R511">
            <v>0</v>
          </cell>
          <cell r="S511">
            <v>0</v>
          </cell>
          <cell r="T511">
            <v>0</v>
          </cell>
          <cell r="U511">
            <v>0</v>
          </cell>
        </row>
        <row r="512">
          <cell r="A512" t="str">
            <v>hide</v>
          </cell>
          <cell r="D512" t="str">
            <v/>
          </cell>
          <cell r="J512">
            <v>0</v>
          </cell>
          <cell r="L512">
            <v>0</v>
          </cell>
          <cell r="M512">
            <v>0</v>
          </cell>
          <cell r="N512">
            <v>0</v>
          </cell>
          <cell r="O512">
            <v>0</v>
          </cell>
          <cell r="P512">
            <v>0</v>
          </cell>
          <cell r="Q512">
            <v>0</v>
          </cell>
          <cell r="R512">
            <v>0</v>
          </cell>
          <cell r="S512">
            <v>0</v>
          </cell>
          <cell r="T512">
            <v>0</v>
          </cell>
          <cell r="U512">
            <v>0</v>
          </cell>
        </row>
        <row r="513">
          <cell r="A513" t="str">
            <v>hide</v>
          </cell>
          <cell r="D513" t="str">
            <v/>
          </cell>
          <cell r="J513">
            <v>0</v>
          </cell>
          <cell r="L513">
            <v>0</v>
          </cell>
          <cell r="M513">
            <v>0</v>
          </cell>
          <cell r="N513">
            <v>0</v>
          </cell>
          <cell r="O513">
            <v>0</v>
          </cell>
          <cell r="P513">
            <v>0</v>
          </cell>
          <cell r="Q513">
            <v>0</v>
          </cell>
          <cell r="R513">
            <v>0</v>
          </cell>
          <cell r="S513">
            <v>0</v>
          </cell>
          <cell r="T513">
            <v>0</v>
          </cell>
          <cell r="U513">
            <v>0</v>
          </cell>
        </row>
        <row r="514">
          <cell r="A514" t="str">
            <v>hide</v>
          </cell>
          <cell r="D514" t="str">
            <v/>
          </cell>
          <cell r="J514">
            <v>0</v>
          </cell>
          <cell r="L514">
            <v>0</v>
          </cell>
          <cell r="M514">
            <v>0</v>
          </cell>
          <cell r="N514">
            <v>0</v>
          </cell>
          <cell r="O514">
            <v>0</v>
          </cell>
          <cell r="P514">
            <v>0</v>
          </cell>
          <cell r="Q514">
            <v>0</v>
          </cell>
          <cell r="R514">
            <v>0</v>
          </cell>
          <cell r="S514">
            <v>0</v>
          </cell>
          <cell r="T514">
            <v>0</v>
          </cell>
          <cell r="U514">
            <v>0</v>
          </cell>
        </row>
        <row r="515">
          <cell r="A515" t="str">
            <v>hide</v>
          </cell>
          <cell r="D515" t="str">
            <v/>
          </cell>
          <cell r="J515">
            <v>0</v>
          </cell>
          <cell r="L515">
            <v>0</v>
          </cell>
          <cell r="M515">
            <v>0</v>
          </cell>
          <cell r="N515">
            <v>0</v>
          </cell>
          <cell r="O515">
            <v>0</v>
          </cell>
          <cell r="P515">
            <v>0</v>
          </cell>
          <cell r="Q515">
            <v>0</v>
          </cell>
          <cell r="R515">
            <v>0</v>
          </cell>
          <cell r="S515">
            <v>0</v>
          </cell>
          <cell r="T515">
            <v>0</v>
          </cell>
          <cell r="U515">
            <v>0</v>
          </cell>
        </row>
        <row r="516">
          <cell r="A516" t="str">
            <v>hide</v>
          </cell>
          <cell r="D516" t="str">
            <v/>
          </cell>
          <cell r="J516">
            <v>0</v>
          </cell>
          <cell r="L516">
            <v>0</v>
          </cell>
          <cell r="M516">
            <v>0</v>
          </cell>
          <cell r="N516">
            <v>0</v>
          </cell>
          <cell r="O516">
            <v>0</v>
          </cell>
          <cell r="P516">
            <v>0</v>
          </cell>
          <cell r="Q516">
            <v>0</v>
          </cell>
          <cell r="R516">
            <v>0</v>
          </cell>
          <cell r="S516">
            <v>0</v>
          </cell>
          <cell r="T516">
            <v>0</v>
          </cell>
          <cell r="U516">
            <v>0</v>
          </cell>
        </row>
        <row r="517">
          <cell r="A517" t="str">
            <v>hide</v>
          </cell>
          <cell r="D517" t="str">
            <v/>
          </cell>
          <cell r="J517">
            <v>0</v>
          </cell>
          <cell r="L517">
            <v>0</v>
          </cell>
          <cell r="M517">
            <v>0</v>
          </cell>
          <cell r="N517">
            <v>0</v>
          </cell>
          <cell r="O517">
            <v>0</v>
          </cell>
          <cell r="P517">
            <v>0</v>
          </cell>
          <cell r="Q517">
            <v>0</v>
          </cell>
          <cell r="R517">
            <v>0</v>
          </cell>
          <cell r="S517">
            <v>0</v>
          </cell>
          <cell r="T517">
            <v>0</v>
          </cell>
          <cell r="U517">
            <v>0</v>
          </cell>
        </row>
        <row r="518">
          <cell r="A518" t="str">
            <v>hide</v>
          </cell>
          <cell r="D518" t="str">
            <v/>
          </cell>
          <cell r="J518">
            <v>0</v>
          </cell>
          <cell r="L518">
            <v>0</v>
          </cell>
          <cell r="M518">
            <v>0</v>
          </cell>
          <cell r="N518">
            <v>0</v>
          </cell>
          <cell r="O518">
            <v>0</v>
          </cell>
          <cell r="P518">
            <v>0</v>
          </cell>
          <cell r="Q518">
            <v>0</v>
          </cell>
          <cell r="R518">
            <v>0</v>
          </cell>
          <cell r="S518">
            <v>0</v>
          </cell>
          <cell r="T518">
            <v>0</v>
          </cell>
          <cell r="U518">
            <v>0</v>
          </cell>
        </row>
        <row r="519">
          <cell r="A519" t="str">
            <v>hide</v>
          </cell>
          <cell r="D519" t="str">
            <v/>
          </cell>
          <cell r="J519">
            <v>0</v>
          </cell>
          <cell r="L519">
            <v>0</v>
          </cell>
          <cell r="M519">
            <v>0</v>
          </cell>
          <cell r="N519">
            <v>0</v>
          </cell>
          <cell r="O519">
            <v>0</v>
          </cell>
          <cell r="P519">
            <v>0</v>
          </cell>
          <cell r="Q519">
            <v>0</v>
          </cell>
          <cell r="R519">
            <v>0</v>
          </cell>
          <cell r="S519">
            <v>0</v>
          </cell>
          <cell r="T519">
            <v>0</v>
          </cell>
          <cell r="U519">
            <v>0</v>
          </cell>
        </row>
        <row r="520">
          <cell r="A520" t="str">
            <v>hide</v>
          </cell>
          <cell r="D520" t="str">
            <v/>
          </cell>
          <cell r="J520">
            <v>0</v>
          </cell>
          <cell r="L520">
            <v>0</v>
          </cell>
          <cell r="M520">
            <v>0</v>
          </cell>
          <cell r="N520">
            <v>0</v>
          </cell>
          <cell r="O520">
            <v>0</v>
          </cell>
          <cell r="P520">
            <v>0</v>
          </cell>
          <cell r="Q520">
            <v>0</v>
          </cell>
          <cell r="R520">
            <v>0</v>
          </cell>
          <cell r="S520">
            <v>0</v>
          </cell>
          <cell r="T520">
            <v>0</v>
          </cell>
          <cell r="U520">
            <v>0</v>
          </cell>
        </row>
        <row r="521">
          <cell r="A521" t="str">
            <v>hide</v>
          </cell>
          <cell r="D521" t="str">
            <v/>
          </cell>
          <cell r="J521">
            <v>0</v>
          </cell>
          <cell r="L521">
            <v>0</v>
          </cell>
          <cell r="M521">
            <v>0</v>
          </cell>
          <cell r="N521">
            <v>0</v>
          </cell>
          <cell r="O521">
            <v>0</v>
          </cell>
          <cell r="P521">
            <v>0</v>
          </cell>
          <cell r="Q521">
            <v>0</v>
          </cell>
          <cell r="R521">
            <v>0</v>
          </cell>
          <cell r="S521">
            <v>0</v>
          </cell>
          <cell r="T521">
            <v>0</v>
          </cell>
          <cell r="U521">
            <v>0</v>
          </cell>
        </row>
        <row r="522">
          <cell r="A522" t="str">
            <v>hide</v>
          </cell>
          <cell r="D522" t="str">
            <v/>
          </cell>
          <cell r="J522">
            <v>0</v>
          </cell>
          <cell r="L522">
            <v>0</v>
          </cell>
          <cell r="M522">
            <v>0</v>
          </cell>
          <cell r="N522">
            <v>0</v>
          </cell>
          <cell r="O522">
            <v>0</v>
          </cell>
          <cell r="P522">
            <v>0</v>
          </cell>
          <cell r="Q522">
            <v>0</v>
          </cell>
          <cell r="R522">
            <v>0</v>
          </cell>
          <cell r="S522">
            <v>0</v>
          </cell>
          <cell r="T522">
            <v>0</v>
          </cell>
          <cell r="U522">
            <v>0</v>
          </cell>
        </row>
        <row r="523">
          <cell r="A523" t="str">
            <v>hide</v>
          </cell>
          <cell r="D523" t="str">
            <v/>
          </cell>
          <cell r="J523">
            <v>0</v>
          </cell>
          <cell r="L523">
            <v>0</v>
          </cell>
          <cell r="M523">
            <v>0</v>
          </cell>
          <cell r="N523">
            <v>0</v>
          </cell>
          <cell r="O523">
            <v>0</v>
          </cell>
          <cell r="P523">
            <v>0</v>
          </cell>
          <cell r="Q523">
            <v>0</v>
          </cell>
          <cell r="R523">
            <v>0</v>
          </cell>
          <cell r="S523">
            <v>0</v>
          </cell>
          <cell r="T523">
            <v>0</v>
          </cell>
          <cell r="U523">
            <v>0</v>
          </cell>
        </row>
        <row r="524">
          <cell r="A524" t="str">
            <v>hide</v>
          </cell>
          <cell r="D524" t="str">
            <v/>
          </cell>
          <cell r="J524">
            <v>0</v>
          </cell>
          <cell r="L524">
            <v>0</v>
          </cell>
          <cell r="M524">
            <v>0</v>
          </cell>
          <cell r="N524">
            <v>0</v>
          </cell>
          <cell r="O524">
            <v>0</v>
          </cell>
          <cell r="P524">
            <v>0</v>
          </cell>
          <cell r="Q524">
            <v>0</v>
          </cell>
          <cell r="R524">
            <v>0</v>
          </cell>
          <cell r="S524">
            <v>0</v>
          </cell>
          <cell r="T524">
            <v>0</v>
          </cell>
          <cell r="U524">
            <v>0</v>
          </cell>
        </row>
        <row r="525">
          <cell r="A525" t="str">
            <v>hide</v>
          </cell>
          <cell r="D525" t="str">
            <v/>
          </cell>
          <cell r="J525">
            <v>0</v>
          </cell>
          <cell r="L525">
            <v>0</v>
          </cell>
          <cell r="M525">
            <v>0</v>
          </cell>
          <cell r="N525">
            <v>0</v>
          </cell>
          <cell r="O525">
            <v>0</v>
          </cell>
          <cell r="P525">
            <v>0</v>
          </cell>
          <cell r="Q525">
            <v>0</v>
          </cell>
          <cell r="R525">
            <v>0</v>
          </cell>
          <cell r="S525">
            <v>0</v>
          </cell>
          <cell r="T525">
            <v>0</v>
          </cell>
          <cell r="U525">
            <v>0</v>
          </cell>
        </row>
        <row r="526">
          <cell r="A526" t="str">
            <v>hide</v>
          </cell>
          <cell r="D526" t="str">
            <v/>
          </cell>
          <cell r="J526">
            <v>0</v>
          </cell>
          <cell r="L526">
            <v>0</v>
          </cell>
          <cell r="M526">
            <v>0</v>
          </cell>
          <cell r="N526">
            <v>0</v>
          </cell>
          <cell r="O526">
            <v>0</v>
          </cell>
          <cell r="P526">
            <v>0</v>
          </cell>
          <cell r="Q526">
            <v>0</v>
          </cell>
          <cell r="R526">
            <v>0</v>
          </cell>
          <cell r="S526">
            <v>0</v>
          </cell>
          <cell r="T526">
            <v>0</v>
          </cell>
          <cell r="U526">
            <v>0</v>
          </cell>
        </row>
        <row r="527">
          <cell r="A527" t="str">
            <v>hide</v>
          </cell>
          <cell r="D527" t="str">
            <v/>
          </cell>
          <cell r="J527">
            <v>0</v>
          </cell>
          <cell r="L527">
            <v>0</v>
          </cell>
          <cell r="M527">
            <v>0</v>
          </cell>
          <cell r="N527">
            <v>0</v>
          </cell>
          <cell r="O527">
            <v>0</v>
          </cell>
          <cell r="P527">
            <v>0</v>
          </cell>
          <cell r="Q527">
            <v>0</v>
          </cell>
          <cell r="R527">
            <v>0</v>
          </cell>
          <cell r="S527">
            <v>0</v>
          </cell>
          <cell r="T527">
            <v>0</v>
          </cell>
          <cell r="U527">
            <v>0</v>
          </cell>
        </row>
        <row r="528">
          <cell r="A528" t="str">
            <v>hide</v>
          </cell>
          <cell r="D528" t="str">
            <v/>
          </cell>
          <cell r="J528">
            <v>0</v>
          </cell>
          <cell r="L528">
            <v>0</v>
          </cell>
          <cell r="M528">
            <v>0</v>
          </cell>
          <cell r="N528">
            <v>0</v>
          </cell>
          <cell r="O528">
            <v>0</v>
          </cell>
          <cell r="P528">
            <v>0</v>
          </cell>
          <cell r="Q528">
            <v>0</v>
          </cell>
          <cell r="R528">
            <v>0</v>
          </cell>
          <cell r="S528">
            <v>0</v>
          </cell>
          <cell r="T528">
            <v>0</v>
          </cell>
          <cell r="U528">
            <v>0</v>
          </cell>
        </row>
        <row r="529">
          <cell r="A529" t="str">
            <v>hide</v>
          </cell>
          <cell r="D529" t="str">
            <v/>
          </cell>
          <cell r="J529">
            <v>0</v>
          </cell>
          <cell r="L529">
            <v>0</v>
          </cell>
          <cell r="M529">
            <v>0</v>
          </cell>
          <cell r="N529">
            <v>0</v>
          </cell>
          <cell r="O529">
            <v>0</v>
          </cell>
          <cell r="P529">
            <v>0</v>
          </cell>
          <cell r="Q529">
            <v>0</v>
          </cell>
          <cell r="R529">
            <v>0</v>
          </cell>
          <cell r="S529">
            <v>0</v>
          </cell>
          <cell r="T529">
            <v>0</v>
          </cell>
          <cell r="U529">
            <v>0</v>
          </cell>
        </row>
        <row r="530">
          <cell r="A530" t="str">
            <v>hide</v>
          </cell>
          <cell r="D530" t="str">
            <v/>
          </cell>
          <cell r="J530">
            <v>0</v>
          </cell>
          <cell r="L530">
            <v>0</v>
          </cell>
          <cell r="M530">
            <v>0</v>
          </cell>
          <cell r="N530">
            <v>0</v>
          </cell>
          <cell r="O530">
            <v>0</v>
          </cell>
          <cell r="P530">
            <v>0</v>
          </cell>
          <cell r="Q530">
            <v>0</v>
          </cell>
          <cell r="R530">
            <v>0</v>
          </cell>
          <cell r="S530">
            <v>0</v>
          </cell>
          <cell r="T530">
            <v>0</v>
          </cell>
          <cell r="U530">
            <v>0</v>
          </cell>
        </row>
        <row r="531">
          <cell r="A531" t="str">
            <v>hide</v>
          </cell>
          <cell r="D531" t="str">
            <v/>
          </cell>
          <cell r="J531">
            <v>0</v>
          </cell>
          <cell r="L531">
            <v>0</v>
          </cell>
          <cell r="M531">
            <v>0</v>
          </cell>
          <cell r="N531">
            <v>0</v>
          </cell>
          <cell r="O531">
            <v>0</v>
          </cell>
          <cell r="P531">
            <v>0</v>
          </cell>
          <cell r="Q531">
            <v>0</v>
          </cell>
          <cell r="R531">
            <v>0</v>
          </cell>
          <cell r="S531">
            <v>0</v>
          </cell>
          <cell r="T531">
            <v>0</v>
          </cell>
          <cell r="U531">
            <v>0</v>
          </cell>
        </row>
        <row r="532">
          <cell r="A532" t="str">
            <v>hide</v>
          </cell>
          <cell r="D532" t="str">
            <v/>
          </cell>
          <cell r="J532">
            <v>0</v>
          </cell>
          <cell r="L532">
            <v>0</v>
          </cell>
          <cell r="M532">
            <v>0</v>
          </cell>
          <cell r="N532">
            <v>0</v>
          </cell>
          <cell r="O532">
            <v>0</v>
          </cell>
          <cell r="P532">
            <v>0</v>
          </cell>
          <cell r="Q532">
            <v>0</v>
          </cell>
          <cell r="R532">
            <v>0</v>
          </cell>
          <cell r="S532">
            <v>0</v>
          </cell>
          <cell r="T532">
            <v>0</v>
          </cell>
          <cell r="U532">
            <v>0</v>
          </cell>
        </row>
        <row r="533">
          <cell r="A533" t="str">
            <v>hide</v>
          </cell>
          <cell r="D533" t="str">
            <v/>
          </cell>
          <cell r="J533">
            <v>0</v>
          </cell>
          <cell r="L533">
            <v>0</v>
          </cell>
          <cell r="M533">
            <v>0</v>
          </cell>
          <cell r="N533">
            <v>0</v>
          </cell>
          <cell r="O533">
            <v>0</v>
          </cell>
          <cell r="P533">
            <v>0</v>
          </cell>
          <cell r="Q533">
            <v>0</v>
          </cell>
          <cell r="R533">
            <v>0</v>
          </cell>
          <cell r="S533">
            <v>0</v>
          </cell>
          <cell r="T533">
            <v>0</v>
          </cell>
          <cell r="U533">
            <v>0</v>
          </cell>
        </row>
        <row r="534">
          <cell r="A534" t="str">
            <v>hide</v>
          </cell>
          <cell r="D534" t="str">
            <v/>
          </cell>
          <cell r="J534">
            <v>0</v>
          </cell>
          <cell r="L534">
            <v>0</v>
          </cell>
          <cell r="M534">
            <v>0</v>
          </cell>
          <cell r="N534">
            <v>0</v>
          </cell>
          <cell r="O534">
            <v>0</v>
          </cell>
          <cell r="P534">
            <v>0</v>
          </cell>
          <cell r="Q534">
            <v>0</v>
          </cell>
          <cell r="R534">
            <v>0</v>
          </cell>
          <cell r="S534">
            <v>0</v>
          </cell>
          <cell r="T534">
            <v>0</v>
          </cell>
          <cell r="U534">
            <v>0</v>
          </cell>
        </row>
        <row r="535">
          <cell r="A535" t="str">
            <v>hide</v>
          </cell>
          <cell r="D535" t="str">
            <v/>
          </cell>
          <cell r="J535">
            <v>0</v>
          </cell>
          <cell r="L535">
            <v>0</v>
          </cell>
          <cell r="M535">
            <v>0</v>
          </cell>
          <cell r="N535">
            <v>0</v>
          </cell>
          <cell r="O535">
            <v>0</v>
          </cell>
          <cell r="P535">
            <v>0</v>
          </cell>
          <cell r="Q535">
            <v>0</v>
          </cell>
          <cell r="R535">
            <v>0</v>
          </cell>
          <cell r="S535">
            <v>0</v>
          </cell>
          <cell r="T535">
            <v>0</v>
          </cell>
          <cell r="U535">
            <v>0</v>
          </cell>
        </row>
        <row r="536">
          <cell r="A536" t="str">
            <v>hide</v>
          </cell>
          <cell r="D536" t="str">
            <v/>
          </cell>
          <cell r="J536">
            <v>0</v>
          </cell>
          <cell r="L536">
            <v>0</v>
          </cell>
          <cell r="M536">
            <v>0</v>
          </cell>
          <cell r="N536">
            <v>0</v>
          </cell>
          <cell r="O536">
            <v>0</v>
          </cell>
          <cell r="P536">
            <v>0</v>
          </cell>
          <cell r="Q536">
            <v>0</v>
          </cell>
          <cell r="R536">
            <v>0</v>
          </cell>
          <cell r="S536">
            <v>0</v>
          </cell>
          <cell r="T536">
            <v>0</v>
          </cell>
          <cell r="U536">
            <v>0</v>
          </cell>
        </row>
        <row r="537">
          <cell r="A537" t="str">
            <v>hide</v>
          </cell>
          <cell r="D537" t="str">
            <v/>
          </cell>
          <cell r="J537">
            <v>0</v>
          </cell>
          <cell r="L537">
            <v>0</v>
          </cell>
          <cell r="M537">
            <v>0</v>
          </cell>
          <cell r="N537">
            <v>0</v>
          </cell>
          <cell r="O537">
            <v>0</v>
          </cell>
          <cell r="P537">
            <v>0</v>
          </cell>
          <cell r="Q537">
            <v>0</v>
          </cell>
          <cell r="R537">
            <v>0</v>
          </cell>
          <cell r="S537">
            <v>0</v>
          </cell>
          <cell r="T537">
            <v>0</v>
          </cell>
          <cell r="U537">
            <v>0</v>
          </cell>
        </row>
        <row r="538">
          <cell r="A538" t="str">
            <v>hide</v>
          </cell>
          <cell r="D538" t="str">
            <v/>
          </cell>
          <cell r="J538">
            <v>0</v>
          </cell>
          <cell r="L538">
            <v>0</v>
          </cell>
          <cell r="M538">
            <v>0</v>
          </cell>
          <cell r="N538">
            <v>0</v>
          </cell>
          <cell r="O538">
            <v>0</v>
          </cell>
          <cell r="P538">
            <v>0</v>
          </cell>
          <cell r="Q538">
            <v>0</v>
          </cell>
          <cell r="R538">
            <v>0</v>
          </cell>
          <cell r="S538">
            <v>0</v>
          </cell>
          <cell r="T538">
            <v>0</v>
          </cell>
          <cell r="U538">
            <v>0</v>
          </cell>
        </row>
        <row r="539">
          <cell r="A539" t="str">
            <v>hide</v>
          </cell>
          <cell r="D539" t="str">
            <v/>
          </cell>
          <cell r="J539">
            <v>0</v>
          </cell>
          <cell r="L539">
            <v>0</v>
          </cell>
          <cell r="M539">
            <v>0</v>
          </cell>
          <cell r="N539">
            <v>0</v>
          </cell>
          <cell r="O539">
            <v>0</v>
          </cell>
          <cell r="P539">
            <v>0</v>
          </cell>
          <cell r="Q539">
            <v>0</v>
          </cell>
          <cell r="R539">
            <v>0</v>
          </cell>
          <cell r="S539">
            <v>0</v>
          </cell>
          <cell r="T539">
            <v>0</v>
          </cell>
          <cell r="U539">
            <v>0</v>
          </cell>
        </row>
        <row r="540">
          <cell r="A540" t="str">
            <v>hide</v>
          </cell>
          <cell r="D540" t="str">
            <v/>
          </cell>
          <cell r="J540">
            <v>0</v>
          </cell>
          <cell r="L540">
            <v>0</v>
          </cell>
          <cell r="M540">
            <v>0</v>
          </cell>
          <cell r="N540">
            <v>0</v>
          </cell>
          <cell r="O540">
            <v>0</v>
          </cell>
          <cell r="P540">
            <v>0</v>
          </cell>
          <cell r="Q540">
            <v>0</v>
          </cell>
          <cell r="R540">
            <v>0</v>
          </cell>
          <cell r="S540">
            <v>0</v>
          </cell>
          <cell r="T540">
            <v>0</v>
          </cell>
          <cell r="U540">
            <v>0</v>
          </cell>
        </row>
        <row r="541">
          <cell r="A541" t="str">
            <v>hide</v>
          </cell>
          <cell r="D541" t="str">
            <v/>
          </cell>
          <cell r="J541">
            <v>0</v>
          </cell>
          <cell r="L541">
            <v>0</v>
          </cell>
          <cell r="M541">
            <v>0</v>
          </cell>
          <cell r="N541">
            <v>0</v>
          </cell>
          <cell r="O541">
            <v>0</v>
          </cell>
          <cell r="P541">
            <v>0</v>
          </cell>
          <cell r="Q541">
            <v>0</v>
          </cell>
          <cell r="R541">
            <v>0</v>
          </cell>
          <cell r="S541">
            <v>0</v>
          </cell>
          <cell r="T541">
            <v>0</v>
          </cell>
          <cell r="U541">
            <v>0</v>
          </cell>
        </row>
        <row r="542">
          <cell r="A542" t="str">
            <v>hide</v>
          </cell>
          <cell r="D542" t="str">
            <v/>
          </cell>
          <cell r="J542">
            <v>0</v>
          </cell>
          <cell r="L542">
            <v>0</v>
          </cell>
          <cell r="M542">
            <v>0</v>
          </cell>
          <cell r="N542">
            <v>0</v>
          </cell>
          <cell r="O542">
            <v>0</v>
          </cell>
          <cell r="P542">
            <v>0</v>
          </cell>
          <cell r="Q542">
            <v>0</v>
          </cell>
          <cell r="R542">
            <v>0</v>
          </cell>
          <cell r="S542">
            <v>0</v>
          </cell>
          <cell r="T542">
            <v>0</v>
          </cell>
          <cell r="U542">
            <v>0</v>
          </cell>
        </row>
        <row r="543">
          <cell r="A543" t="str">
            <v>hide</v>
          </cell>
          <cell r="D543" t="str">
            <v/>
          </cell>
          <cell r="J543">
            <v>0</v>
          </cell>
          <cell r="L543">
            <v>0</v>
          </cell>
          <cell r="M543">
            <v>0</v>
          </cell>
          <cell r="N543">
            <v>0</v>
          </cell>
          <cell r="O543">
            <v>0</v>
          </cell>
          <cell r="P543">
            <v>0</v>
          </cell>
          <cell r="Q543">
            <v>0</v>
          </cell>
          <cell r="R543">
            <v>0</v>
          </cell>
          <cell r="S543">
            <v>0</v>
          </cell>
          <cell r="T543">
            <v>0</v>
          </cell>
          <cell r="U543">
            <v>0</v>
          </cell>
        </row>
        <row r="544">
          <cell r="A544" t="str">
            <v>hide</v>
          </cell>
          <cell r="D544" t="str">
            <v/>
          </cell>
          <cell r="J544">
            <v>0</v>
          </cell>
          <cell r="L544">
            <v>0</v>
          </cell>
          <cell r="M544">
            <v>0</v>
          </cell>
          <cell r="N544">
            <v>0</v>
          </cell>
          <cell r="O544">
            <v>0</v>
          </cell>
          <cell r="P544">
            <v>0</v>
          </cell>
          <cell r="Q544">
            <v>0</v>
          </cell>
          <cell r="R544">
            <v>0</v>
          </cell>
          <cell r="S544">
            <v>0</v>
          </cell>
          <cell r="T544">
            <v>0</v>
          </cell>
          <cell r="U544">
            <v>0</v>
          </cell>
        </row>
        <row r="545">
          <cell r="A545" t="str">
            <v>hide</v>
          </cell>
          <cell r="D545" t="str">
            <v/>
          </cell>
          <cell r="J545">
            <v>0</v>
          </cell>
          <cell r="L545">
            <v>0</v>
          </cell>
          <cell r="M545">
            <v>0</v>
          </cell>
          <cell r="N545">
            <v>0</v>
          </cell>
          <cell r="O545">
            <v>0</v>
          </cell>
          <cell r="P545">
            <v>0</v>
          </cell>
          <cell r="Q545">
            <v>0</v>
          </cell>
          <cell r="R545">
            <v>0</v>
          </cell>
          <cell r="S545">
            <v>0</v>
          </cell>
          <cell r="T545">
            <v>0</v>
          </cell>
          <cell r="U545">
            <v>0</v>
          </cell>
        </row>
        <row r="546">
          <cell r="A546" t="str">
            <v>hide</v>
          </cell>
          <cell r="D546" t="str">
            <v/>
          </cell>
          <cell r="J546">
            <v>0</v>
          </cell>
          <cell r="L546">
            <v>0</v>
          </cell>
          <cell r="M546">
            <v>0</v>
          </cell>
          <cell r="N546">
            <v>0</v>
          </cell>
          <cell r="O546">
            <v>0</v>
          </cell>
          <cell r="P546">
            <v>0</v>
          </cell>
          <cell r="Q546">
            <v>0</v>
          </cell>
          <cell r="R546">
            <v>0</v>
          </cell>
          <cell r="S546">
            <v>0</v>
          </cell>
          <cell r="T546">
            <v>0</v>
          </cell>
          <cell r="U546">
            <v>0</v>
          </cell>
        </row>
        <row r="547">
          <cell r="A547" t="str">
            <v>hide</v>
          </cell>
          <cell r="D547" t="str">
            <v/>
          </cell>
          <cell r="J547">
            <v>0</v>
          </cell>
          <cell r="L547">
            <v>0</v>
          </cell>
          <cell r="M547">
            <v>0</v>
          </cell>
          <cell r="N547">
            <v>0</v>
          </cell>
          <cell r="O547">
            <v>0</v>
          </cell>
          <cell r="P547">
            <v>0</v>
          </cell>
          <cell r="Q547">
            <v>0</v>
          </cell>
          <cell r="R547">
            <v>0</v>
          </cell>
          <cell r="S547">
            <v>0</v>
          </cell>
          <cell r="T547">
            <v>0</v>
          </cell>
          <cell r="U547">
            <v>0</v>
          </cell>
        </row>
        <row r="548">
          <cell r="A548" t="str">
            <v>hide</v>
          </cell>
          <cell r="D548" t="str">
            <v/>
          </cell>
          <cell r="J548">
            <v>0</v>
          </cell>
          <cell r="L548">
            <v>0</v>
          </cell>
          <cell r="M548">
            <v>0</v>
          </cell>
          <cell r="N548">
            <v>0</v>
          </cell>
          <cell r="O548">
            <v>0</v>
          </cell>
          <cell r="P548">
            <v>0</v>
          </cell>
          <cell r="Q548">
            <v>0</v>
          </cell>
          <cell r="R548">
            <v>0</v>
          </cell>
          <cell r="S548">
            <v>0</v>
          </cell>
          <cell r="T548">
            <v>0</v>
          </cell>
          <cell r="U548">
            <v>0</v>
          </cell>
        </row>
        <row r="549">
          <cell r="A549" t="str">
            <v>hide</v>
          </cell>
          <cell r="D549" t="str">
            <v/>
          </cell>
          <cell r="J549">
            <v>0</v>
          </cell>
          <cell r="L549">
            <v>0</v>
          </cell>
          <cell r="M549">
            <v>0</v>
          </cell>
          <cell r="N549">
            <v>0</v>
          </cell>
          <cell r="O549">
            <v>0</v>
          </cell>
          <cell r="P549">
            <v>0</v>
          </cell>
          <cell r="Q549">
            <v>0</v>
          </cell>
          <cell r="R549">
            <v>0</v>
          </cell>
          <cell r="S549">
            <v>0</v>
          </cell>
          <cell r="T549">
            <v>0</v>
          </cell>
          <cell r="U549">
            <v>0</v>
          </cell>
        </row>
        <row r="550">
          <cell r="A550" t="str">
            <v>hide</v>
          </cell>
          <cell r="D550" t="str">
            <v/>
          </cell>
          <cell r="J550">
            <v>0</v>
          </cell>
          <cell r="L550">
            <v>0</v>
          </cell>
          <cell r="M550">
            <v>0</v>
          </cell>
          <cell r="N550">
            <v>0</v>
          </cell>
          <cell r="O550">
            <v>0</v>
          </cell>
          <cell r="P550">
            <v>0</v>
          </cell>
          <cell r="Q550">
            <v>0</v>
          </cell>
          <cell r="R550">
            <v>0</v>
          </cell>
          <cell r="S550">
            <v>0</v>
          </cell>
          <cell r="T550">
            <v>0</v>
          </cell>
          <cell r="U550">
            <v>0</v>
          </cell>
        </row>
        <row r="551">
          <cell r="A551" t="str">
            <v>hide</v>
          </cell>
          <cell r="D551" t="str">
            <v/>
          </cell>
          <cell r="J551">
            <v>0</v>
          </cell>
          <cell r="L551">
            <v>0</v>
          </cell>
          <cell r="M551">
            <v>0</v>
          </cell>
          <cell r="N551">
            <v>0</v>
          </cell>
          <cell r="O551">
            <v>0</v>
          </cell>
          <cell r="P551">
            <v>0</v>
          </cell>
          <cell r="Q551">
            <v>0</v>
          </cell>
          <cell r="R551">
            <v>0</v>
          </cell>
          <cell r="S551">
            <v>0</v>
          </cell>
          <cell r="T551">
            <v>0</v>
          </cell>
          <cell r="U551">
            <v>0</v>
          </cell>
        </row>
        <row r="552">
          <cell r="A552" t="str">
            <v>hide</v>
          </cell>
          <cell r="D552" t="str">
            <v/>
          </cell>
          <cell r="J552">
            <v>0</v>
          </cell>
          <cell r="L552">
            <v>0</v>
          </cell>
          <cell r="M552">
            <v>0</v>
          </cell>
          <cell r="N552">
            <v>0</v>
          </cell>
          <cell r="O552">
            <v>0</v>
          </cell>
          <cell r="P552">
            <v>0</v>
          </cell>
          <cell r="Q552">
            <v>0</v>
          </cell>
          <cell r="R552">
            <v>0</v>
          </cell>
          <cell r="S552">
            <v>0</v>
          </cell>
          <cell r="T552">
            <v>0</v>
          </cell>
          <cell r="U552">
            <v>0</v>
          </cell>
        </row>
        <row r="553">
          <cell r="A553" t="str">
            <v>hide</v>
          </cell>
          <cell r="D553" t="str">
            <v/>
          </cell>
          <cell r="J553">
            <v>0</v>
          </cell>
          <cell r="L553">
            <v>0</v>
          </cell>
          <cell r="M553">
            <v>0</v>
          </cell>
          <cell r="N553">
            <v>0</v>
          </cell>
          <cell r="O553">
            <v>0</v>
          </cell>
          <cell r="P553">
            <v>0</v>
          </cell>
          <cell r="Q553">
            <v>0</v>
          </cell>
          <cell r="R553">
            <v>0</v>
          </cell>
          <cell r="S553">
            <v>0</v>
          </cell>
          <cell r="T553">
            <v>0</v>
          </cell>
          <cell r="U553">
            <v>0</v>
          </cell>
        </row>
        <row r="554">
          <cell r="A554" t="str">
            <v>hide</v>
          </cell>
          <cell r="D554" t="str">
            <v/>
          </cell>
          <cell r="J554">
            <v>0</v>
          </cell>
          <cell r="L554">
            <v>0</v>
          </cell>
          <cell r="M554">
            <v>0</v>
          </cell>
          <cell r="N554">
            <v>0</v>
          </cell>
          <cell r="O554">
            <v>0</v>
          </cell>
          <cell r="P554">
            <v>0</v>
          </cell>
          <cell r="Q554">
            <v>0</v>
          </cell>
          <cell r="R554">
            <v>0</v>
          </cell>
          <cell r="S554">
            <v>0</v>
          </cell>
          <cell r="T554">
            <v>0</v>
          </cell>
          <cell r="U554">
            <v>0</v>
          </cell>
        </row>
        <row r="555">
          <cell r="A555" t="str">
            <v>hide</v>
          </cell>
          <cell r="D555" t="str">
            <v/>
          </cell>
          <cell r="J555">
            <v>0</v>
          </cell>
          <cell r="L555">
            <v>0</v>
          </cell>
          <cell r="M555">
            <v>0</v>
          </cell>
          <cell r="N555">
            <v>0</v>
          </cell>
          <cell r="O555">
            <v>0</v>
          </cell>
          <cell r="P555">
            <v>0</v>
          </cell>
          <cell r="Q555">
            <v>0</v>
          </cell>
          <cell r="R555">
            <v>0</v>
          </cell>
          <cell r="S555">
            <v>0</v>
          </cell>
          <cell r="T555">
            <v>0</v>
          </cell>
          <cell r="U555">
            <v>0</v>
          </cell>
        </row>
        <row r="556">
          <cell r="A556" t="str">
            <v>hide</v>
          </cell>
          <cell r="D556" t="str">
            <v/>
          </cell>
          <cell r="J556">
            <v>0</v>
          </cell>
          <cell r="L556">
            <v>0</v>
          </cell>
          <cell r="M556">
            <v>0</v>
          </cell>
          <cell r="N556">
            <v>0</v>
          </cell>
          <cell r="O556">
            <v>0</v>
          </cell>
          <cell r="P556">
            <v>0</v>
          </cell>
          <cell r="Q556">
            <v>0</v>
          </cell>
          <cell r="R556">
            <v>0</v>
          </cell>
          <cell r="S556">
            <v>0</v>
          </cell>
          <cell r="T556">
            <v>0</v>
          </cell>
          <cell r="U556">
            <v>0</v>
          </cell>
        </row>
        <row r="557">
          <cell r="A557" t="str">
            <v>hide</v>
          </cell>
          <cell r="D557" t="str">
            <v/>
          </cell>
          <cell r="J557">
            <v>0</v>
          </cell>
          <cell r="L557">
            <v>0</v>
          </cell>
          <cell r="M557">
            <v>0</v>
          </cell>
          <cell r="N557">
            <v>0</v>
          </cell>
          <cell r="O557">
            <v>0</v>
          </cell>
          <cell r="P557">
            <v>0</v>
          </cell>
          <cell r="Q557">
            <v>0</v>
          </cell>
          <cell r="R557">
            <v>0</v>
          </cell>
          <cell r="S557">
            <v>0</v>
          </cell>
          <cell r="T557">
            <v>0</v>
          </cell>
          <cell r="U557">
            <v>0</v>
          </cell>
        </row>
        <row r="558">
          <cell r="A558" t="str">
            <v>hide</v>
          </cell>
          <cell r="D558" t="str">
            <v/>
          </cell>
          <cell r="J558">
            <v>0</v>
          </cell>
          <cell r="L558">
            <v>0</v>
          </cell>
          <cell r="M558">
            <v>0</v>
          </cell>
          <cell r="N558">
            <v>0</v>
          </cell>
          <cell r="O558">
            <v>0</v>
          </cell>
          <cell r="P558">
            <v>0</v>
          </cell>
          <cell r="Q558">
            <v>0</v>
          </cell>
          <cell r="R558">
            <v>0</v>
          </cell>
          <cell r="S558">
            <v>0</v>
          </cell>
          <cell r="T558">
            <v>0</v>
          </cell>
          <cell r="U558">
            <v>0</v>
          </cell>
        </row>
        <row r="559">
          <cell r="A559" t="str">
            <v>hide</v>
          </cell>
          <cell r="D559" t="str">
            <v/>
          </cell>
          <cell r="J559">
            <v>0</v>
          </cell>
          <cell r="L559">
            <v>0</v>
          </cell>
          <cell r="M559">
            <v>0</v>
          </cell>
          <cell r="N559">
            <v>0</v>
          </cell>
          <cell r="O559">
            <v>0</v>
          </cell>
          <cell r="P559">
            <v>0</v>
          </cell>
          <cell r="Q559">
            <v>0</v>
          </cell>
          <cell r="R559">
            <v>0</v>
          </cell>
          <cell r="S559">
            <v>0</v>
          </cell>
          <cell r="T559">
            <v>0</v>
          </cell>
          <cell r="U559">
            <v>0</v>
          </cell>
        </row>
        <row r="560">
          <cell r="A560" t="str">
            <v>hide</v>
          </cell>
          <cell r="D560" t="str">
            <v/>
          </cell>
          <cell r="J560">
            <v>0</v>
          </cell>
          <cell r="L560">
            <v>0</v>
          </cell>
          <cell r="M560">
            <v>0</v>
          </cell>
          <cell r="N560">
            <v>0</v>
          </cell>
          <cell r="O560">
            <v>0</v>
          </cell>
          <cell r="P560">
            <v>0</v>
          </cell>
          <cell r="Q560">
            <v>0</v>
          </cell>
          <cell r="R560">
            <v>0</v>
          </cell>
          <cell r="S560">
            <v>0</v>
          </cell>
          <cell r="T560">
            <v>0</v>
          </cell>
          <cell r="U560">
            <v>0</v>
          </cell>
        </row>
        <row r="561">
          <cell r="A561" t="str">
            <v>hide</v>
          </cell>
          <cell r="D561" t="str">
            <v/>
          </cell>
          <cell r="J561">
            <v>0</v>
          </cell>
          <cell r="L561">
            <v>0</v>
          </cell>
          <cell r="M561">
            <v>0</v>
          </cell>
          <cell r="N561">
            <v>0</v>
          </cell>
          <cell r="O561">
            <v>0</v>
          </cell>
          <cell r="P561">
            <v>0</v>
          </cell>
          <cell r="Q561">
            <v>0</v>
          </cell>
          <cell r="R561">
            <v>0</v>
          </cell>
          <cell r="S561">
            <v>0</v>
          </cell>
          <cell r="T561">
            <v>0</v>
          </cell>
          <cell r="U561">
            <v>0</v>
          </cell>
        </row>
        <row r="562">
          <cell r="A562" t="str">
            <v>hide</v>
          </cell>
          <cell r="D562" t="str">
            <v/>
          </cell>
          <cell r="J562">
            <v>0</v>
          </cell>
          <cell r="L562">
            <v>0</v>
          </cell>
          <cell r="M562">
            <v>0</v>
          </cell>
          <cell r="N562">
            <v>0</v>
          </cell>
          <cell r="O562">
            <v>0</v>
          </cell>
          <cell r="P562">
            <v>0</v>
          </cell>
          <cell r="Q562">
            <v>0</v>
          </cell>
          <cell r="R562">
            <v>0</v>
          </cell>
          <cell r="S562">
            <v>0</v>
          </cell>
          <cell r="T562">
            <v>0</v>
          </cell>
          <cell r="U562">
            <v>0</v>
          </cell>
          <cell r="BC562">
            <v>0</v>
          </cell>
          <cell r="BD562">
            <v>0</v>
          </cell>
          <cell r="BE562">
            <v>0</v>
          </cell>
          <cell r="BF562">
            <v>0</v>
          </cell>
          <cell r="BG562">
            <v>0</v>
          </cell>
          <cell r="BH562">
            <v>0</v>
          </cell>
          <cell r="BI562">
            <v>0</v>
          </cell>
          <cell r="BJ562">
            <v>0</v>
          </cell>
          <cell r="BK562">
            <v>0</v>
          </cell>
          <cell r="BL562">
            <v>0</v>
          </cell>
          <cell r="BM562">
            <v>0</v>
          </cell>
        </row>
        <row r="563">
          <cell r="A563" t="str">
            <v>hide</v>
          </cell>
          <cell r="D563" t="str">
            <v/>
          </cell>
          <cell r="J563">
            <v>0</v>
          </cell>
          <cell r="L563">
            <v>0</v>
          </cell>
          <cell r="M563">
            <v>0</v>
          </cell>
          <cell r="N563">
            <v>0</v>
          </cell>
          <cell r="O563">
            <v>0</v>
          </cell>
          <cell r="P563">
            <v>0</v>
          </cell>
          <cell r="Q563">
            <v>0</v>
          </cell>
          <cell r="R563">
            <v>0</v>
          </cell>
          <cell r="S563">
            <v>0</v>
          </cell>
          <cell r="T563">
            <v>0</v>
          </cell>
          <cell r="U563">
            <v>0</v>
          </cell>
          <cell r="BC563">
            <v>0</v>
          </cell>
          <cell r="BD563">
            <v>0</v>
          </cell>
          <cell r="BE563">
            <v>0</v>
          </cell>
          <cell r="BF563">
            <v>0</v>
          </cell>
          <cell r="BG563">
            <v>0</v>
          </cell>
          <cell r="BH563">
            <v>0</v>
          </cell>
          <cell r="BI563">
            <v>0</v>
          </cell>
          <cell r="BJ563">
            <v>0</v>
          </cell>
          <cell r="BK563">
            <v>0</v>
          </cell>
          <cell r="BL563">
            <v>0</v>
          </cell>
          <cell r="BM563">
            <v>0</v>
          </cell>
        </row>
        <row r="564">
          <cell r="A564" t="str">
            <v>hide</v>
          </cell>
          <cell r="D564" t="str">
            <v/>
          </cell>
          <cell r="J564">
            <v>0</v>
          </cell>
          <cell r="L564">
            <v>0</v>
          </cell>
          <cell r="M564">
            <v>0</v>
          </cell>
          <cell r="N564">
            <v>0</v>
          </cell>
          <cell r="O564">
            <v>0</v>
          </cell>
          <cell r="P564">
            <v>0</v>
          </cell>
          <cell r="Q564">
            <v>0</v>
          </cell>
          <cell r="R564">
            <v>0</v>
          </cell>
          <cell r="S564">
            <v>0</v>
          </cell>
          <cell r="T564">
            <v>0</v>
          </cell>
          <cell r="U564">
            <v>0</v>
          </cell>
          <cell r="BC564">
            <v>0</v>
          </cell>
          <cell r="BD564">
            <v>0</v>
          </cell>
          <cell r="BE564">
            <v>0</v>
          </cell>
          <cell r="BF564">
            <v>0</v>
          </cell>
          <cell r="BG564">
            <v>0</v>
          </cell>
          <cell r="BH564">
            <v>0</v>
          </cell>
          <cell r="BI564">
            <v>0</v>
          </cell>
          <cell r="BJ564">
            <v>0</v>
          </cell>
          <cell r="BK564">
            <v>0</v>
          </cell>
          <cell r="BL564">
            <v>0</v>
          </cell>
          <cell r="BM564">
            <v>0</v>
          </cell>
        </row>
        <row r="565">
          <cell r="A565" t="str">
            <v>hide</v>
          </cell>
          <cell r="C565" t="str">
            <v>All</v>
          </cell>
          <cell r="J565">
            <v>0</v>
          </cell>
          <cell r="L565">
            <v>0</v>
          </cell>
          <cell r="M565">
            <v>0</v>
          </cell>
          <cell r="N565">
            <v>0</v>
          </cell>
          <cell r="O565">
            <v>0</v>
          </cell>
          <cell r="P565">
            <v>0</v>
          </cell>
          <cell r="Q565">
            <v>0</v>
          </cell>
          <cell r="R565">
            <v>0</v>
          </cell>
          <cell r="S565">
            <v>0</v>
          </cell>
          <cell r="T565">
            <v>0</v>
          </cell>
          <cell r="U565">
            <v>0</v>
          </cell>
        </row>
        <row r="566">
          <cell r="A566" t="str">
            <v>hide</v>
          </cell>
          <cell r="C566" t="str">
            <v>External</v>
          </cell>
          <cell r="D566" t="str">
            <v>Developer Contributions</v>
          </cell>
          <cell r="J566">
            <v>480000</v>
          </cell>
          <cell r="L566">
            <v>17000</v>
          </cell>
          <cell r="M566">
            <v>-322746</v>
          </cell>
          <cell r="N566">
            <v>0</v>
          </cell>
          <cell r="O566">
            <v>0</v>
          </cell>
          <cell r="P566">
            <v>0</v>
          </cell>
          <cell r="Q566">
            <v>0</v>
          </cell>
          <cell r="R566">
            <v>0</v>
          </cell>
          <cell r="S566">
            <v>0</v>
          </cell>
          <cell r="T566">
            <v>0</v>
          </cell>
          <cell r="U566">
            <v>0</v>
          </cell>
        </row>
        <row r="567">
          <cell r="A567" t="str">
            <v>hide</v>
          </cell>
          <cell r="D567" t="str">
            <v>Specific Purpose Unexpended Grants</v>
          </cell>
          <cell r="J567">
            <v>0</v>
          </cell>
          <cell r="L567">
            <v>0</v>
          </cell>
          <cell r="M567">
            <v>0</v>
          </cell>
          <cell r="N567">
            <v>0</v>
          </cell>
          <cell r="O567">
            <v>0</v>
          </cell>
          <cell r="P567">
            <v>0</v>
          </cell>
          <cell r="Q567">
            <v>0</v>
          </cell>
          <cell r="R567">
            <v>0</v>
          </cell>
          <cell r="S567">
            <v>0</v>
          </cell>
          <cell r="T567">
            <v>0</v>
          </cell>
          <cell r="U567">
            <v>0</v>
          </cell>
        </row>
        <row r="568">
          <cell r="A568" t="str">
            <v>hide</v>
          </cell>
          <cell r="D568" t="str">
            <v>Domestic Waste Management</v>
          </cell>
          <cell r="J568">
            <v>0</v>
          </cell>
          <cell r="L568">
            <v>0</v>
          </cell>
          <cell r="M568">
            <v>0</v>
          </cell>
          <cell r="N568">
            <v>0</v>
          </cell>
          <cell r="O568">
            <v>0</v>
          </cell>
          <cell r="P568">
            <v>0</v>
          </cell>
          <cell r="Q568">
            <v>0</v>
          </cell>
          <cell r="R568">
            <v>0</v>
          </cell>
          <cell r="S568">
            <v>0</v>
          </cell>
          <cell r="T568">
            <v>0</v>
          </cell>
          <cell r="U568">
            <v>0</v>
          </cell>
        </row>
        <row r="569">
          <cell r="A569" t="str">
            <v>hide</v>
          </cell>
          <cell r="D569" t="str">
            <v>Water Fund</v>
          </cell>
          <cell r="J569">
            <v>0</v>
          </cell>
          <cell r="L569">
            <v>0</v>
          </cell>
          <cell r="M569">
            <v>0</v>
          </cell>
          <cell r="N569">
            <v>0</v>
          </cell>
          <cell r="O569">
            <v>0</v>
          </cell>
          <cell r="P569">
            <v>0</v>
          </cell>
          <cell r="Q569">
            <v>0</v>
          </cell>
          <cell r="R569">
            <v>0</v>
          </cell>
          <cell r="S569">
            <v>0</v>
          </cell>
          <cell r="T569">
            <v>0</v>
          </cell>
          <cell r="U569">
            <v>0</v>
          </cell>
        </row>
        <row r="570">
          <cell r="A570" t="str">
            <v>hide</v>
          </cell>
          <cell r="D570" t="str">
            <v>Sewer Fund</v>
          </cell>
          <cell r="J570">
            <v>0</v>
          </cell>
          <cell r="L570">
            <v>0</v>
          </cell>
          <cell r="M570">
            <v>0</v>
          </cell>
          <cell r="N570">
            <v>0</v>
          </cell>
          <cell r="O570">
            <v>0</v>
          </cell>
          <cell r="P570">
            <v>0</v>
          </cell>
          <cell r="Q570">
            <v>0</v>
          </cell>
          <cell r="R570">
            <v>0</v>
          </cell>
          <cell r="S570">
            <v>0</v>
          </cell>
          <cell r="T570">
            <v>0</v>
          </cell>
          <cell r="U570">
            <v>0</v>
          </cell>
        </row>
        <row r="571">
          <cell r="A571" t="str">
            <v>hide</v>
          </cell>
          <cell r="D571" t="str">
            <v>Other 1 Fund</v>
          </cell>
          <cell r="J571">
            <v>0</v>
          </cell>
          <cell r="L571">
            <v>0</v>
          </cell>
          <cell r="M571">
            <v>0</v>
          </cell>
          <cell r="N571">
            <v>0</v>
          </cell>
          <cell r="O571">
            <v>0</v>
          </cell>
          <cell r="P571">
            <v>0</v>
          </cell>
          <cell r="Q571">
            <v>0</v>
          </cell>
          <cell r="R571">
            <v>0</v>
          </cell>
          <cell r="S571">
            <v>0</v>
          </cell>
          <cell r="T571">
            <v>0</v>
          </cell>
          <cell r="U571">
            <v>0</v>
          </cell>
        </row>
        <row r="572">
          <cell r="A572" t="str">
            <v>hide</v>
          </cell>
          <cell r="D572" t="str">
            <v>Other 2 Fund</v>
          </cell>
          <cell r="J572">
            <v>0</v>
          </cell>
          <cell r="L572">
            <v>0</v>
          </cell>
          <cell r="M572">
            <v>0</v>
          </cell>
          <cell r="N572">
            <v>0</v>
          </cell>
          <cell r="O572">
            <v>0</v>
          </cell>
          <cell r="P572">
            <v>0</v>
          </cell>
          <cell r="Q572">
            <v>0</v>
          </cell>
          <cell r="R572">
            <v>0</v>
          </cell>
          <cell r="S572">
            <v>0</v>
          </cell>
          <cell r="T572">
            <v>0</v>
          </cell>
          <cell r="U572">
            <v>0</v>
          </cell>
        </row>
        <row r="573">
          <cell r="A573" t="str">
            <v>hide</v>
          </cell>
          <cell r="D573" t="str">
            <v>Other 3 Fund</v>
          </cell>
          <cell r="J573">
            <v>0</v>
          </cell>
          <cell r="L573">
            <v>0</v>
          </cell>
          <cell r="M573">
            <v>0</v>
          </cell>
          <cell r="N573">
            <v>0</v>
          </cell>
          <cell r="O573">
            <v>0</v>
          </cell>
          <cell r="P573">
            <v>0</v>
          </cell>
          <cell r="Q573">
            <v>0</v>
          </cell>
          <cell r="R573">
            <v>0</v>
          </cell>
          <cell r="S573">
            <v>0</v>
          </cell>
          <cell r="T573">
            <v>0</v>
          </cell>
          <cell r="U573">
            <v>0</v>
          </cell>
        </row>
        <row r="574">
          <cell r="A574" t="str">
            <v>hide</v>
          </cell>
          <cell r="D574" t="str">
            <v>Specific Purpose Unexpended Loans</v>
          </cell>
          <cell r="J574">
            <v>1141532</v>
          </cell>
          <cell r="L574">
            <v>-5881218</v>
          </cell>
          <cell r="M574">
            <v>0</v>
          </cell>
          <cell r="N574">
            <v>0</v>
          </cell>
          <cell r="O574">
            <v>0</v>
          </cell>
          <cell r="P574">
            <v>0</v>
          </cell>
          <cell r="Q574">
            <v>0</v>
          </cell>
          <cell r="R574">
            <v>0</v>
          </cell>
          <cell r="S574">
            <v>0</v>
          </cell>
          <cell r="T574">
            <v>0</v>
          </cell>
          <cell r="U574">
            <v>0</v>
          </cell>
        </row>
        <row r="575">
          <cell r="A575" t="str">
            <v>hide</v>
          </cell>
          <cell r="D575" t="str">
            <v>RMS (formerly RTA) Contributions</v>
          </cell>
          <cell r="J575">
            <v>0</v>
          </cell>
          <cell r="L575">
            <v>0</v>
          </cell>
          <cell r="M575">
            <v>0</v>
          </cell>
          <cell r="N575">
            <v>0</v>
          </cell>
          <cell r="O575">
            <v>0</v>
          </cell>
          <cell r="P575">
            <v>0</v>
          </cell>
          <cell r="Q575">
            <v>0</v>
          </cell>
          <cell r="R575">
            <v>0</v>
          </cell>
          <cell r="S575">
            <v>0</v>
          </cell>
          <cell r="T575">
            <v>0</v>
          </cell>
          <cell r="U575">
            <v>0</v>
          </cell>
        </row>
        <row r="576">
          <cell r="A576" t="str">
            <v>hide</v>
          </cell>
          <cell r="D576" t="str">
            <v>Other Special Levies</v>
          </cell>
          <cell r="J576">
            <v>0</v>
          </cell>
          <cell r="L576">
            <v>0</v>
          </cell>
          <cell r="M576">
            <v>0</v>
          </cell>
          <cell r="N576">
            <v>0</v>
          </cell>
          <cell r="O576">
            <v>0</v>
          </cell>
          <cell r="P576">
            <v>0</v>
          </cell>
          <cell r="Q576">
            <v>0</v>
          </cell>
          <cell r="R576">
            <v>0</v>
          </cell>
          <cell r="S576">
            <v>0</v>
          </cell>
          <cell r="T576">
            <v>0</v>
          </cell>
          <cell r="U576">
            <v>0</v>
          </cell>
        </row>
        <row r="577">
          <cell r="A577" t="str">
            <v>hide</v>
          </cell>
          <cell r="D577" t="str">
            <v>Other Contributions</v>
          </cell>
          <cell r="J577">
            <v>0</v>
          </cell>
          <cell r="L577">
            <v>0</v>
          </cell>
          <cell r="M577">
            <v>0</v>
          </cell>
          <cell r="N577">
            <v>0</v>
          </cell>
          <cell r="O577">
            <v>0</v>
          </cell>
          <cell r="P577">
            <v>0</v>
          </cell>
          <cell r="Q577">
            <v>0</v>
          </cell>
          <cell r="R577">
            <v>0</v>
          </cell>
          <cell r="S577">
            <v>0</v>
          </cell>
          <cell r="T577">
            <v>0</v>
          </cell>
          <cell r="U577">
            <v>0</v>
          </cell>
        </row>
        <row r="578">
          <cell r="A578" t="str">
            <v>hide</v>
          </cell>
          <cell r="D578" t="str">
            <v>z_unallocated external</v>
          </cell>
          <cell r="J578">
            <v>0</v>
          </cell>
          <cell r="L578">
            <v>0</v>
          </cell>
          <cell r="M578">
            <v>0</v>
          </cell>
          <cell r="N578">
            <v>0</v>
          </cell>
          <cell r="O578">
            <v>0</v>
          </cell>
          <cell r="P578">
            <v>0</v>
          </cell>
          <cell r="Q578">
            <v>0</v>
          </cell>
          <cell r="R578">
            <v>0</v>
          </cell>
          <cell r="S578">
            <v>0</v>
          </cell>
          <cell r="T578">
            <v>0</v>
          </cell>
          <cell r="U578">
            <v>0</v>
          </cell>
        </row>
        <row r="579">
          <cell r="A579" t="str">
            <v>hide</v>
          </cell>
          <cell r="D579" t="str">
            <v/>
          </cell>
          <cell r="J579">
            <v>0</v>
          </cell>
          <cell r="L579">
            <v>0</v>
          </cell>
          <cell r="M579">
            <v>0</v>
          </cell>
          <cell r="N579">
            <v>0</v>
          </cell>
          <cell r="O579">
            <v>0</v>
          </cell>
          <cell r="P579">
            <v>0</v>
          </cell>
          <cell r="Q579">
            <v>0</v>
          </cell>
          <cell r="R579">
            <v>0</v>
          </cell>
          <cell r="S579">
            <v>0</v>
          </cell>
          <cell r="T579">
            <v>0</v>
          </cell>
          <cell r="U579">
            <v>0</v>
          </cell>
        </row>
        <row r="580">
          <cell r="A580" t="str">
            <v>hide</v>
          </cell>
          <cell r="D580" t="str">
            <v/>
          </cell>
          <cell r="J580">
            <v>0</v>
          </cell>
          <cell r="L580">
            <v>0</v>
          </cell>
          <cell r="M580">
            <v>0</v>
          </cell>
          <cell r="N580">
            <v>0</v>
          </cell>
          <cell r="O580">
            <v>0</v>
          </cell>
          <cell r="P580">
            <v>0</v>
          </cell>
          <cell r="Q580">
            <v>0</v>
          </cell>
          <cell r="R580">
            <v>0</v>
          </cell>
          <cell r="S580">
            <v>0</v>
          </cell>
          <cell r="T580">
            <v>0</v>
          </cell>
          <cell r="U580">
            <v>0</v>
          </cell>
        </row>
        <row r="581">
          <cell r="A581" t="str">
            <v>hide</v>
          </cell>
          <cell r="D581" t="str">
            <v/>
          </cell>
          <cell r="J581">
            <v>0</v>
          </cell>
          <cell r="L581">
            <v>0</v>
          </cell>
          <cell r="M581">
            <v>0</v>
          </cell>
          <cell r="N581">
            <v>0</v>
          </cell>
          <cell r="O581">
            <v>0</v>
          </cell>
          <cell r="P581">
            <v>0</v>
          </cell>
          <cell r="Q581">
            <v>0</v>
          </cell>
          <cell r="R581">
            <v>0</v>
          </cell>
          <cell r="S581">
            <v>0</v>
          </cell>
          <cell r="T581">
            <v>0</v>
          </cell>
          <cell r="U581">
            <v>0</v>
          </cell>
        </row>
        <row r="582">
          <cell r="A582" t="str">
            <v>hide</v>
          </cell>
          <cell r="D582" t="str">
            <v/>
          </cell>
          <cell r="J582">
            <v>0</v>
          </cell>
          <cell r="L582">
            <v>0</v>
          </cell>
          <cell r="M582">
            <v>0</v>
          </cell>
          <cell r="N582">
            <v>0</v>
          </cell>
          <cell r="O582">
            <v>0</v>
          </cell>
          <cell r="P582">
            <v>0</v>
          </cell>
          <cell r="Q582">
            <v>0</v>
          </cell>
          <cell r="R582">
            <v>0</v>
          </cell>
          <cell r="S582">
            <v>0</v>
          </cell>
          <cell r="T582">
            <v>0</v>
          </cell>
          <cell r="U582">
            <v>0</v>
          </cell>
        </row>
        <row r="583">
          <cell r="A583" t="str">
            <v>hide</v>
          </cell>
          <cell r="D583" t="str">
            <v/>
          </cell>
          <cell r="J583">
            <v>0</v>
          </cell>
          <cell r="L583">
            <v>0</v>
          </cell>
          <cell r="M583">
            <v>0</v>
          </cell>
          <cell r="N583">
            <v>0</v>
          </cell>
          <cell r="O583">
            <v>0</v>
          </cell>
          <cell r="P583">
            <v>0</v>
          </cell>
          <cell r="Q583">
            <v>0</v>
          </cell>
          <cell r="R583">
            <v>0</v>
          </cell>
          <cell r="S583">
            <v>0</v>
          </cell>
          <cell r="T583">
            <v>0</v>
          </cell>
          <cell r="U583">
            <v>0</v>
          </cell>
        </row>
        <row r="584">
          <cell r="A584" t="str">
            <v>hide</v>
          </cell>
          <cell r="D584" t="str">
            <v/>
          </cell>
          <cell r="J584">
            <v>0</v>
          </cell>
          <cell r="L584">
            <v>0</v>
          </cell>
          <cell r="M584">
            <v>0</v>
          </cell>
          <cell r="N584">
            <v>0</v>
          </cell>
          <cell r="O584">
            <v>0</v>
          </cell>
          <cell r="P584">
            <v>0</v>
          </cell>
          <cell r="Q584">
            <v>0</v>
          </cell>
          <cell r="R584">
            <v>0</v>
          </cell>
          <cell r="S584">
            <v>0</v>
          </cell>
          <cell r="T584">
            <v>0</v>
          </cell>
          <cell r="U584">
            <v>0</v>
          </cell>
        </row>
        <row r="585">
          <cell r="A585" t="str">
            <v>hide</v>
          </cell>
          <cell r="D585" t="str">
            <v/>
          </cell>
          <cell r="J585">
            <v>0</v>
          </cell>
          <cell r="L585">
            <v>0</v>
          </cell>
          <cell r="M585">
            <v>0</v>
          </cell>
          <cell r="N585">
            <v>0</v>
          </cell>
          <cell r="O585">
            <v>0</v>
          </cell>
          <cell r="P585">
            <v>0</v>
          </cell>
          <cell r="Q585">
            <v>0</v>
          </cell>
          <cell r="R585">
            <v>0</v>
          </cell>
          <cell r="S585">
            <v>0</v>
          </cell>
          <cell r="T585">
            <v>0</v>
          </cell>
          <cell r="U585">
            <v>0</v>
          </cell>
        </row>
        <row r="586">
          <cell r="A586" t="str">
            <v>hide</v>
          </cell>
          <cell r="D586" t="str">
            <v/>
          </cell>
          <cell r="J586">
            <v>0</v>
          </cell>
          <cell r="L586">
            <v>0</v>
          </cell>
          <cell r="M586">
            <v>0</v>
          </cell>
          <cell r="N586">
            <v>0</v>
          </cell>
          <cell r="O586">
            <v>0</v>
          </cell>
          <cell r="P586">
            <v>0</v>
          </cell>
          <cell r="Q586">
            <v>0</v>
          </cell>
          <cell r="R586">
            <v>0</v>
          </cell>
          <cell r="S586">
            <v>0</v>
          </cell>
          <cell r="T586">
            <v>0</v>
          </cell>
          <cell r="U586">
            <v>0</v>
          </cell>
        </row>
        <row r="587">
          <cell r="A587" t="str">
            <v>hide</v>
          </cell>
          <cell r="D587" t="str">
            <v/>
          </cell>
          <cell r="J587">
            <v>0</v>
          </cell>
          <cell r="L587">
            <v>0</v>
          </cell>
          <cell r="M587">
            <v>0</v>
          </cell>
          <cell r="N587">
            <v>0</v>
          </cell>
          <cell r="O587">
            <v>0</v>
          </cell>
          <cell r="P587">
            <v>0</v>
          </cell>
          <cell r="Q587">
            <v>0</v>
          </cell>
          <cell r="R587">
            <v>0</v>
          </cell>
          <cell r="S587">
            <v>0</v>
          </cell>
          <cell r="T587">
            <v>0</v>
          </cell>
          <cell r="U587">
            <v>0</v>
          </cell>
        </row>
        <row r="588">
          <cell r="A588" t="str">
            <v>hide</v>
          </cell>
          <cell r="D588" t="str">
            <v/>
          </cell>
          <cell r="J588">
            <v>0</v>
          </cell>
          <cell r="L588">
            <v>0</v>
          </cell>
          <cell r="M588">
            <v>0</v>
          </cell>
          <cell r="N588">
            <v>0</v>
          </cell>
          <cell r="O588">
            <v>0</v>
          </cell>
          <cell r="P588">
            <v>0</v>
          </cell>
          <cell r="Q588">
            <v>0</v>
          </cell>
          <cell r="R588">
            <v>0</v>
          </cell>
          <cell r="S588">
            <v>0</v>
          </cell>
          <cell r="T588">
            <v>0</v>
          </cell>
          <cell r="U588">
            <v>0</v>
          </cell>
        </row>
        <row r="589">
          <cell r="A589" t="str">
            <v>hide</v>
          </cell>
          <cell r="D589" t="str">
            <v/>
          </cell>
          <cell r="J589">
            <v>0</v>
          </cell>
          <cell r="L589">
            <v>0</v>
          </cell>
          <cell r="M589">
            <v>0</v>
          </cell>
          <cell r="N589">
            <v>0</v>
          </cell>
          <cell r="O589">
            <v>0</v>
          </cell>
          <cell r="P589">
            <v>0</v>
          </cell>
          <cell r="Q589">
            <v>0</v>
          </cell>
          <cell r="R589">
            <v>0</v>
          </cell>
          <cell r="S589">
            <v>0</v>
          </cell>
          <cell r="T589">
            <v>0</v>
          </cell>
          <cell r="U589">
            <v>0</v>
          </cell>
        </row>
        <row r="590">
          <cell r="A590" t="str">
            <v>hide</v>
          </cell>
          <cell r="D590" t="str">
            <v/>
          </cell>
          <cell r="J590">
            <v>0</v>
          </cell>
          <cell r="L590">
            <v>0</v>
          </cell>
          <cell r="M590">
            <v>0</v>
          </cell>
          <cell r="N590">
            <v>0</v>
          </cell>
          <cell r="O590">
            <v>0</v>
          </cell>
          <cell r="P590">
            <v>0</v>
          </cell>
          <cell r="Q590">
            <v>0</v>
          </cell>
          <cell r="R590">
            <v>0</v>
          </cell>
          <cell r="S590">
            <v>0</v>
          </cell>
          <cell r="T590">
            <v>0</v>
          </cell>
          <cell r="U590">
            <v>0</v>
          </cell>
        </row>
        <row r="591">
          <cell r="A591" t="str">
            <v>hide</v>
          </cell>
          <cell r="D591" t="str">
            <v/>
          </cell>
          <cell r="J591">
            <v>0</v>
          </cell>
          <cell r="L591">
            <v>0</v>
          </cell>
          <cell r="M591">
            <v>0</v>
          </cell>
          <cell r="N591">
            <v>0</v>
          </cell>
          <cell r="O591">
            <v>0</v>
          </cell>
          <cell r="P591">
            <v>0</v>
          </cell>
          <cell r="Q591">
            <v>0</v>
          </cell>
          <cell r="R591">
            <v>0</v>
          </cell>
          <cell r="S591">
            <v>0</v>
          </cell>
          <cell r="T591">
            <v>0</v>
          </cell>
          <cell r="U591">
            <v>0</v>
          </cell>
        </row>
        <row r="592">
          <cell r="A592" t="str">
            <v>hide</v>
          </cell>
          <cell r="D592" t="str">
            <v/>
          </cell>
          <cell r="J592">
            <v>0</v>
          </cell>
          <cell r="L592">
            <v>0</v>
          </cell>
          <cell r="M592">
            <v>0</v>
          </cell>
          <cell r="N592">
            <v>0</v>
          </cell>
          <cell r="O592">
            <v>0</v>
          </cell>
          <cell r="P592">
            <v>0</v>
          </cell>
          <cell r="Q592">
            <v>0</v>
          </cell>
          <cell r="R592">
            <v>0</v>
          </cell>
          <cell r="S592">
            <v>0</v>
          </cell>
          <cell r="T592">
            <v>0</v>
          </cell>
          <cell r="U592">
            <v>0</v>
          </cell>
        </row>
        <row r="593">
          <cell r="A593" t="str">
            <v>hide</v>
          </cell>
          <cell r="D593" t="str">
            <v/>
          </cell>
          <cell r="J593">
            <v>0</v>
          </cell>
          <cell r="L593">
            <v>0</v>
          </cell>
          <cell r="M593">
            <v>0</v>
          </cell>
          <cell r="N593">
            <v>0</v>
          </cell>
          <cell r="O593">
            <v>0</v>
          </cell>
          <cell r="P593">
            <v>0</v>
          </cell>
          <cell r="Q593">
            <v>0</v>
          </cell>
          <cell r="R593">
            <v>0</v>
          </cell>
          <cell r="S593">
            <v>0</v>
          </cell>
          <cell r="T593">
            <v>0</v>
          </cell>
          <cell r="U593">
            <v>0</v>
          </cell>
        </row>
        <row r="594">
          <cell r="A594" t="str">
            <v>hide</v>
          </cell>
          <cell r="D594" t="str">
            <v/>
          </cell>
          <cell r="J594">
            <v>0</v>
          </cell>
          <cell r="L594">
            <v>0</v>
          </cell>
          <cell r="M594">
            <v>0</v>
          </cell>
          <cell r="N594">
            <v>0</v>
          </cell>
          <cell r="O594">
            <v>0</v>
          </cell>
          <cell r="P594">
            <v>0</v>
          </cell>
          <cell r="Q594">
            <v>0</v>
          </cell>
          <cell r="R594">
            <v>0</v>
          </cell>
          <cell r="S594">
            <v>0</v>
          </cell>
          <cell r="T594">
            <v>0</v>
          </cell>
          <cell r="U594">
            <v>0</v>
          </cell>
        </row>
        <row r="595">
          <cell r="A595" t="str">
            <v>hide</v>
          </cell>
          <cell r="D595" t="str">
            <v/>
          </cell>
          <cell r="J595">
            <v>0</v>
          </cell>
          <cell r="L595">
            <v>0</v>
          </cell>
          <cell r="M595">
            <v>0</v>
          </cell>
          <cell r="N595">
            <v>0</v>
          </cell>
          <cell r="O595">
            <v>0</v>
          </cell>
          <cell r="P595">
            <v>0</v>
          </cell>
          <cell r="Q595">
            <v>0</v>
          </cell>
          <cell r="R595">
            <v>0</v>
          </cell>
          <cell r="S595">
            <v>0</v>
          </cell>
          <cell r="T595">
            <v>0</v>
          </cell>
          <cell r="U595">
            <v>0</v>
          </cell>
        </row>
        <row r="596">
          <cell r="A596" t="str">
            <v>hide</v>
          </cell>
          <cell r="D596" t="str">
            <v>Total Net Reserves</v>
          </cell>
          <cell r="J596">
            <v>-8668958</v>
          </cell>
          <cell r="L596">
            <v>-6428216</v>
          </cell>
          <cell r="M596">
            <v>818883</v>
          </cell>
          <cell r="N596">
            <v>1865375.4100000001</v>
          </cell>
          <cell r="O596">
            <v>1484887.1400000006</v>
          </cell>
          <cell r="P596">
            <v>613973.54</v>
          </cell>
          <cell r="Q596">
            <v>258383.41000000108</v>
          </cell>
          <cell r="R596">
            <v>280232.73000000045</v>
          </cell>
          <cell r="S596">
            <v>-222934.69999999925</v>
          </cell>
          <cell r="T596">
            <v>-651139.78999999911</v>
          </cell>
          <cell r="U596">
            <v>-1263038.0399999991</v>
          </cell>
        </row>
        <row r="597">
          <cell r="A597" t="str">
            <v>hide</v>
          </cell>
          <cell r="D597" t="str">
            <v>Net Result per Income Statement</v>
          </cell>
          <cell r="J597">
            <v>-8668958</v>
          </cell>
          <cell r="L597">
            <v>-6428216</v>
          </cell>
          <cell r="M597">
            <v>818883</v>
          </cell>
          <cell r="N597">
            <v>1865375.4100000001</v>
          </cell>
          <cell r="O597">
            <v>1484887.1400000006</v>
          </cell>
          <cell r="P597">
            <v>613973.53999999911</v>
          </cell>
          <cell r="Q597">
            <v>258383.41000000015</v>
          </cell>
          <cell r="R597">
            <v>280232.73000000045</v>
          </cell>
          <cell r="S597">
            <v>-222934.69999999925</v>
          </cell>
          <cell r="T597">
            <v>-651139.78999999911</v>
          </cell>
          <cell r="U597">
            <v>-1263038.0399999991</v>
          </cell>
        </row>
        <row r="598">
          <cell r="A598" t="str">
            <v>hide</v>
          </cell>
          <cell r="D598" t="str">
            <v>Variance</v>
          </cell>
          <cell r="J598">
            <v>0</v>
          </cell>
          <cell r="L598">
            <v>0</v>
          </cell>
          <cell r="M598">
            <v>0</v>
          </cell>
          <cell r="N598">
            <v>0</v>
          </cell>
          <cell r="O598">
            <v>0</v>
          </cell>
          <cell r="P598">
            <v>9.3132257461547852E-10</v>
          </cell>
          <cell r="Q598">
            <v>9.3132257461547852E-10</v>
          </cell>
          <cell r="R598">
            <v>0</v>
          </cell>
          <cell r="S598">
            <v>0</v>
          </cell>
          <cell r="T598">
            <v>0</v>
          </cell>
          <cell r="U598">
            <v>0</v>
          </cell>
        </row>
        <row r="599">
          <cell r="A599" t="str">
            <v>hide</v>
          </cell>
          <cell r="J599">
            <v>0</v>
          </cell>
          <cell r="L599">
            <v>0</v>
          </cell>
          <cell r="M599">
            <v>0</v>
          </cell>
          <cell r="N599">
            <v>0</v>
          </cell>
          <cell r="O599">
            <v>0</v>
          </cell>
          <cell r="P599">
            <v>0</v>
          </cell>
          <cell r="Q599">
            <v>0</v>
          </cell>
          <cell r="R599">
            <v>0</v>
          </cell>
          <cell r="S599">
            <v>0</v>
          </cell>
          <cell r="T599">
            <v>0</v>
          </cell>
          <cell r="U599">
            <v>0</v>
          </cell>
        </row>
        <row r="600">
          <cell r="A600" t="str">
            <v>hide</v>
          </cell>
          <cell r="J600">
            <v>0</v>
          </cell>
          <cell r="L600">
            <v>0</v>
          </cell>
          <cell r="M600">
            <v>0</v>
          </cell>
          <cell r="N600">
            <v>0</v>
          </cell>
          <cell r="O600">
            <v>0</v>
          </cell>
          <cell r="P600">
            <v>0</v>
          </cell>
          <cell r="Q600">
            <v>0</v>
          </cell>
          <cell r="R600">
            <v>0</v>
          </cell>
          <cell r="S600">
            <v>0</v>
          </cell>
          <cell r="T600">
            <v>0</v>
          </cell>
          <cell r="U600">
            <v>0</v>
          </cell>
        </row>
        <row r="601">
          <cell r="A601" t="str">
            <v>hide</v>
          </cell>
          <cell r="J601">
            <v>0</v>
          </cell>
          <cell r="L601">
            <v>0</v>
          </cell>
          <cell r="M601">
            <v>0</v>
          </cell>
          <cell r="N601">
            <v>0</v>
          </cell>
          <cell r="O601">
            <v>0</v>
          </cell>
          <cell r="P601">
            <v>0</v>
          </cell>
          <cell r="Q601">
            <v>0</v>
          </cell>
          <cell r="R601">
            <v>0</v>
          </cell>
          <cell r="S601">
            <v>0</v>
          </cell>
          <cell r="T601">
            <v>0</v>
          </cell>
          <cell r="U601">
            <v>0</v>
          </cell>
        </row>
        <row r="602">
          <cell r="A602" t="str">
            <v>hide</v>
          </cell>
          <cell r="J602">
            <v>0</v>
          </cell>
          <cell r="L602">
            <v>0</v>
          </cell>
          <cell r="M602">
            <v>0</v>
          </cell>
          <cell r="N602">
            <v>0</v>
          </cell>
          <cell r="O602">
            <v>0</v>
          </cell>
          <cell r="P602">
            <v>0</v>
          </cell>
          <cell r="Q602">
            <v>0</v>
          </cell>
          <cell r="R602">
            <v>0</v>
          </cell>
          <cell r="S602">
            <v>0</v>
          </cell>
          <cell r="T602">
            <v>0</v>
          </cell>
          <cell r="U602">
            <v>0</v>
          </cell>
        </row>
        <row r="603">
          <cell r="A603" t="str">
            <v>hide</v>
          </cell>
          <cell r="J603">
            <v>0</v>
          </cell>
          <cell r="L603">
            <v>0</v>
          </cell>
          <cell r="M603">
            <v>0</v>
          </cell>
          <cell r="N603">
            <v>0</v>
          </cell>
          <cell r="O603">
            <v>0</v>
          </cell>
          <cell r="P603">
            <v>0</v>
          </cell>
          <cell r="Q603">
            <v>0</v>
          </cell>
          <cell r="R603">
            <v>0</v>
          </cell>
          <cell r="S603">
            <v>0</v>
          </cell>
          <cell r="T603">
            <v>0</v>
          </cell>
          <cell r="U603">
            <v>0</v>
          </cell>
        </row>
        <row r="604">
          <cell r="A604" t="str">
            <v>hide</v>
          </cell>
          <cell r="D604" t="str">
            <v>Transfer to Reserves</v>
          </cell>
          <cell r="J604">
            <v>480000</v>
          </cell>
          <cell r="L604">
            <v>430000</v>
          </cell>
          <cell r="M604">
            <v>404000</v>
          </cell>
          <cell r="N604">
            <v>404000</v>
          </cell>
          <cell r="O604">
            <v>404000</v>
          </cell>
          <cell r="P604">
            <v>404000</v>
          </cell>
          <cell r="Q604">
            <v>404000</v>
          </cell>
          <cell r="R604">
            <v>404000</v>
          </cell>
          <cell r="S604">
            <v>404000</v>
          </cell>
          <cell r="T604">
            <v>404000</v>
          </cell>
          <cell r="U604">
            <v>404000</v>
          </cell>
        </row>
        <row r="605">
          <cell r="A605" t="str">
            <v>hide</v>
          </cell>
          <cell r="D605" t="str">
            <v>Transfer from Reserves</v>
          </cell>
          <cell r="J605">
            <v>0</v>
          </cell>
          <cell r="L605">
            <v>-413000</v>
          </cell>
          <cell r="M605">
            <v>-726746</v>
          </cell>
          <cell r="N605">
            <v>-404000</v>
          </cell>
          <cell r="O605">
            <v>-404000</v>
          </cell>
          <cell r="P605">
            <v>-404000</v>
          </cell>
          <cell r="Q605">
            <v>-404000</v>
          </cell>
          <cell r="R605">
            <v>-404000</v>
          </cell>
          <cell r="S605">
            <v>-404000</v>
          </cell>
          <cell r="T605">
            <v>-404000</v>
          </cell>
          <cell r="U605">
            <v>-404000</v>
          </cell>
        </row>
        <row r="606">
          <cell r="A606" t="str">
            <v>hide</v>
          </cell>
          <cell r="J606">
            <v>0</v>
          </cell>
          <cell r="L606">
            <v>0</v>
          </cell>
          <cell r="M606">
            <v>0</v>
          </cell>
          <cell r="N606">
            <v>0</v>
          </cell>
          <cell r="O606">
            <v>0</v>
          </cell>
          <cell r="P606">
            <v>0</v>
          </cell>
          <cell r="Q606">
            <v>0</v>
          </cell>
          <cell r="R606">
            <v>0</v>
          </cell>
          <cell r="S606">
            <v>0</v>
          </cell>
          <cell r="T606">
            <v>0</v>
          </cell>
          <cell r="U606">
            <v>0</v>
          </cell>
        </row>
        <row r="607">
          <cell r="A607" t="str">
            <v>hide</v>
          </cell>
          <cell r="J607">
            <v>0</v>
          </cell>
          <cell r="L607">
            <v>0</v>
          </cell>
          <cell r="M607">
            <v>0</v>
          </cell>
          <cell r="N607">
            <v>0</v>
          </cell>
          <cell r="O607">
            <v>0</v>
          </cell>
          <cell r="P607">
            <v>0</v>
          </cell>
          <cell r="Q607">
            <v>0</v>
          </cell>
          <cell r="R607">
            <v>0</v>
          </cell>
          <cell r="S607">
            <v>0</v>
          </cell>
          <cell r="T607">
            <v>0</v>
          </cell>
          <cell r="U607">
            <v>0</v>
          </cell>
        </row>
        <row r="608">
          <cell r="A608" t="str">
            <v>hide</v>
          </cell>
          <cell r="D608" t="str">
            <v>Operating Net Internals (excl. internal expenses capitalised)</v>
          </cell>
          <cell r="J608">
            <v>0</v>
          </cell>
          <cell r="L608">
            <v>0</v>
          </cell>
          <cell r="M608">
            <v>0.31999999657273293</v>
          </cell>
          <cell r="N608">
            <v>-0.23999999649822712</v>
          </cell>
          <cell r="O608">
            <v>-0.13000001758337021</v>
          </cell>
          <cell r="P608">
            <v>0.37999999150633812</v>
          </cell>
          <cell r="Q608">
            <v>-8.0000005662441254E-2</v>
          </cell>
          <cell r="R608">
            <v>0.46000000089406967</v>
          </cell>
          <cell r="S608">
            <v>-0.11000000685453415</v>
          </cell>
          <cell r="T608">
            <v>0.36999999731779099</v>
          </cell>
          <cell r="U608">
            <v>-1.0000001639127731E-2</v>
          </cell>
        </row>
        <row r="609">
          <cell r="A609" t="str">
            <v>hide</v>
          </cell>
          <cell r="J609">
            <v>0</v>
          </cell>
          <cell r="L609">
            <v>0</v>
          </cell>
          <cell r="M609">
            <v>0</v>
          </cell>
          <cell r="N609">
            <v>0</v>
          </cell>
          <cell r="O609">
            <v>0</v>
          </cell>
          <cell r="P609">
            <v>0</v>
          </cell>
          <cell r="Q609">
            <v>0</v>
          </cell>
          <cell r="R609">
            <v>0</v>
          </cell>
          <cell r="S609">
            <v>0</v>
          </cell>
          <cell r="T609">
            <v>0</v>
          </cell>
          <cell r="U609">
            <v>0</v>
          </cell>
        </row>
        <row r="610">
          <cell r="A610" t="str">
            <v>hide</v>
          </cell>
          <cell r="J610">
            <v>0</v>
          </cell>
          <cell r="L610">
            <v>0</v>
          </cell>
          <cell r="M610">
            <v>0</v>
          </cell>
          <cell r="N610">
            <v>0</v>
          </cell>
          <cell r="O610">
            <v>0</v>
          </cell>
          <cell r="P610">
            <v>0</v>
          </cell>
          <cell r="Q610">
            <v>0</v>
          </cell>
          <cell r="R610">
            <v>0</v>
          </cell>
          <cell r="S610">
            <v>0</v>
          </cell>
          <cell r="T610">
            <v>0</v>
          </cell>
          <cell r="U610">
            <v>0</v>
          </cell>
        </row>
        <row r="611">
          <cell r="A611" t="str">
            <v>hide</v>
          </cell>
          <cell r="J611">
            <v>0</v>
          </cell>
          <cell r="L611">
            <v>0</v>
          </cell>
          <cell r="M611">
            <v>0</v>
          </cell>
          <cell r="N611">
            <v>0</v>
          </cell>
          <cell r="O611">
            <v>0</v>
          </cell>
          <cell r="P611">
            <v>0</v>
          </cell>
          <cell r="Q611">
            <v>0</v>
          </cell>
          <cell r="R611">
            <v>0</v>
          </cell>
          <cell r="S611">
            <v>0</v>
          </cell>
          <cell r="T611">
            <v>0</v>
          </cell>
          <cell r="U611">
            <v>0</v>
          </cell>
        </row>
        <row r="612">
          <cell r="A612" t="str">
            <v>hide</v>
          </cell>
          <cell r="J612">
            <v>0</v>
          </cell>
          <cell r="L612">
            <v>0</v>
          </cell>
          <cell r="M612">
            <v>0</v>
          </cell>
          <cell r="N612">
            <v>0</v>
          </cell>
          <cell r="O612">
            <v>0</v>
          </cell>
          <cell r="P612">
            <v>0</v>
          </cell>
          <cell r="Q612">
            <v>0</v>
          </cell>
          <cell r="R612">
            <v>0</v>
          </cell>
          <cell r="S612">
            <v>0</v>
          </cell>
          <cell r="T612">
            <v>0</v>
          </cell>
          <cell r="U612">
            <v>0</v>
          </cell>
        </row>
        <row r="613">
          <cell r="A613" t="str">
            <v>hide</v>
          </cell>
          <cell r="J613">
            <v>0</v>
          </cell>
          <cell r="L613">
            <v>0</v>
          </cell>
          <cell r="M613">
            <v>0</v>
          </cell>
          <cell r="N613">
            <v>0</v>
          </cell>
          <cell r="O613">
            <v>0</v>
          </cell>
          <cell r="P613">
            <v>0</v>
          </cell>
          <cell r="Q613">
            <v>0</v>
          </cell>
          <cell r="R613">
            <v>0</v>
          </cell>
          <cell r="S613">
            <v>0</v>
          </cell>
          <cell r="T613">
            <v>0</v>
          </cell>
          <cell r="U613">
            <v>0</v>
          </cell>
        </row>
        <row r="614">
          <cell r="A614" t="str">
            <v>hide</v>
          </cell>
          <cell r="J614">
            <v>0</v>
          </cell>
          <cell r="L614">
            <v>0</v>
          </cell>
          <cell r="M614">
            <v>0</v>
          </cell>
          <cell r="N614">
            <v>0</v>
          </cell>
          <cell r="O614">
            <v>0</v>
          </cell>
          <cell r="P614">
            <v>0</v>
          </cell>
          <cell r="Q614">
            <v>0</v>
          </cell>
          <cell r="R614">
            <v>0</v>
          </cell>
          <cell r="S614">
            <v>0</v>
          </cell>
          <cell r="T614">
            <v>0</v>
          </cell>
          <cell r="U614">
            <v>0</v>
          </cell>
        </row>
        <row r="615">
          <cell r="A615" t="str">
            <v>hide</v>
          </cell>
          <cell r="J615">
            <v>0</v>
          </cell>
          <cell r="L615">
            <v>0</v>
          </cell>
          <cell r="M615">
            <v>0</v>
          </cell>
          <cell r="N615">
            <v>0</v>
          </cell>
          <cell r="O615">
            <v>0</v>
          </cell>
          <cell r="P615">
            <v>0</v>
          </cell>
          <cell r="Q615">
            <v>0</v>
          </cell>
          <cell r="R615">
            <v>0</v>
          </cell>
          <cell r="S615">
            <v>0</v>
          </cell>
          <cell r="T615">
            <v>0</v>
          </cell>
          <cell r="U615">
            <v>0</v>
          </cell>
        </row>
        <row r="616">
          <cell r="A616" t="str">
            <v>end</v>
          </cell>
          <cell r="C616" t="str">
            <v>end</v>
          </cell>
          <cell r="D616" t="str">
            <v>end</v>
          </cell>
          <cell r="J616" t="str">
            <v>end</v>
          </cell>
          <cell r="L616" t="str">
            <v>end</v>
          </cell>
          <cell r="M616" t="str">
            <v>end</v>
          </cell>
          <cell r="N616" t="str">
            <v>end</v>
          </cell>
          <cell r="O616" t="str">
            <v>end</v>
          </cell>
          <cell r="P616" t="str">
            <v>end</v>
          </cell>
          <cell r="Q616" t="str">
            <v>end</v>
          </cell>
          <cell r="R616" t="str">
            <v>end</v>
          </cell>
          <cell r="S616" t="str">
            <v>end</v>
          </cell>
          <cell r="T616" t="str">
            <v>end</v>
          </cell>
          <cell r="U616" t="str">
            <v>end</v>
          </cell>
          <cell r="BC616" t="str">
            <v>end</v>
          </cell>
          <cell r="BD616" t="str">
            <v>end</v>
          </cell>
          <cell r="BE616" t="str">
            <v>end</v>
          </cell>
          <cell r="BF616" t="str">
            <v>end</v>
          </cell>
          <cell r="BG616" t="str">
            <v>end</v>
          </cell>
          <cell r="BH616" t="str">
            <v>end</v>
          </cell>
          <cell r="BI616" t="str">
            <v>end</v>
          </cell>
          <cell r="BJ616" t="str">
            <v>end</v>
          </cell>
          <cell r="BK616" t="str">
            <v>end</v>
          </cell>
          <cell r="BL616" t="str">
            <v>end</v>
          </cell>
          <cell r="BM616" t="str">
            <v>end</v>
          </cell>
        </row>
        <row r="617">
          <cell r="D617" t="str">
            <v xml:space="preserve"> </v>
          </cell>
          <cell r="J617" t="str">
            <v xml:space="preserve"> </v>
          </cell>
          <cell r="L617" t="str">
            <v xml:space="preserve"> </v>
          </cell>
          <cell r="M617" t="str">
            <v xml:space="preserve"> </v>
          </cell>
          <cell r="N617" t="str">
            <v xml:space="preserve"> </v>
          </cell>
          <cell r="O617" t="str">
            <v xml:space="preserve"> </v>
          </cell>
          <cell r="P617" t="str">
            <v xml:space="preserve"> </v>
          </cell>
          <cell r="Q617" t="str">
            <v xml:space="preserve"> </v>
          </cell>
          <cell r="R617" t="str">
            <v xml:space="preserve"> </v>
          </cell>
          <cell r="S617" t="str">
            <v xml:space="preserve"> </v>
          </cell>
          <cell r="T617" t="str">
            <v xml:space="preserve"> </v>
          </cell>
          <cell r="U617" t="str">
            <v xml:space="preserve"> </v>
          </cell>
          <cell r="BC617" t="str">
            <v xml:space="preserve"> </v>
          </cell>
          <cell r="BD617" t="str">
            <v xml:space="preserve"> </v>
          </cell>
          <cell r="BE617" t="str">
            <v xml:space="preserve"> </v>
          </cell>
          <cell r="BF617" t="str">
            <v xml:space="preserve"> </v>
          </cell>
          <cell r="BG617" t="str">
            <v xml:space="preserve"> </v>
          </cell>
          <cell r="BH617" t="str">
            <v xml:space="preserve"> </v>
          </cell>
          <cell r="BI617" t="str">
            <v xml:space="preserve"> </v>
          </cell>
          <cell r="BJ617" t="str">
            <v xml:space="preserve"> </v>
          </cell>
          <cell r="BK617" t="str">
            <v xml:space="preserve"> </v>
          </cell>
          <cell r="BL617" t="str">
            <v xml:space="preserve"> </v>
          </cell>
          <cell r="BM617" t="str">
            <v xml:space="preserve"> </v>
          </cell>
        </row>
        <row r="618">
          <cell r="D618" t="str">
            <v xml:space="preserve"> </v>
          </cell>
          <cell r="J618" t="str">
            <v xml:space="preserve"> </v>
          </cell>
          <cell r="L618" t="str">
            <v xml:space="preserve"> </v>
          </cell>
          <cell r="M618" t="str">
            <v xml:space="preserve"> </v>
          </cell>
          <cell r="N618" t="str">
            <v xml:space="preserve"> </v>
          </cell>
          <cell r="O618" t="str">
            <v xml:space="preserve"> </v>
          </cell>
          <cell r="P618" t="str">
            <v xml:space="preserve"> </v>
          </cell>
          <cell r="Q618" t="str">
            <v xml:space="preserve"> </v>
          </cell>
          <cell r="R618" t="str">
            <v xml:space="preserve"> </v>
          </cell>
          <cell r="S618" t="str">
            <v xml:space="preserve"> </v>
          </cell>
          <cell r="T618" t="str">
            <v xml:space="preserve"> </v>
          </cell>
          <cell r="U618" t="str">
            <v xml:space="preserve"> </v>
          </cell>
          <cell r="BC618" t="str">
            <v xml:space="preserve"> </v>
          </cell>
          <cell r="BD618" t="str">
            <v xml:space="preserve"> </v>
          </cell>
          <cell r="BE618" t="str">
            <v xml:space="preserve"> </v>
          </cell>
          <cell r="BF618" t="str">
            <v xml:space="preserve"> </v>
          </cell>
          <cell r="BG618" t="str">
            <v xml:space="preserve"> </v>
          </cell>
          <cell r="BH618" t="str">
            <v xml:space="preserve"> </v>
          </cell>
          <cell r="BI618" t="str">
            <v xml:space="preserve"> </v>
          </cell>
          <cell r="BJ618" t="str">
            <v xml:space="preserve"> </v>
          </cell>
          <cell r="BK618" t="str">
            <v xml:space="preserve"> </v>
          </cell>
          <cell r="BL618" t="str">
            <v xml:space="preserve"> </v>
          </cell>
          <cell r="BM618" t="str">
            <v xml:space="preserve"> </v>
          </cell>
        </row>
        <row r="619">
          <cell r="D619" t="str">
            <v xml:space="preserve"> </v>
          </cell>
          <cell r="J619" t="str">
            <v xml:space="preserve"> </v>
          </cell>
          <cell r="L619" t="str">
            <v xml:space="preserve"> </v>
          </cell>
          <cell r="M619" t="str">
            <v xml:space="preserve"> </v>
          </cell>
          <cell r="N619" t="str">
            <v xml:space="preserve"> </v>
          </cell>
          <cell r="O619" t="str">
            <v xml:space="preserve"> </v>
          </cell>
          <cell r="P619" t="str">
            <v xml:space="preserve"> </v>
          </cell>
          <cell r="Q619" t="str">
            <v xml:space="preserve"> </v>
          </cell>
          <cell r="R619" t="str">
            <v xml:space="preserve"> </v>
          </cell>
          <cell r="S619" t="str">
            <v xml:space="preserve"> </v>
          </cell>
          <cell r="T619" t="str">
            <v xml:space="preserve"> </v>
          </cell>
          <cell r="U619" t="str">
            <v xml:space="preserve"> </v>
          </cell>
          <cell r="BC619" t="str">
            <v xml:space="preserve"> </v>
          </cell>
          <cell r="BD619" t="str">
            <v xml:space="preserve"> </v>
          </cell>
          <cell r="BE619" t="str">
            <v xml:space="preserve"> </v>
          </cell>
          <cell r="BF619" t="str">
            <v xml:space="preserve"> </v>
          </cell>
          <cell r="BG619" t="str">
            <v xml:space="preserve"> </v>
          </cell>
          <cell r="BH619" t="str">
            <v xml:space="preserve"> </v>
          </cell>
          <cell r="BI619" t="str">
            <v xml:space="preserve"> </v>
          </cell>
          <cell r="BJ619" t="str">
            <v xml:space="preserve"> </v>
          </cell>
          <cell r="BK619" t="str">
            <v xml:space="preserve"> </v>
          </cell>
          <cell r="BL619" t="str">
            <v xml:space="preserve"> </v>
          </cell>
          <cell r="BM619" t="str">
            <v xml:space="preserve"> </v>
          </cell>
        </row>
        <row r="620">
          <cell r="D620" t="str">
            <v xml:space="preserve"> </v>
          </cell>
          <cell r="J620" t="str">
            <v xml:space="preserve"> </v>
          </cell>
          <cell r="L620" t="str">
            <v xml:space="preserve"> </v>
          </cell>
          <cell r="M620" t="str">
            <v xml:space="preserve"> </v>
          </cell>
          <cell r="N620" t="str">
            <v xml:space="preserve"> </v>
          </cell>
          <cell r="O620" t="str">
            <v xml:space="preserve"> </v>
          </cell>
          <cell r="P620" t="str">
            <v xml:space="preserve"> </v>
          </cell>
          <cell r="Q620" t="str">
            <v xml:space="preserve"> </v>
          </cell>
          <cell r="R620" t="str">
            <v xml:space="preserve"> </v>
          </cell>
          <cell r="S620" t="str">
            <v xml:space="preserve"> </v>
          </cell>
          <cell r="T620" t="str">
            <v xml:space="preserve"> </v>
          </cell>
          <cell r="U620" t="str">
            <v xml:space="preserve"> </v>
          </cell>
          <cell r="BC620" t="str">
            <v xml:space="preserve"> </v>
          </cell>
          <cell r="BD620" t="str">
            <v xml:space="preserve"> </v>
          </cell>
          <cell r="BE620" t="str">
            <v xml:space="preserve"> </v>
          </cell>
          <cell r="BF620" t="str">
            <v xml:space="preserve"> </v>
          </cell>
          <cell r="BG620" t="str">
            <v xml:space="preserve"> </v>
          </cell>
          <cell r="BH620" t="str">
            <v xml:space="preserve"> </v>
          </cell>
          <cell r="BI620" t="str">
            <v xml:space="preserve"> </v>
          </cell>
          <cell r="BJ620" t="str">
            <v xml:space="preserve"> </v>
          </cell>
          <cell r="BK620" t="str">
            <v xml:space="preserve"> </v>
          </cell>
          <cell r="BL620" t="str">
            <v xml:space="preserve"> </v>
          </cell>
          <cell r="BM620" t="str">
            <v xml:space="preserve"> </v>
          </cell>
        </row>
        <row r="621">
          <cell r="D621" t="str">
            <v xml:space="preserve"> </v>
          </cell>
          <cell r="J621" t="str">
            <v xml:space="preserve"> </v>
          </cell>
          <cell r="L621" t="str">
            <v xml:space="preserve"> </v>
          </cell>
          <cell r="M621" t="str">
            <v xml:space="preserve"> </v>
          </cell>
          <cell r="N621" t="str">
            <v xml:space="preserve"> </v>
          </cell>
          <cell r="O621" t="str">
            <v xml:space="preserve"> </v>
          </cell>
          <cell r="P621" t="str">
            <v xml:space="preserve"> </v>
          </cell>
          <cell r="Q621" t="str">
            <v xml:space="preserve"> </v>
          </cell>
          <cell r="R621" t="str">
            <v xml:space="preserve"> </v>
          </cell>
          <cell r="S621" t="str">
            <v xml:space="preserve"> </v>
          </cell>
          <cell r="T621" t="str">
            <v xml:space="preserve"> </v>
          </cell>
          <cell r="U621" t="str">
            <v xml:space="preserve"> </v>
          </cell>
          <cell r="BC621" t="str">
            <v xml:space="preserve"> </v>
          </cell>
          <cell r="BD621" t="str">
            <v xml:space="preserve"> </v>
          </cell>
          <cell r="BE621" t="str">
            <v xml:space="preserve"> </v>
          </cell>
          <cell r="BF621" t="str">
            <v xml:space="preserve"> </v>
          </cell>
          <cell r="BG621" t="str">
            <v xml:space="preserve"> </v>
          </cell>
          <cell r="BH621" t="str">
            <v xml:space="preserve"> </v>
          </cell>
          <cell r="BI621" t="str">
            <v xml:space="preserve"> </v>
          </cell>
          <cell r="BJ621" t="str">
            <v xml:space="preserve"> </v>
          </cell>
          <cell r="BK621" t="str">
            <v xml:space="preserve"> </v>
          </cell>
          <cell r="BL621" t="str">
            <v xml:space="preserve"> </v>
          </cell>
          <cell r="BM621" t="str">
            <v xml:space="preserve"> </v>
          </cell>
        </row>
        <row r="622">
          <cell r="D622" t="str">
            <v xml:space="preserve"> </v>
          </cell>
          <cell r="J622" t="str">
            <v xml:space="preserve"> </v>
          </cell>
          <cell r="L622" t="str">
            <v xml:space="preserve"> </v>
          </cell>
          <cell r="M622" t="str">
            <v xml:space="preserve"> </v>
          </cell>
          <cell r="N622" t="str">
            <v xml:space="preserve"> </v>
          </cell>
          <cell r="O622" t="str">
            <v xml:space="preserve"> </v>
          </cell>
          <cell r="P622" t="str">
            <v xml:space="preserve"> </v>
          </cell>
          <cell r="Q622" t="str">
            <v xml:space="preserve"> </v>
          </cell>
          <cell r="R622" t="str">
            <v xml:space="preserve"> </v>
          </cell>
          <cell r="S622" t="str">
            <v xml:space="preserve"> </v>
          </cell>
          <cell r="T622" t="str">
            <v xml:space="preserve"> </v>
          </cell>
          <cell r="U622" t="str">
            <v xml:space="preserve"> </v>
          </cell>
          <cell r="BC622" t="str">
            <v xml:space="preserve"> </v>
          </cell>
          <cell r="BD622" t="str">
            <v xml:space="preserve"> </v>
          </cell>
          <cell r="BE622" t="str">
            <v xml:space="preserve"> </v>
          </cell>
          <cell r="BF622" t="str">
            <v xml:space="preserve"> </v>
          </cell>
          <cell r="BG622" t="str">
            <v xml:space="preserve"> </v>
          </cell>
          <cell r="BH622" t="str">
            <v xml:space="preserve"> </v>
          </cell>
          <cell r="BI622" t="str">
            <v xml:space="preserve"> </v>
          </cell>
          <cell r="BJ622" t="str">
            <v xml:space="preserve"> </v>
          </cell>
          <cell r="BK622" t="str">
            <v xml:space="preserve"> </v>
          </cell>
          <cell r="BL622" t="str">
            <v xml:space="preserve"> </v>
          </cell>
          <cell r="BM622" t="str">
            <v xml:space="preserve"> </v>
          </cell>
        </row>
        <row r="623">
          <cell r="D623" t="str">
            <v xml:space="preserve"> </v>
          </cell>
          <cell r="J623" t="str">
            <v xml:space="preserve"> </v>
          </cell>
          <cell r="L623" t="str">
            <v xml:space="preserve"> </v>
          </cell>
          <cell r="M623" t="str">
            <v xml:space="preserve"> </v>
          </cell>
          <cell r="N623" t="str">
            <v xml:space="preserve"> </v>
          </cell>
          <cell r="O623" t="str">
            <v xml:space="preserve"> </v>
          </cell>
          <cell r="P623" t="str">
            <v xml:space="preserve"> </v>
          </cell>
          <cell r="Q623" t="str">
            <v xml:space="preserve"> </v>
          </cell>
          <cell r="R623" t="str">
            <v xml:space="preserve"> </v>
          </cell>
          <cell r="S623" t="str">
            <v xml:space="preserve"> </v>
          </cell>
          <cell r="T623" t="str">
            <v xml:space="preserve"> </v>
          </cell>
          <cell r="U623" t="str">
            <v xml:space="preserve"> </v>
          </cell>
          <cell r="BC623" t="str">
            <v xml:space="preserve"> </v>
          </cell>
          <cell r="BD623" t="str">
            <v xml:space="preserve"> </v>
          </cell>
          <cell r="BE623" t="str">
            <v xml:space="preserve"> </v>
          </cell>
          <cell r="BF623" t="str">
            <v xml:space="preserve"> </v>
          </cell>
          <cell r="BG623" t="str">
            <v xml:space="preserve"> </v>
          </cell>
          <cell r="BH623" t="str">
            <v xml:space="preserve"> </v>
          </cell>
          <cell r="BI623" t="str">
            <v xml:space="preserve"> </v>
          </cell>
          <cell r="BJ623" t="str">
            <v xml:space="preserve"> </v>
          </cell>
          <cell r="BK623" t="str">
            <v xml:space="preserve"> </v>
          </cell>
          <cell r="BL623" t="str">
            <v xml:space="preserve"> </v>
          </cell>
          <cell r="BM623" t="str">
            <v xml:space="preserve"> </v>
          </cell>
        </row>
      </sheetData>
      <sheetData sheetId="15"/>
      <sheetData sheetId="16"/>
      <sheetData sheetId="17"/>
      <sheetData sheetId="18"/>
      <sheetData sheetId="19"/>
      <sheetData sheetId="20">
        <row r="9">
          <cell r="C9">
            <v>56119</v>
          </cell>
        </row>
        <row r="10">
          <cell r="C10">
            <v>13734</v>
          </cell>
        </row>
        <row r="11">
          <cell r="C11">
            <v>1412</v>
          </cell>
        </row>
        <row r="12">
          <cell r="C12">
            <v>5310</v>
          </cell>
        </row>
        <row r="13">
          <cell r="C13">
            <v>14847</v>
          </cell>
        </row>
        <row r="14">
          <cell r="C14">
            <v>3149</v>
          </cell>
        </row>
        <row r="16">
          <cell r="C16">
            <v>953</v>
          </cell>
        </row>
        <row r="17">
          <cell r="C17">
            <v>352</v>
          </cell>
        </row>
        <row r="21">
          <cell r="C21">
            <v>43416</v>
          </cell>
        </row>
        <row r="22">
          <cell r="C22">
            <v>3616</v>
          </cell>
        </row>
        <row r="23">
          <cell r="C23">
            <v>21263</v>
          </cell>
        </row>
        <row r="24">
          <cell r="C24">
            <v>16151</v>
          </cell>
        </row>
        <row r="25">
          <cell r="C25">
            <v>0</v>
          </cell>
        </row>
        <row r="26">
          <cell r="C26">
            <v>13233</v>
          </cell>
        </row>
        <row r="27">
          <cell r="C27">
            <v>0</v>
          </cell>
        </row>
        <row r="28">
          <cell r="C28">
            <v>0</v>
          </cell>
        </row>
        <row r="29">
          <cell r="C29">
            <v>0</v>
          </cell>
        </row>
        <row r="34">
          <cell r="C34">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9">
          <cell r="D9">
            <v>0</v>
          </cell>
          <cell r="F9">
            <v>0</v>
          </cell>
          <cell r="G9">
            <v>0</v>
          </cell>
          <cell r="H9">
            <v>0</v>
          </cell>
          <cell r="I9">
            <v>0</v>
          </cell>
          <cell r="J9">
            <v>0</v>
          </cell>
          <cell r="K9">
            <v>0</v>
          </cell>
          <cell r="L9">
            <v>0</v>
          </cell>
          <cell r="M9">
            <v>0</v>
          </cell>
          <cell r="N9">
            <v>0</v>
          </cell>
          <cell r="O9">
            <v>0</v>
          </cell>
        </row>
        <row r="14">
          <cell r="D14">
            <v>0</v>
          </cell>
          <cell r="F14">
            <v>0</v>
          </cell>
          <cell r="G14">
            <v>0</v>
          </cell>
          <cell r="H14">
            <v>0</v>
          </cell>
          <cell r="I14">
            <v>0</v>
          </cell>
          <cell r="J14">
            <v>0</v>
          </cell>
          <cell r="K14">
            <v>0</v>
          </cell>
          <cell r="L14">
            <v>0</v>
          </cell>
          <cell r="M14">
            <v>0</v>
          </cell>
          <cell r="N14">
            <v>0</v>
          </cell>
          <cell r="O14">
            <v>0</v>
          </cell>
        </row>
        <row r="15">
          <cell r="D15">
            <v>0</v>
          </cell>
          <cell r="F15">
            <v>0</v>
          </cell>
          <cell r="G15">
            <v>0</v>
          </cell>
          <cell r="H15">
            <v>0</v>
          </cell>
          <cell r="I15">
            <v>0</v>
          </cell>
          <cell r="J15">
            <v>0</v>
          </cell>
          <cell r="K15">
            <v>0</v>
          </cell>
          <cell r="L15">
            <v>0</v>
          </cell>
          <cell r="M15">
            <v>0</v>
          </cell>
          <cell r="N15">
            <v>0</v>
          </cell>
          <cell r="O15">
            <v>0</v>
          </cell>
        </row>
        <row r="16">
          <cell r="D16">
            <v>0</v>
          </cell>
          <cell r="F16">
            <v>0</v>
          </cell>
          <cell r="G16">
            <v>0</v>
          </cell>
          <cell r="L16">
            <v>0</v>
          </cell>
          <cell r="M16">
            <v>0</v>
          </cell>
          <cell r="N16">
            <v>0</v>
          </cell>
          <cell r="O16">
            <v>0</v>
          </cell>
        </row>
        <row r="22">
          <cell r="D22">
            <v>0</v>
          </cell>
          <cell r="F22">
            <v>0</v>
          </cell>
          <cell r="G22">
            <v>0</v>
          </cell>
          <cell r="H22">
            <v>0</v>
          </cell>
          <cell r="I22">
            <v>0</v>
          </cell>
          <cell r="J22">
            <v>0</v>
          </cell>
          <cell r="K22">
            <v>0</v>
          </cell>
          <cell r="L22">
            <v>0</v>
          </cell>
          <cell r="M22">
            <v>0</v>
          </cell>
          <cell r="N22">
            <v>0</v>
          </cell>
          <cell r="O22">
            <v>0</v>
          </cell>
        </row>
        <row r="23">
          <cell r="C23">
            <v>0</v>
          </cell>
          <cell r="D23">
            <v>0</v>
          </cell>
          <cell r="F23">
            <v>0</v>
          </cell>
          <cell r="G23">
            <v>0</v>
          </cell>
          <cell r="L23">
            <v>0</v>
          </cell>
          <cell r="M23">
            <v>0</v>
          </cell>
          <cell r="N23">
            <v>0</v>
          </cell>
          <cell r="O23">
            <v>0</v>
          </cell>
        </row>
        <row r="24">
          <cell r="D24">
            <v>0</v>
          </cell>
          <cell r="F24">
            <v>0</v>
          </cell>
          <cell r="G24">
            <v>0</v>
          </cell>
          <cell r="H24">
            <v>0</v>
          </cell>
          <cell r="I24">
            <v>0</v>
          </cell>
          <cell r="J24">
            <v>0</v>
          </cell>
          <cell r="K24">
            <v>0</v>
          </cell>
          <cell r="L24">
            <v>0</v>
          </cell>
          <cell r="M24">
            <v>0</v>
          </cell>
          <cell r="N24">
            <v>0</v>
          </cell>
          <cell r="O24">
            <v>0</v>
          </cell>
        </row>
        <row r="25">
          <cell r="D25">
            <v>0</v>
          </cell>
          <cell r="F25">
            <v>0</v>
          </cell>
          <cell r="G25">
            <v>0</v>
          </cell>
          <cell r="H25">
            <v>0</v>
          </cell>
          <cell r="I25">
            <v>0</v>
          </cell>
          <cell r="J25">
            <v>0</v>
          </cell>
          <cell r="K25">
            <v>0</v>
          </cell>
          <cell r="L25">
            <v>0</v>
          </cell>
          <cell r="M25">
            <v>0</v>
          </cell>
          <cell r="N25">
            <v>0</v>
          </cell>
          <cell r="O25">
            <v>0</v>
          </cell>
        </row>
        <row r="64">
          <cell r="D64">
            <v>0</v>
          </cell>
          <cell r="F64">
            <v>0</v>
          </cell>
          <cell r="G64">
            <v>0</v>
          </cell>
          <cell r="H64">
            <v>0</v>
          </cell>
          <cell r="I64">
            <v>0</v>
          </cell>
          <cell r="J64">
            <v>0</v>
          </cell>
          <cell r="K64">
            <v>0</v>
          </cell>
          <cell r="L64">
            <v>0</v>
          </cell>
          <cell r="M64">
            <v>0</v>
          </cell>
          <cell r="N64">
            <v>0</v>
          </cell>
          <cell r="O64">
            <v>0</v>
          </cell>
          <cell r="R64" t="b">
            <v>0</v>
          </cell>
        </row>
        <row r="66">
          <cell r="D66">
            <v>0</v>
          </cell>
          <cell r="F66">
            <v>0</v>
          </cell>
          <cell r="G66">
            <v>0</v>
          </cell>
          <cell r="H66">
            <v>0</v>
          </cell>
          <cell r="I66">
            <v>0</v>
          </cell>
          <cell r="J66">
            <v>0</v>
          </cell>
          <cell r="K66">
            <v>0</v>
          </cell>
          <cell r="L66">
            <v>0</v>
          </cell>
          <cell r="M66">
            <v>0</v>
          </cell>
          <cell r="N66">
            <v>0</v>
          </cell>
          <cell r="O66">
            <v>0</v>
          </cell>
          <cell r="R66" t="b">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ow r="10">
          <cell r="E10">
            <v>0</v>
          </cell>
          <cell r="G10">
            <v>0</v>
          </cell>
          <cell r="H10">
            <v>0</v>
          </cell>
          <cell r="I10">
            <v>0</v>
          </cell>
          <cell r="J10">
            <v>0</v>
          </cell>
          <cell r="K10">
            <v>0</v>
          </cell>
          <cell r="L10">
            <v>0</v>
          </cell>
          <cell r="M10">
            <v>0</v>
          </cell>
          <cell r="N10">
            <v>0</v>
          </cell>
          <cell r="O10">
            <v>0</v>
          </cell>
          <cell r="P10">
            <v>0</v>
          </cell>
        </row>
        <row r="11">
          <cell r="E11">
            <v>7766290</v>
          </cell>
          <cell r="G11">
            <v>5151000</v>
          </cell>
          <cell r="H11">
            <v>752000</v>
          </cell>
          <cell r="M11">
            <v>752000</v>
          </cell>
          <cell r="N11">
            <v>752000</v>
          </cell>
          <cell r="O11">
            <v>752000</v>
          </cell>
          <cell r="P11">
            <v>752000</v>
          </cell>
        </row>
        <row r="33">
          <cell r="E33">
            <v>0</v>
          </cell>
          <cell r="G33">
            <v>0</v>
          </cell>
          <cell r="H33">
            <v>0</v>
          </cell>
          <cell r="I33">
            <v>0</v>
          </cell>
          <cell r="J33">
            <v>0</v>
          </cell>
          <cell r="K33">
            <v>0</v>
          </cell>
          <cell r="L33">
            <v>0</v>
          </cell>
          <cell r="M33">
            <v>0</v>
          </cell>
          <cell r="N33">
            <v>0</v>
          </cell>
          <cell r="O33">
            <v>0</v>
          </cell>
          <cell r="P33">
            <v>0</v>
          </cell>
        </row>
        <row r="34">
          <cell r="E34">
            <v>0</v>
          </cell>
          <cell r="G34">
            <v>0</v>
          </cell>
          <cell r="H34">
            <v>0</v>
          </cell>
          <cell r="I34">
            <v>0</v>
          </cell>
          <cell r="J34">
            <v>0</v>
          </cell>
          <cell r="K34">
            <v>0</v>
          </cell>
          <cell r="L34">
            <v>0</v>
          </cell>
          <cell r="M34">
            <v>0</v>
          </cell>
          <cell r="N34">
            <v>0</v>
          </cell>
          <cell r="O34">
            <v>0</v>
          </cell>
          <cell r="P34">
            <v>0</v>
          </cell>
        </row>
        <row r="35">
          <cell r="E35">
            <v>0</v>
          </cell>
          <cell r="G35">
            <v>0</v>
          </cell>
          <cell r="H35">
            <v>0</v>
          </cell>
          <cell r="I35">
            <v>0</v>
          </cell>
          <cell r="J35">
            <v>0</v>
          </cell>
          <cell r="K35">
            <v>0</v>
          </cell>
          <cell r="L35">
            <v>0</v>
          </cell>
          <cell r="M35">
            <v>0</v>
          </cell>
          <cell r="N35">
            <v>0</v>
          </cell>
          <cell r="O35">
            <v>0</v>
          </cell>
          <cell r="P35">
            <v>0</v>
          </cell>
        </row>
        <row r="84">
          <cell r="E84">
            <v>0</v>
          </cell>
          <cell r="G84">
            <v>0</v>
          </cell>
          <cell r="H84">
            <v>0</v>
          </cell>
          <cell r="I84">
            <v>0</v>
          </cell>
          <cell r="J84">
            <v>0</v>
          </cell>
          <cell r="K84">
            <v>0</v>
          </cell>
          <cell r="L84">
            <v>0</v>
          </cell>
          <cell r="M84">
            <v>0</v>
          </cell>
          <cell r="N84">
            <v>0</v>
          </cell>
          <cell r="O84">
            <v>0</v>
          </cell>
          <cell r="P84">
            <v>0</v>
          </cell>
          <cell r="BS84" t="b">
            <v>0</v>
          </cell>
        </row>
        <row r="87">
          <cell r="E87">
            <v>0</v>
          </cell>
          <cell r="G87">
            <v>0</v>
          </cell>
          <cell r="H87">
            <v>0</v>
          </cell>
          <cell r="I87">
            <v>0</v>
          </cell>
          <cell r="J87">
            <v>0</v>
          </cell>
          <cell r="K87">
            <v>0</v>
          </cell>
          <cell r="L87">
            <v>0</v>
          </cell>
          <cell r="M87">
            <v>0</v>
          </cell>
          <cell r="N87">
            <v>0</v>
          </cell>
          <cell r="O87">
            <v>0</v>
          </cell>
          <cell r="P87">
            <v>0</v>
          </cell>
          <cell r="BS87" t="b">
            <v>0</v>
          </cell>
        </row>
      </sheetData>
      <sheetData sheetId="55"/>
      <sheetData sheetId="56">
        <row r="11">
          <cell r="E11">
            <v>0</v>
          </cell>
          <cell r="G11">
            <v>0</v>
          </cell>
          <cell r="H11">
            <v>0</v>
          </cell>
          <cell r="I11">
            <v>0</v>
          </cell>
          <cell r="J11">
            <v>0</v>
          </cell>
          <cell r="K11">
            <v>0</v>
          </cell>
          <cell r="L11">
            <v>0</v>
          </cell>
          <cell r="M11">
            <v>0</v>
          </cell>
          <cell r="N11">
            <v>0</v>
          </cell>
          <cell r="O11">
            <v>0</v>
          </cell>
          <cell r="P11">
            <v>0</v>
          </cell>
        </row>
        <row r="36">
          <cell r="E36">
            <v>0</v>
          </cell>
          <cell r="G36">
            <v>0</v>
          </cell>
          <cell r="H36">
            <v>0</v>
          </cell>
          <cell r="I36">
            <v>0</v>
          </cell>
          <cell r="J36">
            <v>0</v>
          </cell>
          <cell r="K36">
            <v>0</v>
          </cell>
          <cell r="L36">
            <v>0</v>
          </cell>
          <cell r="M36">
            <v>0</v>
          </cell>
          <cell r="N36">
            <v>0</v>
          </cell>
          <cell r="O36">
            <v>0</v>
          </cell>
          <cell r="P36">
            <v>0</v>
          </cell>
        </row>
        <row r="37">
          <cell r="E37">
            <v>0</v>
          </cell>
          <cell r="G37">
            <v>0</v>
          </cell>
          <cell r="H37">
            <v>0</v>
          </cell>
          <cell r="I37">
            <v>0</v>
          </cell>
          <cell r="J37">
            <v>0</v>
          </cell>
          <cell r="K37">
            <v>0</v>
          </cell>
          <cell r="L37">
            <v>0</v>
          </cell>
          <cell r="M37">
            <v>0</v>
          </cell>
          <cell r="N37">
            <v>0</v>
          </cell>
          <cell r="O37">
            <v>0</v>
          </cell>
          <cell r="P37">
            <v>0</v>
          </cell>
        </row>
        <row r="38">
          <cell r="E38">
            <v>0</v>
          </cell>
          <cell r="G38">
            <v>0</v>
          </cell>
          <cell r="H38">
            <v>0</v>
          </cell>
          <cell r="I38">
            <v>0</v>
          </cell>
          <cell r="J38">
            <v>0</v>
          </cell>
          <cell r="K38">
            <v>0</v>
          </cell>
          <cell r="L38">
            <v>0</v>
          </cell>
          <cell r="M38">
            <v>0</v>
          </cell>
          <cell r="N38">
            <v>0</v>
          </cell>
          <cell r="O38">
            <v>0</v>
          </cell>
          <cell r="P38">
            <v>0</v>
          </cell>
        </row>
        <row r="80">
          <cell r="E80">
            <v>0</v>
          </cell>
          <cell r="G80">
            <v>0</v>
          </cell>
          <cell r="H80">
            <v>0</v>
          </cell>
          <cell r="I80">
            <v>0</v>
          </cell>
          <cell r="J80">
            <v>0</v>
          </cell>
          <cell r="K80">
            <v>0</v>
          </cell>
          <cell r="L80">
            <v>0</v>
          </cell>
          <cell r="M80">
            <v>0</v>
          </cell>
          <cell r="N80">
            <v>0</v>
          </cell>
          <cell r="O80">
            <v>0</v>
          </cell>
          <cell r="P80">
            <v>0</v>
          </cell>
        </row>
        <row r="81">
          <cell r="E81">
            <v>0</v>
          </cell>
          <cell r="G81">
            <v>0</v>
          </cell>
          <cell r="H81">
            <v>0</v>
          </cell>
          <cell r="I81">
            <v>0</v>
          </cell>
          <cell r="J81">
            <v>0</v>
          </cell>
          <cell r="K81">
            <v>0</v>
          </cell>
          <cell r="L81">
            <v>0</v>
          </cell>
          <cell r="M81">
            <v>0</v>
          </cell>
          <cell r="N81">
            <v>0</v>
          </cell>
          <cell r="O81">
            <v>0</v>
          </cell>
          <cell r="P81">
            <v>0</v>
          </cell>
        </row>
        <row r="85">
          <cell r="E85">
            <v>0</v>
          </cell>
          <cell r="G85">
            <v>0</v>
          </cell>
          <cell r="H85">
            <v>0</v>
          </cell>
          <cell r="I85">
            <v>0</v>
          </cell>
          <cell r="J85">
            <v>0</v>
          </cell>
          <cell r="K85">
            <v>0</v>
          </cell>
          <cell r="L85">
            <v>0</v>
          </cell>
          <cell r="M85">
            <v>0</v>
          </cell>
          <cell r="N85">
            <v>0</v>
          </cell>
          <cell r="O85">
            <v>0</v>
          </cell>
          <cell r="P85">
            <v>0</v>
          </cell>
        </row>
        <row r="86">
          <cell r="E86">
            <v>0</v>
          </cell>
          <cell r="G86">
            <v>0</v>
          </cell>
          <cell r="H86">
            <v>0</v>
          </cell>
          <cell r="I86">
            <v>0</v>
          </cell>
          <cell r="J86">
            <v>0</v>
          </cell>
          <cell r="K86">
            <v>0</v>
          </cell>
          <cell r="L86">
            <v>0</v>
          </cell>
          <cell r="M86">
            <v>0</v>
          </cell>
          <cell r="N86">
            <v>0</v>
          </cell>
          <cell r="O86">
            <v>0</v>
          </cell>
          <cell r="P86">
            <v>0</v>
          </cell>
        </row>
        <row r="90">
          <cell r="E90">
            <v>0</v>
          </cell>
          <cell r="G90">
            <v>0</v>
          </cell>
          <cell r="H90">
            <v>0</v>
          </cell>
          <cell r="I90">
            <v>0</v>
          </cell>
          <cell r="J90">
            <v>0</v>
          </cell>
          <cell r="K90">
            <v>0</v>
          </cell>
          <cell r="L90">
            <v>0</v>
          </cell>
          <cell r="M90">
            <v>0</v>
          </cell>
          <cell r="N90">
            <v>0</v>
          </cell>
          <cell r="O90">
            <v>0</v>
          </cell>
          <cell r="P90">
            <v>0</v>
          </cell>
        </row>
        <row r="91">
          <cell r="E91">
            <v>0</v>
          </cell>
          <cell r="G91">
            <v>0</v>
          </cell>
          <cell r="H91">
            <v>0</v>
          </cell>
          <cell r="I91">
            <v>0</v>
          </cell>
          <cell r="J91">
            <v>0</v>
          </cell>
          <cell r="K91">
            <v>0</v>
          </cell>
          <cell r="L91">
            <v>0</v>
          </cell>
          <cell r="M91">
            <v>0</v>
          </cell>
          <cell r="N91">
            <v>0</v>
          </cell>
          <cell r="O91">
            <v>0</v>
          </cell>
          <cell r="P91">
            <v>0</v>
          </cell>
        </row>
        <row r="92">
          <cell r="E92">
            <v>0</v>
          </cell>
          <cell r="G92">
            <v>0</v>
          </cell>
          <cell r="H92">
            <v>0</v>
          </cell>
          <cell r="I92">
            <v>0</v>
          </cell>
          <cell r="J92">
            <v>0</v>
          </cell>
          <cell r="K92">
            <v>0</v>
          </cell>
          <cell r="L92">
            <v>0</v>
          </cell>
          <cell r="M92">
            <v>0</v>
          </cell>
          <cell r="N92">
            <v>0</v>
          </cell>
          <cell r="O92">
            <v>0</v>
          </cell>
          <cell r="P92">
            <v>0</v>
          </cell>
        </row>
        <row r="94">
          <cell r="E94">
            <v>0</v>
          </cell>
          <cell r="G94">
            <v>0</v>
          </cell>
          <cell r="H94">
            <v>0</v>
          </cell>
          <cell r="I94">
            <v>0</v>
          </cell>
          <cell r="J94">
            <v>0</v>
          </cell>
          <cell r="K94">
            <v>0</v>
          </cell>
          <cell r="L94">
            <v>0</v>
          </cell>
          <cell r="M94">
            <v>0</v>
          </cell>
          <cell r="N94">
            <v>0</v>
          </cell>
          <cell r="O94">
            <v>0</v>
          </cell>
          <cell r="P94">
            <v>0</v>
          </cell>
        </row>
        <row r="95">
          <cell r="E95">
            <v>0</v>
          </cell>
          <cell r="G95">
            <v>0</v>
          </cell>
          <cell r="H95">
            <v>0</v>
          </cell>
          <cell r="I95">
            <v>0</v>
          </cell>
          <cell r="J95">
            <v>0</v>
          </cell>
          <cell r="K95">
            <v>0</v>
          </cell>
          <cell r="L95">
            <v>0</v>
          </cell>
          <cell r="M95">
            <v>0</v>
          </cell>
          <cell r="N95">
            <v>0</v>
          </cell>
          <cell r="O95">
            <v>0</v>
          </cell>
          <cell r="P95">
            <v>0</v>
          </cell>
        </row>
        <row r="103">
          <cell r="E103">
            <v>0</v>
          </cell>
          <cell r="G103">
            <v>0</v>
          </cell>
          <cell r="H103">
            <v>0</v>
          </cell>
          <cell r="I103">
            <v>0</v>
          </cell>
          <cell r="J103">
            <v>0</v>
          </cell>
          <cell r="K103">
            <v>0</v>
          </cell>
          <cell r="L103">
            <v>0</v>
          </cell>
          <cell r="M103">
            <v>0</v>
          </cell>
          <cell r="N103">
            <v>0</v>
          </cell>
          <cell r="O103">
            <v>0</v>
          </cell>
          <cell r="P103">
            <v>0</v>
          </cell>
        </row>
        <row r="104">
          <cell r="E104">
            <v>0</v>
          </cell>
          <cell r="G104">
            <v>0</v>
          </cell>
          <cell r="H104">
            <v>0</v>
          </cell>
          <cell r="I104">
            <v>0</v>
          </cell>
          <cell r="J104">
            <v>0</v>
          </cell>
          <cell r="K104">
            <v>0</v>
          </cell>
          <cell r="L104">
            <v>0</v>
          </cell>
          <cell r="M104">
            <v>0</v>
          </cell>
          <cell r="N104">
            <v>0</v>
          </cell>
          <cell r="O104">
            <v>0</v>
          </cell>
          <cell r="P104">
            <v>0</v>
          </cell>
        </row>
        <row r="105">
          <cell r="E105">
            <v>0</v>
          </cell>
          <cell r="G105">
            <v>0</v>
          </cell>
          <cell r="H105">
            <v>0</v>
          </cell>
          <cell r="I105">
            <v>0</v>
          </cell>
          <cell r="J105">
            <v>0</v>
          </cell>
          <cell r="K105">
            <v>0</v>
          </cell>
          <cell r="L105">
            <v>0</v>
          </cell>
          <cell r="M105">
            <v>0</v>
          </cell>
          <cell r="N105">
            <v>0</v>
          </cell>
          <cell r="O105">
            <v>0</v>
          </cell>
          <cell r="P105">
            <v>0</v>
          </cell>
        </row>
      </sheetData>
      <sheetData sheetId="57"/>
      <sheetData sheetId="58">
        <row r="35">
          <cell r="G35">
            <v>0</v>
          </cell>
          <cell r="H35">
            <v>0</v>
          </cell>
          <cell r="I35">
            <v>0</v>
          </cell>
          <cell r="J35">
            <v>0</v>
          </cell>
          <cell r="K35">
            <v>0</v>
          </cell>
          <cell r="L35">
            <v>0</v>
          </cell>
          <cell r="M35">
            <v>0</v>
          </cell>
          <cell r="N35">
            <v>0</v>
          </cell>
          <cell r="O35">
            <v>0</v>
          </cell>
          <cell r="P35">
            <v>0</v>
          </cell>
        </row>
        <row r="43">
          <cell r="E43">
            <v>0</v>
          </cell>
          <cell r="G43">
            <v>0</v>
          </cell>
          <cell r="H43">
            <v>0</v>
          </cell>
          <cell r="I43">
            <v>0</v>
          </cell>
          <cell r="J43">
            <v>0</v>
          </cell>
          <cell r="K43">
            <v>0</v>
          </cell>
          <cell r="L43">
            <v>0</v>
          </cell>
          <cell r="M43">
            <v>0</v>
          </cell>
          <cell r="N43">
            <v>0</v>
          </cell>
          <cell r="O43">
            <v>0</v>
          </cell>
          <cell r="P43">
            <v>0</v>
          </cell>
        </row>
        <row r="44">
          <cell r="E44">
            <v>0</v>
          </cell>
          <cell r="G44">
            <v>0</v>
          </cell>
          <cell r="H44">
            <v>0</v>
          </cell>
          <cell r="I44">
            <v>0</v>
          </cell>
          <cell r="J44">
            <v>0</v>
          </cell>
          <cell r="K44">
            <v>0</v>
          </cell>
          <cell r="L44">
            <v>0</v>
          </cell>
          <cell r="M44">
            <v>0</v>
          </cell>
          <cell r="N44">
            <v>0</v>
          </cell>
          <cell r="O44">
            <v>0</v>
          </cell>
          <cell r="P44">
            <v>0</v>
          </cell>
        </row>
        <row r="48">
          <cell r="E48">
            <v>0</v>
          </cell>
          <cell r="G48">
            <v>0</v>
          </cell>
          <cell r="H48">
            <v>0</v>
          </cell>
          <cell r="I48">
            <v>0</v>
          </cell>
          <cell r="J48">
            <v>0</v>
          </cell>
          <cell r="K48">
            <v>0</v>
          </cell>
          <cell r="L48">
            <v>0</v>
          </cell>
          <cell r="M48">
            <v>0</v>
          </cell>
          <cell r="N48">
            <v>0</v>
          </cell>
          <cell r="O48">
            <v>0</v>
          </cell>
          <cell r="P48">
            <v>0</v>
          </cell>
        </row>
        <row r="49">
          <cell r="E49">
            <v>0</v>
          </cell>
          <cell r="G49">
            <v>0</v>
          </cell>
          <cell r="H49">
            <v>0</v>
          </cell>
          <cell r="I49">
            <v>0</v>
          </cell>
          <cell r="J49">
            <v>0</v>
          </cell>
          <cell r="K49">
            <v>0</v>
          </cell>
          <cell r="L49">
            <v>0</v>
          </cell>
          <cell r="M49">
            <v>0</v>
          </cell>
          <cell r="N49">
            <v>0</v>
          </cell>
          <cell r="O49">
            <v>0</v>
          </cell>
          <cell r="P49">
            <v>0</v>
          </cell>
        </row>
        <row r="53">
          <cell r="E53">
            <v>0</v>
          </cell>
          <cell r="G53">
            <v>0</v>
          </cell>
          <cell r="H53">
            <v>0</v>
          </cell>
          <cell r="I53">
            <v>0</v>
          </cell>
          <cell r="J53">
            <v>0</v>
          </cell>
          <cell r="K53">
            <v>0</v>
          </cell>
          <cell r="L53">
            <v>0</v>
          </cell>
          <cell r="M53">
            <v>0</v>
          </cell>
          <cell r="N53">
            <v>0</v>
          </cell>
          <cell r="O53">
            <v>0</v>
          </cell>
          <cell r="P53">
            <v>0</v>
          </cell>
        </row>
        <row r="55">
          <cell r="E55">
            <v>0</v>
          </cell>
          <cell r="G55">
            <v>0</v>
          </cell>
          <cell r="H55">
            <v>0</v>
          </cell>
          <cell r="I55">
            <v>0</v>
          </cell>
          <cell r="J55">
            <v>0</v>
          </cell>
          <cell r="K55">
            <v>0</v>
          </cell>
          <cell r="L55">
            <v>0</v>
          </cell>
          <cell r="M55">
            <v>0</v>
          </cell>
          <cell r="N55">
            <v>0</v>
          </cell>
          <cell r="O55">
            <v>0</v>
          </cell>
          <cell r="P55">
            <v>0</v>
          </cell>
        </row>
        <row r="63">
          <cell r="E63">
            <v>0</v>
          </cell>
          <cell r="G63">
            <v>0</v>
          </cell>
          <cell r="H63">
            <v>0</v>
          </cell>
          <cell r="I63">
            <v>0</v>
          </cell>
          <cell r="J63">
            <v>0</v>
          </cell>
          <cell r="K63">
            <v>0</v>
          </cell>
          <cell r="L63">
            <v>0</v>
          </cell>
          <cell r="M63">
            <v>0</v>
          </cell>
          <cell r="N63">
            <v>0</v>
          </cell>
          <cell r="O63">
            <v>0</v>
          </cell>
          <cell r="P63">
            <v>0</v>
          </cell>
        </row>
        <row r="64">
          <cell r="E64">
            <v>0</v>
          </cell>
          <cell r="G64">
            <v>0</v>
          </cell>
          <cell r="H64">
            <v>0</v>
          </cell>
          <cell r="I64">
            <v>0</v>
          </cell>
          <cell r="J64">
            <v>0</v>
          </cell>
          <cell r="K64">
            <v>0</v>
          </cell>
          <cell r="L64">
            <v>0</v>
          </cell>
          <cell r="M64">
            <v>0</v>
          </cell>
          <cell r="N64">
            <v>0</v>
          </cell>
          <cell r="O64">
            <v>0</v>
          </cell>
          <cell r="P64">
            <v>0</v>
          </cell>
        </row>
      </sheetData>
      <sheetData sheetId="59"/>
      <sheetData sheetId="60"/>
      <sheetData sheetId="61"/>
      <sheetData sheetId="62"/>
      <sheetData sheetId="63"/>
      <sheetData sheetId="64"/>
      <sheetData sheetId="65"/>
      <sheetData sheetId="66"/>
      <sheetData sheetId="67">
        <row r="217">
          <cell r="E217">
            <v>0</v>
          </cell>
          <cell r="G217">
            <v>0</v>
          </cell>
          <cell r="H217">
            <v>0</v>
          </cell>
          <cell r="I217">
            <v>0</v>
          </cell>
          <cell r="J217">
            <v>0</v>
          </cell>
          <cell r="K217">
            <v>0</v>
          </cell>
          <cell r="L217">
            <v>0</v>
          </cell>
          <cell r="M217">
            <v>0</v>
          </cell>
          <cell r="N217">
            <v>0</v>
          </cell>
          <cell r="O217">
            <v>0</v>
          </cell>
          <cell r="P217">
            <v>0</v>
          </cell>
        </row>
        <row r="272">
          <cell r="E272">
            <v>0</v>
          </cell>
          <cell r="G272">
            <v>0</v>
          </cell>
          <cell r="H272">
            <v>0</v>
          </cell>
          <cell r="I272">
            <v>0</v>
          </cell>
          <cell r="J272">
            <v>0</v>
          </cell>
          <cell r="K272">
            <v>0</v>
          </cell>
          <cell r="L272">
            <v>0</v>
          </cell>
          <cell r="M272">
            <v>0</v>
          </cell>
          <cell r="N272">
            <v>0</v>
          </cell>
          <cell r="O272">
            <v>0</v>
          </cell>
          <cell r="P272">
            <v>0</v>
          </cell>
        </row>
        <row r="273">
          <cell r="E273">
            <v>0</v>
          </cell>
          <cell r="G273">
            <v>0</v>
          </cell>
          <cell r="H273">
            <v>0</v>
          </cell>
          <cell r="I273">
            <v>0</v>
          </cell>
          <cell r="J273">
            <v>0</v>
          </cell>
          <cell r="K273">
            <v>0</v>
          </cell>
          <cell r="L273">
            <v>0</v>
          </cell>
          <cell r="M273">
            <v>0</v>
          </cell>
          <cell r="N273">
            <v>0</v>
          </cell>
          <cell r="O273">
            <v>0</v>
          </cell>
          <cell r="P273">
            <v>0</v>
          </cell>
        </row>
        <row r="465">
          <cell r="E465">
            <v>0</v>
          </cell>
          <cell r="G465">
            <v>0</v>
          </cell>
          <cell r="H465">
            <v>0</v>
          </cell>
          <cell r="I465">
            <v>0</v>
          </cell>
          <cell r="J465">
            <v>0</v>
          </cell>
          <cell r="K465">
            <v>0</v>
          </cell>
          <cell r="L465">
            <v>0</v>
          </cell>
          <cell r="M465">
            <v>0</v>
          </cell>
          <cell r="N465">
            <v>0</v>
          </cell>
          <cell r="O465">
            <v>0</v>
          </cell>
          <cell r="P465">
            <v>0</v>
          </cell>
        </row>
        <row r="467">
          <cell r="E467">
            <v>0</v>
          </cell>
          <cell r="G467">
            <v>0</v>
          </cell>
          <cell r="H467">
            <v>0</v>
          </cell>
          <cell r="I467">
            <v>0</v>
          </cell>
          <cell r="J467">
            <v>0</v>
          </cell>
          <cell r="K467">
            <v>0</v>
          </cell>
          <cell r="L467">
            <v>0</v>
          </cell>
          <cell r="M467">
            <v>0</v>
          </cell>
          <cell r="N467">
            <v>0</v>
          </cell>
          <cell r="O467">
            <v>0</v>
          </cell>
          <cell r="P467">
            <v>0</v>
          </cell>
        </row>
      </sheetData>
      <sheetData sheetId="68">
        <row r="702">
          <cell r="D702">
            <v>0</v>
          </cell>
          <cell r="E702">
            <v>0</v>
          </cell>
          <cell r="F702">
            <v>0</v>
          </cell>
          <cell r="G702">
            <v>0</v>
          </cell>
          <cell r="H702">
            <v>0</v>
          </cell>
          <cell r="I702">
            <v>0</v>
          </cell>
          <cell r="J702">
            <v>0</v>
          </cell>
          <cell r="K702">
            <v>0</v>
          </cell>
          <cell r="L702">
            <v>0</v>
          </cell>
          <cell r="M702">
            <v>0</v>
          </cell>
          <cell r="N702">
            <v>0</v>
          </cell>
        </row>
      </sheetData>
      <sheetData sheetId="69">
        <row r="60">
          <cell r="J60">
            <v>3632000</v>
          </cell>
          <cell r="K60">
            <v>3976557.2448392734</v>
          </cell>
          <cell r="L60">
            <v>3817881.3072649436</v>
          </cell>
          <cell r="Q60">
            <v>2414750.4705344895</v>
          </cell>
          <cell r="R60">
            <v>2156988.3073769072</v>
          </cell>
          <cell r="S60">
            <v>1883577.285780425</v>
          </cell>
          <cell r="T60">
            <v>1605099.9768139638</v>
          </cell>
        </row>
        <row r="83">
          <cell r="J83">
            <v>3632000</v>
          </cell>
          <cell r="K83">
            <v>3369958</v>
          </cell>
          <cell r="L83">
            <v>3096986</v>
          </cell>
          <cell r="M83">
            <v>2822077</v>
          </cell>
          <cell r="N83">
            <v>2562230</v>
          </cell>
          <cell r="O83">
            <v>2311770</v>
          </cell>
          <cell r="P83">
            <v>2113052</v>
          </cell>
          <cell r="Q83">
            <v>1931442</v>
          </cell>
          <cell r="R83">
            <v>1745460</v>
          </cell>
          <cell r="S83">
            <v>1545207</v>
          </cell>
          <cell r="T83">
            <v>1342709</v>
          </cell>
        </row>
        <row r="86">
          <cell r="J86">
            <v>0</v>
          </cell>
          <cell r="K86">
            <v>0</v>
          </cell>
          <cell r="L86">
            <v>0</v>
          </cell>
          <cell r="M86">
            <v>0</v>
          </cell>
          <cell r="N86">
            <v>0</v>
          </cell>
          <cell r="O86">
            <v>0</v>
          </cell>
          <cell r="P86">
            <v>0</v>
          </cell>
          <cell r="Q86">
            <v>0</v>
          </cell>
          <cell r="R86">
            <v>0</v>
          </cell>
          <cell r="S86">
            <v>0</v>
          </cell>
          <cell r="T86">
            <v>0</v>
          </cell>
        </row>
      </sheetData>
      <sheetData sheetId="70">
        <row r="44">
          <cell r="J44">
            <v>0</v>
          </cell>
          <cell r="K44">
            <v>0</v>
          </cell>
          <cell r="L44">
            <v>0</v>
          </cell>
          <cell r="M44">
            <v>0</v>
          </cell>
          <cell r="N44">
            <v>0</v>
          </cell>
          <cell r="O44">
            <v>0</v>
          </cell>
          <cell r="P44">
            <v>0</v>
          </cell>
          <cell r="Q44">
            <v>0</v>
          </cell>
          <cell r="R44">
            <v>0</v>
          </cell>
          <cell r="S44">
            <v>0</v>
          </cell>
          <cell r="T44">
            <v>0</v>
          </cell>
        </row>
      </sheetData>
      <sheetData sheetId="71">
        <row r="44">
          <cell r="J44">
            <v>0</v>
          </cell>
          <cell r="K44">
            <v>0</v>
          </cell>
          <cell r="L44">
            <v>0</v>
          </cell>
          <cell r="M44">
            <v>0</v>
          </cell>
          <cell r="N44">
            <v>0</v>
          </cell>
          <cell r="O44">
            <v>0</v>
          </cell>
          <cell r="P44">
            <v>0</v>
          </cell>
          <cell r="Q44">
            <v>0</v>
          </cell>
          <cell r="R44">
            <v>0</v>
          </cell>
          <cell r="S44">
            <v>0</v>
          </cell>
          <cell r="T44">
            <v>0</v>
          </cell>
        </row>
      </sheetData>
      <sheetData sheetId="72">
        <row r="44">
          <cell r="J44">
            <v>5081.1407927242635</v>
          </cell>
          <cell r="K44">
            <v>4185.0083230725813</v>
          </cell>
          <cell r="L44">
            <v>5635.8946620105617</v>
          </cell>
          <cell r="Q44">
            <v>7176.5602773774226</v>
          </cell>
          <cell r="R44">
            <v>7535.8638358526441</v>
          </cell>
          <cell r="S44">
            <v>5215.6183842252958</v>
          </cell>
          <cell r="T44">
            <v>6751.0672898189241</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4"/>
  <sheetViews>
    <sheetView showGridLines="0" tabSelected="1" workbookViewId="0"/>
  </sheetViews>
  <sheetFormatPr defaultRowHeight="15" x14ac:dyDescent="0.25"/>
  <cols>
    <col min="12" max="12" width="38.140625" customWidth="1"/>
    <col min="13" max="13" width="4.5703125" customWidth="1"/>
    <col min="14" max="14" width="47.5703125" customWidth="1"/>
    <col min="17" max="17" width="15.140625" bestFit="1" customWidth="1"/>
  </cols>
  <sheetData>
    <row r="2" spans="2:14" ht="21" x14ac:dyDescent="0.35">
      <c r="B2" s="88" t="s">
        <v>534</v>
      </c>
      <c r="N2" s="89">
        <f ca="1">TODAY()</f>
        <v>42185</v>
      </c>
    </row>
    <row r="5" spans="2:14" s="90" customFormat="1" ht="18.75" x14ac:dyDescent="0.3">
      <c r="B5" s="91" t="s">
        <v>121</v>
      </c>
    </row>
    <row r="6" spans="2:14" s="90" customFormat="1" ht="18.75" x14ac:dyDescent="0.3"/>
    <row r="7" spans="2:14" s="85" customFormat="1" ht="18.75" x14ac:dyDescent="0.3">
      <c r="B7" s="265" t="s">
        <v>247</v>
      </c>
      <c r="C7" s="266"/>
      <c r="D7" s="266"/>
      <c r="E7" s="266"/>
      <c r="F7" s="266"/>
      <c r="G7" s="266"/>
      <c r="H7" s="266"/>
      <c r="I7" s="266"/>
      <c r="J7" s="267" t="s">
        <v>241</v>
      </c>
      <c r="K7" s="266"/>
      <c r="L7" s="266"/>
      <c r="M7" s="266"/>
      <c r="N7" s="268"/>
    </row>
    <row r="8" spans="2:14" s="85" customFormat="1" ht="18.75" x14ac:dyDescent="0.3">
      <c r="B8" s="269"/>
      <c r="C8" s="270"/>
      <c r="D8" s="270"/>
      <c r="E8" s="270"/>
      <c r="F8" s="270"/>
      <c r="G8" s="270"/>
      <c r="H8" s="270"/>
      <c r="I8" s="270"/>
      <c r="J8" s="270"/>
      <c r="K8" s="270"/>
      <c r="L8" s="270"/>
      <c r="M8" s="270"/>
      <c r="N8" s="271"/>
    </row>
    <row r="9" spans="2:14" s="85" customFormat="1" ht="18.75" x14ac:dyDescent="0.3">
      <c r="B9" s="272" t="s">
        <v>248</v>
      </c>
      <c r="C9" s="273"/>
      <c r="D9" s="273"/>
      <c r="E9" s="273"/>
      <c r="F9" s="273"/>
      <c r="G9" s="273"/>
      <c r="H9" s="273"/>
      <c r="I9" s="273"/>
      <c r="J9" s="274" t="s">
        <v>242</v>
      </c>
      <c r="K9" s="273"/>
      <c r="L9" s="273"/>
      <c r="M9" s="273"/>
      <c r="N9" s="275" t="s">
        <v>243</v>
      </c>
    </row>
    <row r="10" spans="2:14" s="85" customFormat="1" ht="18.75" x14ac:dyDescent="0.3"/>
    <row r="11" spans="2:14" s="85" customFormat="1" ht="18.75" x14ac:dyDescent="0.3"/>
    <row r="12" spans="2:14" s="85" customFormat="1" ht="18.75" x14ac:dyDescent="0.3">
      <c r="B12" s="265" t="s">
        <v>249</v>
      </c>
      <c r="C12" s="266"/>
      <c r="D12" s="266"/>
      <c r="E12" s="266"/>
      <c r="F12" s="266"/>
      <c r="G12" s="266"/>
      <c r="H12" s="266"/>
      <c r="I12" s="266"/>
      <c r="J12" s="276" t="s">
        <v>244</v>
      </c>
      <c r="K12" s="266"/>
      <c r="L12" s="266"/>
      <c r="M12" s="266"/>
      <c r="N12" s="268"/>
    </row>
    <row r="13" spans="2:14" s="85" customFormat="1" ht="18.75" x14ac:dyDescent="0.3">
      <c r="B13" s="269"/>
      <c r="C13" s="270"/>
      <c r="D13" s="270"/>
      <c r="E13" s="270"/>
      <c r="F13" s="270"/>
      <c r="G13" s="270"/>
      <c r="H13" s="270"/>
      <c r="I13" s="270"/>
      <c r="J13" s="270"/>
      <c r="K13" s="270"/>
      <c r="L13" s="270"/>
      <c r="M13" s="270"/>
      <c r="N13" s="271"/>
    </row>
    <row r="14" spans="2:14" s="85" customFormat="1" ht="18.75" x14ac:dyDescent="0.3">
      <c r="B14" s="272" t="s">
        <v>250</v>
      </c>
      <c r="C14" s="273"/>
      <c r="D14" s="273"/>
      <c r="E14" s="273"/>
      <c r="F14" s="273"/>
      <c r="G14" s="273"/>
      <c r="H14" s="273"/>
      <c r="I14" s="273"/>
      <c r="J14" s="274" t="s">
        <v>242</v>
      </c>
      <c r="K14" s="273"/>
      <c r="L14" s="273"/>
      <c r="M14" s="273"/>
      <c r="N14" s="275" t="s">
        <v>243</v>
      </c>
    </row>
    <row r="15" spans="2:14" s="85" customFormat="1" ht="18.75" x14ac:dyDescent="0.3"/>
    <row r="16" spans="2:14" s="85" customFormat="1" ht="18.75" x14ac:dyDescent="0.3">
      <c r="B16" s="265"/>
      <c r="C16" s="266"/>
      <c r="D16" s="266"/>
      <c r="E16" s="266"/>
      <c r="F16" s="266"/>
      <c r="G16" s="266"/>
      <c r="H16" s="266"/>
      <c r="I16" s="266"/>
      <c r="J16" s="266"/>
      <c r="K16" s="266"/>
      <c r="L16" s="266"/>
      <c r="M16" s="266"/>
      <c r="N16" s="268"/>
    </row>
    <row r="17" spans="2:14" s="85" customFormat="1" ht="18.75" x14ac:dyDescent="0.3">
      <c r="B17" s="269" t="s">
        <v>245</v>
      </c>
      <c r="C17" s="270"/>
      <c r="D17" s="270"/>
      <c r="E17" s="270"/>
      <c r="F17" s="270"/>
      <c r="G17" s="270"/>
      <c r="H17" s="270"/>
      <c r="I17" s="270"/>
      <c r="J17" s="277" t="s">
        <v>246</v>
      </c>
      <c r="K17" s="270"/>
      <c r="L17" s="270"/>
      <c r="M17" s="270"/>
      <c r="N17" s="271"/>
    </row>
    <row r="18" spans="2:14" s="85" customFormat="1" ht="18.75" x14ac:dyDescent="0.3">
      <c r="B18" s="269"/>
      <c r="C18" s="270"/>
      <c r="D18" s="270"/>
      <c r="E18" s="270"/>
      <c r="F18" s="270"/>
      <c r="G18" s="270"/>
      <c r="H18" s="270"/>
      <c r="I18" s="270"/>
      <c r="J18" s="270"/>
      <c r="K18" s="270"/>
      <c r="L18" s="270"/>
      <c r="M18" s="270"/>
      <c r="N18" s="271"/>
    </row>
    <row r="19" spans="2:14" s="85" customFormat="1" ht="37.5" x14ac:dyDescent="0.3">
      <c r="B19" s="272" t="s">
        <v>251</v>
      </c>
      <c r="C19" s="273"/>
      <c r="D19" s="273"/>
      <c r="E19" s="273"/>
      <c r="F19" s="273"/>
      <c r="G19" s="273"/>
      <c r="H19" s="273"/>
      <c r="I19" s="273"/>
      <c r="J19" s="274" t="s">
        <v>294</v>
      </c>
      <c r="K19" s="273"/>
      <c r="L19" s="273"/>
      <c r="M19" s="273"/>
      <c r="N19" s="278" t="s">
        <v>293</v>
      </c>
    </row>
    <row r="20" spans="2:14" s="85" customFormat="1" ht="18.75" x14ac:dyDescent="0.3"/>
    <row r="21" spans="2:14" s="85" customFormat="1" ht="18.75" x14ac:dyDescent="0.3"/>
    <row r="22" spans="2:14" s="85" customFormat="1" ht="18.75" x14ac:dyDescent="0.3">
      <c r="B22" s="265" t="s">
        <v>295</v>
      </c>
      <c r="C22" s="266"/>
      <c r="D22" s="266"/>
      <c r="E22" s="266"/>
      <c r="F22" s="266"/>
      <c r="G22" s="266"/>
      <c r="H22" s="266"/>
      <c r="I22" s="266"/>
      <c r="J22" s="276" t="s">
        <v>296</v>
      </c>
      <c r="K22" s="266"/>
      <c r="L22" s="266"/>
      <c r="M22" s="266"/>
      <c r="N22" s="268"/>
    </row>
    <row r="23" spans="2:14" s="85" customFormat="1" ht="18.75" x14ac:dyDescent="0.3">
      <c r="B23" s="269"/>
      <c r="C23" s="270"/>
      <c r="D23" s="270"/>
      <c r="E23" s="270"/>
      <c r="F23" s="270"/>
      <c r="G23" s="270"/>
      <c r="H23" s="270"/>
      <c r="I23" s="270"/>
      <c r="J23" s="270"/>
      <c r="K23" s="270"/>
      <c r="L23" s="270"/>
      <c r="M23" s="270"/>
      <c r="N23" s="271"/>
    </row>
    <row r="24" spans="2:14" s="85" customFormat="1" ht="37.5" x14ac:dyDescent="0.3">
      <c r="B24" s="272" t="s">
        <v>297</v>
      </c>
      <c r="C24" s="273"/>
      <c r="D24" s="273"/>
      <c r="E24" s="273"/>
      <c r="F24" s="273"/>
      <c r="G24" s="273"/>
      <c r="H24" s="273"/>
      <c r="I24" s="273"/>
      <c r="J24" s="274" t="s">
        <v>294</v>
      </c>
      <c r="K24" s="273"/>
      <c r="L24" s="273"/>
      <c r="M24" s="273"/>
      <c r="N24" s="278" t="s">
        <v>293</v>
      </c>
    </row>
    <row r="25" spans="2:14" s="85" customFormat="1" ht="18.75" x14ac:dyDescent="0.3"/>
    <row r="26" spans="2:14" s="85" customFormat="1" ht="18.75" x14ac:dyDescent="0.3"/>
    <row r="27" spans="2:14" s="85" customFormat="1" ht="18.75" x14ac:dyDescent="0.3">
      <c r="B27" s="265" t="s">
        <v>298</v>
      </c>
      <c r="C27" s="266"/>
      <c r="D27" s="266"/>
      <c r="E27" s="266"/>
      <c r="F27" s="266"/>
      <c r="G27" s="266"/>
      <c r="H27" s="266"/>
      <c r="I27" s="266"/>
      <c r="J27" s="267" t="s">
        <v>299</v>
      </c>
      <c r="K27" s="266"/>
      <c r="L27" s="266"/>
      <c r="M27" s="266"/>
      <c r="N27" s="268"/>
    </row>
    <row r="28" spans="2:14" s="85" customFormat="1" ht="18.75" x14ac:dyDescent="0.3">
      <c r="B28" s="269"/>
      <c r="C28" s="270"/>
      <c r="D28" s="270"/>
      <c r="E28" s="270"/>
      <c r="F28" s="270"/>
      <c r="G28" s="270"/>
      <c r="H28" s="270"/>
      <c r="I28" s="270"/>
      <c r="J28" s="270"/>
      <c r="K28" s="270"/>
      <c r="L28" s="270"/>
      <c r="M28" s="270"/>
      <c r="N28" s="271"/>
    </row>
    <row r="29" spans="2:14" s="85" customFormat="1" ht="37.5" x14ac:dyDescent="0.3">
      <c r="B29" s="272" t="s">
        <v>300</v>
      </c>
      <c r="C29" s="273"/>
      <c r="D29" s="273"/>
      <c r="E29" s="273"/>
      <c r="F29" s="273"/>
      <c r="G29" s="273"/>
      <c r="H29" s="273"/>
      <c r="I29" s="273"/>
      <c r="J29" s="274" t="s">
        <v>294</v>
      </c>
      <c r="K29" s="273"/>
      <c r="L29" s="273"/>
      <c r="M29" s="273"/>
      <c r="N29" s="278" t="s">
        <v>293</v>
      </c>
    </row>
    <row r="30" spans="2:14" s="85" customFormat="1" ht="18.75" x14ac:dyDescent="0.3">
      <c r="J30" s="167"/>
      <c r="N30" s="230"/>
    </row>
    <row r="31" spans="2:14" s="85" customFormat="1" ht="18.75" x14ac:dyDescent="0.3"/>
    <row r="32" spans="2:14" s="85" customFormat="1" ht="18.75" x14ac:dyDescent="0.3">
      <c r="B32" s="265" t="s">
        <v>301</v>
      </c>
      <c r="C32" s="266"/>
      <c r="D32" s="266"/>
      <c r="E32" s="266"/>
      <c r="F32" s="266"/>
      <c r="G32" s="266"/>
      <c r="H32" s="266"/>
      <c r="I32" s="266"/>
      <c r="J32" s="267" t="s">
        <v>353</v>
      </c>
      <c r="K32" s="266"/>
      <c r="L32" s="266"/>
      <c r="M32" s="266"/>
      <c r="N32" s="268"/>
    </row>
    <row r="33" spans="2:14" s="85" customFormat="1" ht="18.75" x14ac:dyDescent="0.3">
      <c r="B33" s="269"/>
      <c r="C33" s="270"/>
      <c r="D33" s="270"/>
      <c r="E33" s="270"/>
      <c r="F33" s="270"/>
      <c r="G33" s="270"/>
      <c r="H33" s="270"/>
      <c r="I33" s="270"/>
      <c r="J33" s="270"/>
      <c r="K33" s="270"/>
      <c r="L33" s="270"/>
      <c r="M33" s="270"/>
      <c r="N33" s="271"/>
    </row>
    <row r="34" spans="2:14" s="85" customFormat="1" ht="18.75" x14ac:dyDescent="0.3">
      <c r="B34" s="272" t="s">
        <v>300</v>
      </c>
      <c r="C34" s="273"/>
      <c r="D34" s="273"/>
      <c r="E34" s="273"/>
      <c r="F34" s="273"/>
      <c r="G34" s="273"/>
      <c r="H34" s="273"/>
      <c r="I34" s="273"/>
      <c r="J34" s="274" t="s">
        <v>354</v>
      </c>
      <c r="K34" s="273"/>
      <c r="L34" s="273"/>
      <c r="M34" s="273"/>
      <c r="N34" s="275" t="s">
        <v>243</v>
      </c>
    </row>
    <row r="35" spans="2:14" s="85" customFormat="1" ht="18.75" x14ac:dyDescent="0.3"/>
    <row r="36" spans="2:14" s="85" customFormat="1" ht="18.75" x14ac:dyDescent="0.3"/>
    <row r="37" spans="2:14" s="90" customFormat="1" ht="18.75" x14ac:dyDescent="0.3">
      <c r="B37" s="265" t="s">
        <v>522</v>
      </c>
      <c r="C37" s="279"/>
      <c r="D37" s="279"/>
      <c r="E37" s="279"/>
      <c r="F37" s="279"/>
      <c r="G37" s="279"/>
      <c r="H37" s="279"/>
      <c r="I37" s="279"/>
      <c r="J37" s="276" t="s">
        <v>523</v>
      </c>
      <c r="K37" s="279"/>
      <c r="L37" s="279"/>
      <c r="M37" s="279"/>
      <c r="N37" s="280"/>
    </row>
    <row r="38" spans="2:14" s="90" customFormat="1" ht="18.75" x14ac:dyDescent="0.3">
      <c r="B38" s="281"/>
      <c r="C38" s="282"/>
      <c r="D38" s="282"/>
      <c r="E38" s="282"/>
      <c r="F38" s="282"/>
      <c r="G38" s="282"/>
      <c r="H38" s="282"/>
      <c r="I38" s="282"/>
      <c r="J38" s="282"/>
      <c r="K38" s="282"/>
      <c r="L38" s="282"/>
      <c r="M38" s="282"/>
      <c r="N38" s="283"/>
    </row>
    <row r="39" spans="2:14" ht="37.5" x14ac:dyDescent="0.3">
      <c r="B39" s="269" t="s">
        <v>524</v>
      </c>
      <c r="C39" s="284"/>
      <c r="D39" s="284"/>
      <c r="E39" s="284"/>
      <c r="F39" s="284"/>
      <c r="G39" s="284"/>
      <c r="H39" s="284"/>
      <c r="I39" s="284"/>
      <c r="J39" s="277" t="s">
        <v>525</v>
      </c>
      <c r="K39" s="284"/>
      <c r="L39" s="284"/>
      <c r="M39" s="284"/>
      <c r="N39" s="285" t="s">
        <v>527</v>
      </c>
    </row>
    <row r="40" spans="2:14" x14ac:dyDescent="0.25">
      <c r="B40" s="286"/>
      <c r="C40" s="284"/>
      <c r="D40" s="284"/>
      <c r="E40" s="284"/>
      <c r="F40" s="284"/>
      <c r="G40" s="284"/>
      <c r="H40" s="284"/>
      <c r="I40" s="284"/>
      <c r="J40" s="284"/>
      <c r="K40" s="284"/>
      <c r="L40" s="284"/>
      <c r="M40" s="284"/>
      <c r="N40" s="287"/>
    </row>
    <row r="41" spans="2:14" ht="37.5" x14ac:dyDescent="0.3">
      <c r="B41" s="288"/>
      <c r="C41" s="289"/>
      <c r="D41" s="289"/>
      <c r="E41" s="289"/>
      <c r="F41" s="289"/>
      <c r="G41" s="289"/>
      <c r="H41" s="289"/>
      <c r="I41" s="289"/>
      <c r="J41" s="274" t="s">
        <v>528</v>
      </c>
      <c r="K41" s="289"/>
      <c r="L41" s="289"/>
      <c r="M41" s="289"/>
      <c r="N41" s="278" t="s">
        <v>529</v>
      </c>
    </row>
    <row r="44" spans="2:14" ht="18.75" x14ac:dyDescent="0.3">
      <c r="B44" s="290" t="s">
        <v>530</v>
      </c>
      <c r="C44" s="291"/>
      <c r="D44" s="291"/>
      <c r="E44" s="291"/>
      <c r="F44" s="291"/>
      <c r="G44" s="291"/>
      <c r="H44" s="291"/>
      <c r="I44" s="291"/>
      <c r="J44" s="292" t="s">
        <v>531</v>
      </c>
      <c r="K44" s="291"/>
      <c r="L44" s="291"/>
      <c r="M44" s="291"/>
      <c r="N44" s="293"/>
    </row>
  </sheetData>
  <hyperlinks>
    <hyperlink ref="J7" location="'Operating Perf'!A1" display="Operating Performance"/>
    <hyperlink ref="J9" location="'LTFP Inc Statement'!A1" display="LTFP Income Statement"/>
    <hyperlink ref="J12" location="'Own Source Rev'!A1" display="Own Source Revenue"/>
    <hyperlink ref="J14" location="'LTFP Inc Statement'!A1" display="LTFP Income Statement"/>
    <hyperlink ref="J17" location="'Asset Renewal'!A1" display="Asset Renewal Ratio"/>
    <hyperlink ref="J19" location="'JRA Infra Report'!A1" display="JRA Infrastructure Report"/>
    <hyperlink ref="J22" location="'Infra Backlog'!A1" display="Infrastructure Backlog"/>
    <hyperlink ref="J24" location="'JRA Infra Report'!A1" display="JRA Infrastructure Report"/>
    <hyperlink ref="J27" location="'Asset Maintenance'!A1" display="Asset Maintenance "/>
    <hyperlink ref="J29" location="'JRA Infra Report'!A1" display="JRA Infrastructure Report"/>
    <hyperlink ref="J32" location="'Debt Service'!A1" display="Debt Service"/>
    <hyperlink ref="J34" location="'LTFP BS &amp; IS'!A1" display="LTFP BS &amp; IS"/>
    <hyperlink ref="J37" location="'Exp per Capita'!A1" display="Expenditure per Capita"/>
    <hyperlink ref="J39" location="'Planning &amp; Envt Population'!A1" display="Planning &amp; Environment Population"/>
    <hyperlink ref="J41" location="'LTFP Inc Statement 1'!A1" display="LTFP Inc Statement Net of Service Improvements"/>
    <hyperlink ref="J44" location="'Summary of Fields'!A1" display="Summary of Fields"/>
  </hyperlinks>
  <pageMargins left="0.7" right="0.7" top="0.75" bottom="0.75" header="0.3" footer="0.3"/>
  <pageSetup paperSize="8"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workbookViewId="0">
      <pane ySplit="4" topLeftCell="A5" activePane="bottomLeft" state="frozen"/>
      <selection pane="bottomLeft"/>
    </sheetView>
  </sheetViews>
  <sheetFormatPr defaultRowHeight="15" x14ac:dyDescent="0.25"/>
  <cols>
    <col min="1" max="1" width="2.28515625" customWidth="1"/>
    <col min="2" max="2" width="29.7109375" customWidth="1"/>
    <col min="3" max="3" width="21.7109375" customWidth="1"/>
    <col min="4" max="4" width="5.7109375" customWidth="1"/>
    <col min="5" max="5" width="22.140625" customWidth="1"/>
    <col min="6" max="6" width="5.85546875" customWidth="1"/>
    <col min="7" max="11" width="21.7109375" customWidth="1"/>
    <col min="12" max="12" width="50.7109375" customWidth="1"/>
  </cols>
  <sheetData>
    <row r="1" spans="1:11" x14ac:dyDescent="0.25">
      <c r="A1" s="1"/>
      <c r="B1" s="2"/>
      <c r="C1" s="1"/>
      <c r="D1" s="3"/>
      <c r="E1" s="1"/>
      <c r="F1" s="3"/>
      <c r="G1" s="1"/>
      <c r="H1" s="1"/>
      <c r="I1" s="1"/>
      <c r="J1" s="1"/>
      <c r="K1" s="1"/>
    </row>
    <row r="2" spans="1:11" ht="28.5" x14ac:dyDescent="0.45">
      <c r="A2" s="1"/>
      <c r="B2" s="4" t="s">
        <v>0</v>
      </c>
      <c r="C2" s="1"/>
      <c r="D2" s="3"/>
      <c r="E2" s="1"/>
      <c r="F2" s="3"/>
      <c r="G2" s="1"/>
      <c r="H2" s="1"/>
      <c r="I2" s="1"/>
      <c r="J2" s="1"/>
      <c r="K2" s="1"/>
    </row>
    <row r="3" spans="1:11" ht="21" x14ac:dyDescent="0.25">
      <c r="A3" s="1"/>
      <c r="B3" s="5" t="str">
        <f>[2]INSTRUCTIONS!D5</f>
        <v>Blue Mountains City Council</v>
      </c>
      <c r="C3" s="1"/>
      <c r="D3" s="3"/>
      <c r="E3" s="1"/>
      <c r="F3" s="3"/>
      <c r="G3" s="1"/>
      <c r="H3" s="1"/>
      <c r="I3" s="1"/>
      <c r="J3" s="1"/>
      <c r="K3" s="1"/>
    </row>
    <row r="4" spans="1:11" ht="60.75" thickBot="1" x14ac:dyDescent="0.3">
      <c r="A4" s="1"/>
      <c r="B4" s="2"/>
      <c r="C4" s="6" t="s">
        <v>1</v>
      </c>
      <c r="D4" s="7"/>
      <c r="E4" s="6" t="s">
        <v>19</v>
      </c>
      <c r="F4" s="7"/>
      <c r="G4" s="6" t="s">
        <v>14</v>
      </c>
      <c r="H4" s="6" t="s">
        <v>15</v>
      </c>
      <c r="I4" s="6" t="s">
        <v>16</v>
      </c>
      <c r="J4" s="6" t="s">
        <v>17</v>
      </c>
      <c r="K4" s="6" t="s">
        <v>18</v>
      </c>
    </row>
    <row r="5" spans="1:11" ht="45.75" thickBot="1" x14ac:dyDescent="0.3">
      <c r="A5" s="1"/>
      <c r="B5" s="8" t="s">
        <v>2</v>
      </c>
      <c r="C5" s="9">
        <v>100977</v>
      </c>
      <c r="D5" s="10"/>
      <c r="E5" s="9">
        <f>100209+440</f>
        <v>100649</v>
      </c>
      <c r="F5" s="10"/>
      <c r="G5" s="9">
        <f>97461+453</f>
        <v>97914</v>
      </c>
      <c r="H5" s="9">
        <f>103830+467</f>
        <v>104297</v>
      </c>
      <c r="I5" s="9">
        <f>110828+481</f>
        <v>111309</v>
      </c>
      <c r="J5" s="9">
        <f>118668+495</f>
        <v>119163</v>
      </c>
      <c r="K5" s="9">
        <f>122384+510</f>
        <v>122894</v>
      </c>
    </row>
    <row r="6" spans="1:11" ht="15.75" thickBot="1" x14ac:dyDescent="0.3">
      <c r="A6" s="1"/>
      <c r="B6" s="8"/>
      <c r="C6" s="10"/>
      <c r="D6" s="10"/>
      <c r="E6" s="11"/>
      <c r="F6" s="10"/>
      <c r="G6" s="10"/>
      <c r="H6" s="10"/>
      <c r="I6" s="10"/>
      <c r="J6" s="10"/>
      <c r="K6" s="10"/>
    </row>
    <row r="7" spans="1:11" ht="60.75" thickBot="1" x14ac:dyDescent="0.3">
      <c r="A7" s="1"/>
      <c r="B7" s="8" t="s">
        <v>3</v>
      </c>
      <c r="C7" s="9">
        <v>5247</v>
      </c>
      <c r="D7" s="10"/>
      <c r="E7" s="9">
        <v>5720</v>
      </c>
      <c r="F7" s="10"/>
      <c r="G7" s="9">
        <f>1361</f>
        <v>1361</v>
      </c>
      <c r="H7" s="9">
        <v>752</v>
      </c>
      <c r="I7" s="9">
        <v>752</v>
      </c>
      <c r="J7" s="9">
        <v>752</v>
      </c>
      <c r="K7" s="9">
        <v>752</v>
      </c>
    </row>
    <row r="8" spans="1:11" ht="15.75" thickBot="1" x14ac:dyDescent="0.3">
      <c r="A8" s="1"/>
      <c r="B8" s="8"/>
      <c r="C8" s="10"/>
      <c r="D8" s="10"/>
      <c r="E8" s="11"/>
      <c r="F8" s="10"/>
      <c r="G8" s="10"/>
      <c r="H8" s="10"/>
      <c r="I8" s="10"/>
      <c r="J8" s="10"/>
      <c r="K8" s="10"/>
    </row>
    <row r="9" spans="1:11" ht="45.75" thickBot="1" x14ac:dyDescent="0.3">
      <c r="A9" s="1"/>
      <c r="B9" s="8" t="s">
        <v>4</v>
      </c>
      <c r="C9" s="9">
        <v>2512</v>
      </c>
      <c r="D9" s="10"/>
      <c r="E9" s="9">
        <v>800</v>
      </c>
      <c r="F9" s="10"/>
      <c r="G9" s="9">
        <v>243</v>
      </c>
      <c r="H9" s="9">
        <v>250</v>
      </c>
      <c r="I9" s="9">
        <v>258</v>
      </c>
      <c r="J9" s="9">
        <v>266</v>
      </c>
      <c r="K9" s="9">
        <v>274</v>
      </c>
    </row>
    <row r="10" spans="1:11" ht="15.75" thickBot="1" x14ac:dyDescent="0.3">
      <c r="A10" s="1"/>
      <c r="B10" s="8"/>
      <c r="C10" s="10"/>
      <c r="D10" s="10"/>
      <c r="E10" s="11"/>
      <c r="F10" s="10"/>
      <c r="G10" s="11"/>
      <c r="H10" s="11"/>
      <c r="I10" s="11"/>
      <c r="J10" s="11"/>
      <c r="K10" s="11"/>
    </row>
    <row r="11" spans="1:11" ht="60.75" thickBot="1" x14ac:dyDescent="0.3">
      <c r="A11" s="1"/>
      <c r="B11" s="8" t="s">
        <v>5</v>
      </c>
      <c r="C11" s="9">
        <v>427</v>
      </c>
      <c r="D11" s="10"/>
      <c r="E11" s="9">
        <v>440</v>
      </c>
      <c r="F11" s="10"/>
      <c r="G11" s="9">
        <v>453</v>
      </c>
      <c r="H11" s="9">
        <v>467</v>
      </c>
      <c r="I11" s="9">
        <v>481</v>
      </c>
      <c r="J11" s="9">
        <v>495</v>
      </c>
      <c r="K11" s="9">
        <v>510</v>
      </c>
    </row>
    <row r="12" spans="1:11" ht="15.75" thickBot="1" x14ac:dyDescent="0.3">
      <c r="A12" s="1"/>
      <c r="B12" s="8"/>
      <c r="C12" s="10"/>
      <c r="D12" s="10"/>
      <c r="E12" s="11"/>
      <c r="F12" s="10"/>
      <c r="G12" s="10"/>
      <c r="H12" s="10"/>
      <c r="I12" s="10"/>
      <c r="J12" s="10"/>
      <c r="K12" s="10"/>
    </row>
    <row r="13" spans="1:11" ht="45.75" hidden="1" thickBot="1" x14ac:dyDescent="0.3">
      <c r="A13" s="1"/>
      <c r="B13" s="12" t="s">
        <v>6</v>
      </c>
      <c r="C13" s="9"/>
      <c r="D13" s="10"/>
      <c r="E13" s="9"/>
      <c r="F13" s="10"/>
      <c r="G13" s="9"/>
      <c r="H13" s="9"/>
      <c r="I13" s="9"/>
      <c r="J13" s="9"/>
      <c r="K13" s="9"/>
    </row>
    <row r="14" spans="1:11" ht="15.75" hidden="1" thickBot="1" x14ac:dyDescent="0.3">
      <c r="A14" s="1"/>
      <c r="B14" s="8"/>
      <c r="C14" s="10"/>
      <c r="D14" s="10"/>
      <c r="E14" s="11"/>
      <c r="F14" s="10"/>
      <c r="G14" s="10"/>
      <c r="H14" s="10"/>
      <c r="I14" s="10"/>
      <c r="J14" s="10"/>
      <c r="K14" s="10"/>
    </row>
    <row r="15" spans="1:11" ht="45.75" hidden="1" thickBot="1" x14ac:dyDescent="0.3">
      <c r="A15" s="1"/>
      <c r="B15" s="8" t="s">
        <v>7</v>
      </c>
      <c r="C15" s="9"/>
      <c r="D15" s="10"/>
      <c r="E15" s="9"/>
      <c r="F15" s="10"/>
      <c r="G15" s="9"/>
      <c r="H15" s="9"/>
      <c r="I15" s="9"/>
      <c r="J15" s="9"/>
      <c r="K15" s="9"/>
    </row>
    <row r="16" spans="1:11" ht="15.75" hidden="1" thickBot="1" x14ac:dyDescent="0.3">
      <c r="A16" s="1"/>
      <c r="B16" s="8"/>
      <c r="C16" s="10"/>
      <c r="D16" s="10"/>
      <c r="E16" s="11"/>
      <c r="F16" s="10"/>
      <c r="G16" s="10"/>
      <c r="H16" s="10"/>
      <c r="I16" s="10"/>
      <c r="J16" s="10"/>
      <c r="K16" s="10"/>
    </row>
    <row r="17" spans="1:11" ht="45.75" hidden="1" thickBot="1" x14ac:dyDescent="0.3">
      <c r="A17" s="1"/>
      <c r="B17" s="8" t="s">
        <v>8</v>
      </c>
      <c r="C17" s="9"/>
      <c r="D17" s="10"/>
      <c r="E17" s="9"/>
      <c r="F17" s="10"/>
      <c r="G17" s="9"/>
      <c r="H17" s="9"/>
      <c r="I17" s="9"/>
      <c r="J17" s="9"/>
      <c r="K17" s="9"/>
    </row>
    <row r="18" spans="1:11" ht="15.75" hidden="1" thickBot="1" x14ac:dyDescent="0.3">
      <c r="A18" s="1"/>
      <c r="B18" s="8"/>
      <c r="C18" s="10"/>
      <c r="D18" s="10"/>
      <c r="E18" s="11"/>
      <c r="F18" s="10"/>
      <c r="G18" s="11"/>
      <c r="H18" s="11"/>
      <c r="I18" s="11"/>
      <c r="J18" s="11"/>
      <c r="K18" s="11"/>
    </row>
    <row r="19" spans="1:11" ht="45.75" hidden="1" thickBot="1" x14ac:dyDescent="0.3">
      <c r="A19" s="1"/>
      <c r="B19" s="8" t="s">
        <v>9</v>
      </c>
      <c r="C19" s="9"/>
      <c r="D19" s="10"/>
      <c r="E19" s="9"/>
      <c r="F19" s="10"/>
      <c r="G19" s="9"/>
      <c r="H19" s="9"/>
      <c r="I19" s="9"/>
      <c r="J19" s="9"/>
      <c r="K19" s="9"/>
    </row>
    <row r="20" spans="1:11" ht="15.75" hidden="1" thickBot="1" x14ac:dyDescent="0.3">
      <c r="A20" s="1"/>
      <c r="B20" s="8"/>
      <c r="C20" s="13"/>
      <c r="D20" s="10"/>
      <c r="E20" s="11"/>
      <c r="F20" s="10"/>
      <c r="G20" s="10"/>
      <c r="H20" s="10"/>
      <c r="I20" s="10"/>
      <c r="J20" s="10"/>
      <c r="K20" s="10"/>
    </row>
    <row r="21" spans="1:11" ht="45.75" thickBot="1" x14ac:dyDescent="0.3">
      <c r="A21" s="1"/>
      <c r="B21" s="8" t="s">
        <v>10</v>
      </c>
      <c r="C21" s="9">
        <v>102737</v>
      </c>
      <c r="D21" s="10"/>
      <c r="E21" s="9">
        <v>102164</v>
      </c>
      <c r="F21" s="10"/>
      <c r="G21" s="9">
        <v>102262</v>
      </c>
      <c r="H21" s="9">
        <v>107015</v>
      </c>
      <c r="I21" s="9">
        <v>111332</v>
      </c>
      <c r="J21" s="9">
        <v>115989</v>
      </c>
      <c r="K21" s="9">
        <v>119904</v>
      </c>
    </row>
    <row r="22" spans="1:11" x14ac:dyDescent="0.25">
      <c r="A22" s="1"/>
      <c r="B22" s="8"/>
      <c r="C22" s="10"/>
      <c r="D22" s="10"/>
      <c r="E22" s="10"/>
      <c r="F22" s="10"/>
      <c r="G22" s="10"/>
      <c r="H22" s="10"/>
      <c r="I22" s="10"/>
      <c r="J22" s="10"/>
      <c r="K22" s="10"/>
    </row>
    <row r="23" spans="1:11" ht="45.75" hidden="1" thickBot="1" x14ac:dyDescent="0.3">
      <c r="A23" s="1"/>
      <c r="B23" s="8" t="s">
        <v>11</v>
      </c>
      <c r="C23" s="9"/>
      <c r="D23" s="10"/>
      <c r="E23" s="9"/>
      <c r="F23" s="10"/>
      <c r="G23" s="9"/>
      <c r="H23" s="9"/>
      <c r="I23" s="9"/>
      <c r="J23" s="9"/>
      <c r="K23" s="9"/>
    </row>
    <row r="24" spans="1:11" ht="15.75" hidden="1" thickBot="1" x14ac:dyDescent="0.3">
      <c r="A24" s="1"/>
      <c r="B24" s="8"/>
      <c r="C24" s="10"/>
      <c r="D24" s="10"/>
      <c r="E24" s="11"/>
      <c r="F24" s="10"/>
      <c r="G24" s="10"/>
      <c r="H24" s="10"/>
      <c r="I24" s="10"/>
      <c r="J24" s="10"/>
      <c r="K24" s="10"/>
    </row>
    <row r="25" spans="1:11" ht="75.75" hidden="1" thickBot="1" x14ac:dyDescent="0.3">
      <c r="A25" s="1"/>
      <c r="B25" s="8" t="s">
        <v>12</v>
      </c>
      <c r="C25" s="9"/>
      <c r="D25" s="10"/>
      <c r="E25" s="9"/>
      <c r="F25" s="10"/>
      <c r="G25" s="9"/>
      <c r="H25" s="9"/>
      <c r="I25" s="9"/>
      <c r="J25" s="9"/>
      <c r="K25" s="9"/>
    </row>
    <row r="26" spans="1:11" ht="15.75" hidden="1" thickBot="1" x14ac:dyDescent="0.3">
      <c r="A26" s="1"/>
      <c r="B26" s="8"/>
      <c r="C26" s="10"/>
      <c r="D26" s="10"/>
      <c r="E26" s="11"/>
      <c r="F26" s="10"/>
      <c r="G26" s="10"/>
      <c r="H26" s="10"/>
      <c r="I26" s="10"/>
      <c r="J26" s="10"/>
      <c r="K26" s="10"/>
    </row>
    <row r="27" spans="1:11" ht="30.75" hidden="1" thickBot="1" x14ac:dyDescent="0.3">
      <c r="A27" s="1"/>
      <c r="B27" s="8" t="s">
        <v>13</v>
      </c>
      <c r="C27" s="9"/>
      <c r="D27" s="10"/>
      <c r="E27" s="9">
        <v>0</v>
      </c>
      <c r="F27" s="10"/>
      <c r="G27" s="9"/>
      <c r="H27" s="9"/>
      <c r="I27" s="9"/>
      <c r="J27" s="9"/>
      <c r="K27" s="9"/>
    </row>
    <row r="28" spans="1:11" s="53" customFormat="1" x14ac:dyDescent="0.25">
      <c r="B28" s="84" t="s">
        <v>110</v>
      </c>
    </row>
    <row r="29" spans="1:11" x14ac:dyDescent="0.25">
      <c r="B29" s="53"/>
      <c r="C29" s="53"/>
      <c r="D29" s="53"/>
      <c r="E29" s="53"/>
      <c r="F29" s="53"/>
    </row>
    <row r="30" spans="1:11" ht="18.75" x14ac:dyDescent="0.3">
      <c r="B30" s="85" t="s">
        <v>20</v>
      </c>
      <c r="C30" s="85"/>
      <c r="D30" s="85"/>
      <c r="E30" s="85"/>
      <c r="F30" s="53"/>
    </row>
    <row r="31" spans="1:11" ht="18.75" x14ac:dyDescent="0.3">
      <c r="B31" s="85" t="s">
        <v>21</v>
      </c>
      <c r="C31" s="85" t="s">
        <v>22</v>
      </c>
      <c r="D31" s="85"/>
      <c r="E31" s="85"/>
      <c r="F31" s="53"/>
    </row>
    <row r="32" spans="1:11" x14ac:dyDescent="0.25">
      <c r="B32" s="53"/>
      <c r="C32" s="53"/>
      <c r="D32" s="53"/>
      <c r="E32" s="53"/>
      <c r="F32" s="53"/>
    </row>
    <row r="33" spans="2:11" s="53" customFormat="1" x14ac:dyDescent="0.25"/>
    <row r="34" spans="2:11" s="53" customFormat="1" x14ac:dyDescent="0.25">
      <c r="B34" s="53" t="s">
        <v>87</v>
      </c>
    </row>
    <row r="35" spans="2:11" s="53" customFormat="1" x14ac:dyDescent="0.25">
      <c r="B35" s="53" t="s">
        <v>88</v>
      </c>
      <c r="C35" s="82">
        <f>('[3]DATA OP'!$C$5-'[3]DATA OP'!$C$7-'[3]DATA OP'!$C$9-'[3]DATA OP'!$C$11-'[3]DATA OP'!$C$13)-('[3]DATA OP'!$C$21)</f>
        <v>-14864</v>
      </c>
      <c r="D35" s="82"/>
      <c r="E35" s="82"/>
    </row>
    <row r="36" spans="2:11" s="53" customFormat="1" x14ac:dyDescent="0.25">
      <c r="B36" s="53" t="s">
        <v>89</v>
      </c>
      <c r="C36" s="82">
        <f>('[3]DATA OP'!$E$5-'[3]DATA OP'!$E$7-'[3]DATA OP'!$E$9-'[3]DATA OP'!$E$11-'[3]DATA OP'!$E$13)-('[3]DATA OP'!$E$21-'[3]DATA OP'!$E$27)</f>
        <v>-5177</v>
      </c>
      <c r="D36" s="82"/>
      <c r="E36" s="82"/>
    </row>
    <row r="37" spans="2:11" s="53" customFormat="1" x14ac:dyDescent="0.25">
      <c r="B37" s="53" t="s">
        <v>90</v>
      </c>
      <c r="C37" s="82">
        <f>(C5-C7-C9-C11)-(C21)</f>
        <v>-9946</v>
      </c>
      <c r="D37" s="82"/>
      <c r="E37" s="82"/>
    </row>
    <row r="38" spans="2:11" s="53" customFormat="1" x14ac:dyDescent="0.25">
      <c r="B38" s="53" t="s">
        <v>94</v>
      </c>
      <c r="C38" s="82"/>
      <c r="D38" s="82"/>
      <c r="E38" s="82">
        <f>(E5-E7-E9-E11)-(E21)</f>
        <v>-8475</v>
      </c>
    </row>
    <row r="39" spans="2:11" s="53" customFormat="1" x14ac:dyDescent="0.25">
      <c r="B39" s="53" t="s">
        <v>96</v>
      </c>
      <c r="G39" s="82">
        <f>(G5-G7-G9-G11)-(G21)</f>
        <v>-6405</v>
      </c>
    </row>
    <row r="40" spans="2:11" s="53" customFormat="1" x14ac:dyDescent="0.25">
      <c r="B40" s="53" t="s">
        <v>98</v>
      </c>
      <c r="G40" s="82"/>
      <c r="H40" s="82">
        <f>(H5-H7-H9-H11)-(H21)</f>
        <v>-4187</v>
      </c>
    </row>
    <row r="41" spans="2:11" s="53" customFormat="1" x14ac:dyDescent="0.25">
      <c r="B41" s="53" t="s">
        <v>100</v>
      </c>
      <c r="G41" s="82"/>
      <c r="H41" s="82"/>
      <c r="I41" s="82">
        <f>(I5-I7-I9-I11)-(I21)</f>
        <v>-1514</v>
      </c>
    </row>
    <row r="42" spans="2:11" s="53" customFormat="1" x14ac:dyDescent="0.25">
      <c r="B42" s="53" t="s">
        <v>102</v>
      </c>
      <c r="G42" s="82"/>
      <c r="H42" s="82"/>
      <c r="I42" s="82"/>
      <c r="J42" s="82">
        <f>(J5-J7-J9-J11)-(J21)</f>
        <v>1661</v>
      </c>
    </row>
    <row r="43" spans="2:11" s="53" customFormat="1" x14ac:dyDescent="0.25">
      <c r="B43" s="53" t="s">
        <v>104</v>
      </c>
      <c r="G43" s="82"/>
      <c r="H43" s="82"/>
      <c r="I43" s="82"/>
      <c r="J43" s="82"/>
      <c r="K43" s="82">
        <f>(K5-K7-K9-K11)-(K21)</f>
        <v>1454</v>
      </c>
    </row>
    <row r="44" spans="2:11" s="53" customFormat="1" x14ac:dyDescent="0.25"/>
    <row r="45" spans="2:11" s="53" customFormat="1" x14ac:dyDescent="0.25">
      <c r="B45" s="53" t="s">
        <v>91</v>
      </c>
      <c r="C45" s="83">
        <f>'[3]DATA OP'!$C$5-'[3]DATA OP'!$C$7-'[3]DATA OP'!$C$9-'[3]DATA OP'!$C$11-'[3]DATA OP'!$C$13</f>
        <v>95701</v>
      </c>
      <c r="D45" s="83"/>
      <c r="E45" s="83"/>
    </row>
    <row r="46" spans="2:11" s="53" customFormat="1" x14ac:dyDescent="0.25">
      <c r="B46" s="53" t="s">
        <v>92</v>
      </c>
      <c r="C46" s="83">
        <f>'[3]DATA OP'!$E$5-'[3]DATA OP'!$E$7-'[3]DATA OP'!$E$9-'[3]DATA OP'!$E$11-'[3]DATA OP'!$E$13</f>
        <v>91391</v>
      </c>
      <c r="D46" s="83"/>
      <c r="E46" s="83"/>
    </row>
    <row r="47" spans="2:11" s="53" customFormat="1" x14ac:dyDescent="0.25">
      <c r="B47" s="53" t="s">
        <v>93</v>
      </c>
      <c r="C47" s="83">
        <f>C5-C7-C9-C11</f>
        <v>92791</v>
      </c>
      <c r="D47" s="83"/>
      <c r="E47" s="83"/>
    </row>
    <row r="48" spans="2:11" s="53" customFormat="1" x14ac:dyDescent="0.25">
      <c r="B48" s="53" t="s">
        <v>95</v>
      </c>
      <c r="C48" s="83"/>
      <c r="D48" s="83"/>
      <c r="E48" s="83">
        <f>E5-E7-E9-E11</f>
        <v>93689</v>
      </c>
    </row>
    <row r="49" spans="2:14" s="53" customFormat="1" x14ac:dyDescent="0.25">
      <c r="B49" s="53" t="s">
        <v>97</v>
      </c>
      <c r="G49" s="83">
        <f>G5-G7-G9-G11</f>
        <v>95857</v>
      </c>
    </row>
    <row r="50" spans="2:14" s="53" customFormat="1" x14ac:dyDescent="0.25">
      <c r="B50" s="53" t="s">
        <v>99</v>
      </c>
      <c r="G50" s="83"/>
      <c r="H50" s="83">
        <f>H5-H7-H9-H11</f>
        <v>102828</v>
      </c>
    </row>
    <row r="51" spans="2:14" s="53" customFormat="1" x14ac:dyDescent="0.25">
      <c r="B51" s="53" t="s">
        <v>101</v>
      </c>
      <c r="G51" s="83"/>
      <c r="H51" s="83"/>
      <c r="I51" s="83">
        <f>I5-I7-I9-I11</f>
        <v>109818</v>
      </c>
    </row>
    <row r="52" spans="2:14" s="53" customFormat="1" x14ac:dyDescent="0.25">
      <c r="B52" s="53" t="s">
        <v>103</v>
      </c>
      <c r="G52" s="83"/>
      <c r="H52" s="83"/>
      <c r="I52" s="83"/>
      <c r="J52" s="83">
        <f>J5-J7-J9-J11</f>
        <v>117650</v>
      </c>
    </row>
    <row r="53" spans="2:14" s="53" customFormat="1" x14ac:dyDescent="0.25">
      <c r="B53" s="53" t="s">
        <v>105</v>
      </c>
      <c r="G53" s="83"/>
      <c r="H53" s="83"/>
      <c r="I53" s="83"/>
      <c r="J53" s="83"/>
      <c r="K53" s="83">
        <f>K5-K7-K9-K11</f>
        <v>121358</v>
      </c>
    </row>
    <row r="54" spans="2:14" s="53" customFormat="1" x14ac:dyDescent="0.25"/>
    <row r="55" spans="2:14" s="53" customFormat="1" ht="15.75" thickBot="1" x14ac:dyDescent="0.3"/>
    <row r="56" spans="2:14" ht="19.5" thickBot="1" x14ac:dyDescent="0.35">
      <c r="B56" s="23"/>
      <c r="C56" s="24" t="s">
        <v>23</v>
      </c>
      <c r="D56" s="18"/>
      <c r="E56" s="24" t="s">
        <v>25</v>
      </c>
      <c r="F56" s="19"/>
      <c r="G56" s="24" t="s">
        <v>26</v>
      </c>
      <c r="H56" s="24" t="s">
        <v>27</v>
      </c>
      <c r="I56" s="24" t="s">
        <v>28</v>
      </c>
      <c r="J56" s="24" t="s">
        <v>29</v>
      </c>
      <c r="K56" s="24" t="s">
        <v>30</v>
      </c>
      <c r="L56" s="295" t="s">
        <v>37</v>
      </c>
      <c r="M56" s="296"/>
      <c r="N56" s="297"/>
    </row>
    <row r="57" spans="2:14" ht="16.5" thickBot="1" x14ac:dyDescent="0.3">
      <c r="B57" s="16" t="s">
        <v>24</v>
      </c>
      <c r="C57" s="25">
        <f>(C35+C36+C37)/(C45+C46+C47)</f>
        <v>-0.10714119828642683</v>
      </c>
      <c r="D57" s="20"/>
      <c r="E57" s="25">
        <f>(C36+C37+E38)/(C46+C47+E48)</f>
        <v>-8.4924299405119641E-2</v>
      </c>
      <c r="F57" s="20" t="str">
        <f>IF(ISERR(SUM(('[2]DATA OP'!G29-'[2]DATA OP'!G31-'[2]DATA OP'!G33-'[2]DATA OP'!G35-'[2]DATA OP'!G37-'[2]DATA OP'!G39-'[2]DATA OP'!G41-'[2]DATA OP'!G43-('[2]DATA OP'!G45-'[2]DATA OP'!G47-'[2]DATA OP'!G49-'[2]DATA OP'!G51))/SUM('[2]DATA OP'!G29-'[2]DATA OP'!G31-'[2]DATA OP'!G33-'[2]DATA OP'!G35-'[2]DATA OP'!G37-'[2]DATA OP'!G39-'[2]DATA OP'!G41-'[2]DATA OP'!G43))),"",SUM(('[2]DATA OP'!G29-'[2]DATA OP'!G31-'[2]DATA OP'!G33-'[2]DATA OP'!G35-'[2]DATA OP'!G37-'[2]DATA OP'!G39-'[2]DATA OP'!G41-'[2]DATA OP'!G43-('[2]DATA OP'!G45-'[2]DATA OP'!G47-'[2]DATA OP'!G49-'[2]DATA OP'!G51))/SUM('[2]DATA OP'!G29-'[2]DATA OP'!G31-'[2]DATA OP'!G33-'[2]DATA OP'!G35-'[2]DATA OP'!G37-'[2]DATA OP'!G39-'[2]DATA OP'!G41-'[2]DATA OP'!G43)))</f>
        <v/>
      </c>
      <c r="G57" s="25">
        <f>(C37+E38+G39)/(C47+E48+G49)</f>
        <v>-8.7930381069431213E-2</v>
      </c>
      <c r="H57" s="25">
        <f>(E38+G39+H40)/(E48+G49+H50)</f>
        <v>-6.5214417150635834E-2</v>
      </c>
      <c r="I57" s="25">
        <f>(G39+H40+I41)/(G49+H50+I51)</f>
        <v>-3.924110948677971E-2</v>
      </c>
      <c r="J57" s="25">
        <f>(H40+I41+J42)/(H50+I51+J52)</f>
        <v>-1.2231452999733572E-2</v>
      </c>
      <c r="K57" s="25">
        <f>(I41+J42+K43)/(I51+J52+K53)</f>
        <v>4.5896808150768581E-3</v>
      </c>
      <c r="L57" s="28"/>
      <c r="M57" s="29"/>
      <c r="N57" s="30"/>
    </row>
    <row r="58" spans="2:14" ht="21.75" thickBot="1" x14ac:dyDescent="0.4">
      <c r="B58" s="21" t="s">
        <v>31</v>
      </c>
      <c r="C58" s="19"/>
      <c r="D58" s="22"/>
      <c r="E58" s="22"/>
      <c r="F58" s="22"/>
      <c r="L58" s="298" t="str">
        <f>IF(K57&gt;0%,"YES","NO")</f>
        <v>YES</v>
      </c>
      <c r="M58" s="299"/>
      <c r="N58" s="300"/>
    </row>
    <row r="59" spans="2:14" ht="15.75" x14ac:dyDescent="0.25">
      <c r="B59" s="21" t="s">
        <v>32</v>
      </c>
    </row>
    <row r="60" spans="2:14" ht="15.75" x14ac:dyDescent="0.25">
      <c r="B60" s="68" t="s">
        <v>119</v>
      </c>
    </row>
  </sheetData>
  <mergeCells count="2">
    <mergeCell ref="L56:N56"/>
    <mergeCell ref="L58:N58"/>
  </mergeCells>
  <conditionalFormatting sqref="L58:N58">
    <cfRule type="containsText" dxfId="13" priority="1" operator="containsText" text="NO">
      <formula>NOT(ISERROR(SEARCH("NO",L58)))</formula>
    </cfRule>
    <cfRule type="cellIs" dxfId="12" priority="2" operator="equal">
      <formula>"YES"</formula>
    </cfRule>
  </conditionalFormatting>
  <dataValidations count="4">
    <dataValidation type="whole" showErrorMessage="1" errorTitle="ERROR" error="Expenditure must be positive     You must enter a number in this cell. If N/A enter 0." promptTitle="ERROR" prompt="You must enter a number in this cell" sqref="G21:K21">
      <formula1>0</formula1>
      <formula2>10000000000</formula2>
    </dataValidation>
    <dataValidation type="whole" showErrorMessage="1" errorTitle="ERROR" error="Expenditure must be positive.   You must enter a number in this cell. If N/A enter 0." promptTitle="ERROR" prompt="You must enter a number in this cell" sqref="E21">
      <formula1>0</formula1>
      <formula2>10000000000</formula2>
    </dataValidation>
    <dataValidation type="whole" showErrorMessage="1" errorTitle="ERROR" error="Expenditure must be positive.  _x000a_You must enter a number in this cell. If N/A enter 0." promptTitle="ERROR" prompt="You must enter a number in this cell" sqref="C21">
      <formula1>0</formula1>
      <formula2>10000000000</formula2>
    </dataValidation>
    <dataValidation type="whole" showErrorMessage="1" errorTitle="ERROR" error="You must enter a number in this cell. If N/A enter 0." promptTitle="ERROR" prompt="You must enter a number in this cell" sqref="C22:C27 E22:E27 F21:F27 C5:K19 D21:D27 G22:K27">
      <formula1>-10000000000</formula1>
      <formula2>10000000000</formula2>
    </dataValidation>
  </dataValidations>
  <pageMargins left="0.70866141732283472" right="0.70866141732283472" top="0.74803149606299213" bottom="0.74803149606299213" header="0.31496062992125984"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opLeftCell="A13" workbookViewId="0">
      <selection activeCell="B53" sqref="B53"/>
    </sheetView>
  </sheetViews>
  <sheetFormatPr defaultRowHeight="15" x14ac:dyDescent="0.25"/>
  <cols>
    <col min="1" max="1" width="2.28515625" customWidth="1"/>
    <col min="2" max="2" width="29.7109375" customWidth="1"/>
    <col min="3" max="3" width="21.7109375" customWidth="1"/>
    <col min="4" max="4" width="5.7109375" customWidth="1"/>
    <col min="5" max="5" width="22.140625" customWidth="1"/>
    <col min="6" max="6" width="5.85546875" customWidth="1"/>
    <col min="7" max="11" width="21.7109375" customWidth="1"/>
    <col min="12" max="12" width="46.28515625" customWidth="1"/>
  </cols>
  <sheetData>
    <row r="1" spans="1:11" x14ac:dyDescent="0.25">
      <c r="A1" s="1"/>
      <c r="B1" s="2"/>
      <c r="C1" s="1"/>
      <c r="D1" s="3"/>
      <c r="E1" s="1"/>
      <c r="F1" s="3"/>
      <c r="G1" s="1"/>
      <c r="H1" s="1"/>
      <c r="I1" s="1"/>
      <c r="J1" s="1"/>
      <c r="K1" s="1"/>
    </row>
    <row r="2" spans="1:11" ht="28.5" x14ac:dyDescent="0.45">
      <c r="A2" s="1"/>
      <c r="B2" s="4" t="s">
        <v>33</v>
      </c>
      <c r="C2" s="1"/>
      <c r="D2" s="3"/>
      <c r="E2" s="1"/>
      <c r="F2" s="3"/>
      <c r="G2" s="1"/>
      <c r="H2" s="1"/>
      <c r="I2" s="1"/>
      <c r="J2" s="1"/>
      <c r="K2" s="80">
        <f ca="1">TODAY()</f>
        <v>42185</v>
      </c>
    </row>
    <row r="3" spans="1:11" ht="21" x14ac:dyDescent="0.25">
      <c r="A3" s="1"/>
      <c r="B3" s="5" t="str">
        <f>[2]INSTRUCTIONS!D5</f>
        <v>Blue Mountains City Council</v>
      </c>
      <c r="C3" s="1"/>
      <c r="D3" s="3"/>
      <c r="E3" s="1"/>
      <c r="F3" s="3"/>
      <c r="G3" s="1"/>
      <c r="H3" s="1"/>
      <c r="I3" s="1"/>
      <c r="J3" s="1"/>
      <c r="K3" s="1"/>
    </row>
    <row r="4" spans="1:11" ht="60.75" thickBot="1" x14ac:dyDescent="0.3">
      <c r="A4" s="1"/>
      <c r="B4" s="2"/>
      <c r="C4" s="6" t="s">
        <v>1</v>
      </c>
      <c r="D4" s="7"/>
      <c r="E4" s="6" t="s">
        <v>19</v>
      </c>
      <c r="F4" s="7"/>
      <c r="G4" s="6" t="s">
        <v>14</v>
      </c>
      <c r="H4" s="6" t="s">
        <v>15</v>
      </c>
      <c r="I4" s="6" t="s">
        <v>16</v>
      </c>
      <c r="J4" s="6" t="s">
        <v>17</v>
      </c>
      <c r="K4" s="6" t="s">
        <v>18</v>
      </c>
    </row>
    <row r="5" spans="1:11" ht="45.75" thickBot="1" x14ac:dyDescent="0.3">
      <c r="A5" s="1"/>
      <c r="B5" s="8" t="s">
        <v>2</v>
      </c>
      <c r="C5" s="9">
        <f>'Operating Perf'!C5</f>
        <v>100977</v>
      </c>
      <c r="D5" s="10"/>
      <c r="E5" s="9">
        <f>'Operating Perf'!E5</f>
        <v>100649</v>
      </c>
      <c r="F5" s="10"/>
      <c r="G5" s="9">
        <f>'Operating Perf'!G5</f>
        <v>97914</v>
      </c>
      <c r="H5" s="75">
        <f>'Operating Perf'!H5</f>
        <v>104297</v>
      </c>
      <c r="I5" s="75">
        <f>'Operating Perf'!I5</f>
        <v>111309</v>
      </c>
      <c r="J5" s="75">
        <f>'Operating Perf'!J5</f>
        <v>119163</v>
      </c>
      <c r="K5" s="75">
        <f>'Operating Perf'!K5</f>
        <v>122894</v>
      </c>
    </row>
    <row r="6" spans="1:11" ht="15.75" thickBot="1" x14ac:dyDescent="0.3">
      <c r="A6" s="1"/>
      <c r="B6" s="8"/>
      <c r="C6" s="10"/>
      <c r="D6" s="10"/>
      <c r="E6" s="11"/>
      <c r="F6" s="10"/>
      <c r="G6" s="10"/>
      <c r="H6" s="10"/>
      <c r="I6" s="10"/>
      <c r="J6" s="10"/>
      <c r="K6" s="10"/>
    </row>
    <row r="7" spans="1:11" ht="75.75" thickBot="1" x14ac:dyDescent="0.3">
      <c r="A7" s="1"/>
      <c r="B7" s="8" t="s">
        <v>34</v>
      </c>
      <c r="C7" s="9">
        <v>10948</v>
      </c>
      <c r="D7" s="10"/>
      <c r="E7" s="9">
        <v>12254</v>
      </c>
      <c r="F7" s="10"/>
      <c r="G7" s="9">
        <f>11478+847</f>
        <v>12325</v>
      </c>
      <c r="H7" s="9">
        <v>12692</v>
      </c>
      <c r="I7" s="9">
        <v>13081</v>
      </c>
      <c r="J7" s="9">
        <v>13485</v>
      </c>
      <c r="K7" s="9">
        <v>13903</v>
      </c>
    </row>
    <row r="8" spans="1:11" ht="15.75" thickBot="1" x14ac:dyDescent="0.3">
      <c r="A8" s="1"/>
      <c r="B8" s="8"/>
      <c r="C8" s="10"/>
      <c r="D8" s="10"/>
      <c r="E8" s="11"/>
      <c r="F8" s="10"/>
      <c r="G8" s="10"/>
      <c r="H8" s="10"/>
      <c r="I8" s="10"/>
      <c r="J8" s="10"/>
      <c r="K8" s="10"/>
    </row>
    <row r="9" spans="1:11" ht="60.75" thickBot="1" x14ac:dyDescent="0.3">
      <c r="A9" s="1"/>
      <c r="B9" s="8" t="s">
        <v>3</v>
      </c>
      <c r="C9" s="9">
        <f>'Operating Perf'!C7</f>
        <v>5247</v>
      </c>
      <c r="D9" s="10"/>
      <c r="E9" s="9">
        <f>'Operating Perf'!E7</f>
        <v>5720</v>
      </c>
      <c r="F9" s="10"/>
      <c r="G9" s="9">
        <f>'Operating Perf'!G7</f>
        <v>1361</v>
      </c>
      <c r="H9" s="75">
        <f>'Operating Perf'!H7</f>
        <v>752</v>
      </c>
      <c r="I9" s="75">
        <f>'Operating Perf'!I7</f>
        <v>752</v>
      </c>
      <c r="J9" s="75">
        <f>'Operating Perf'!J7</f>
        <v>752</v>
      </c>
      <c r="K9" s="75">
        <f>'Operating Perf'!K7</f>
        <v>752</v>
      </c>
    </row>
    <row r="10" spans="1:11" ht="15.75" thickBot="1" x14ac:dyDescent="0.3">
      <c r="A10" s="1"/>
      <c r="B10" s="8"/>
      <c r="C10" s="10"/>
      <c r="D10" s="10"/>
      <c r="E10" s="11"/>
      <c r="F10" s="10"/>
      <c r="G10" s="10"/>
      <c r="H10" s="10"/>
      <c r="I10" s="10"/>
      <c r="J10" s="10"/>
      <c r="K10" s="10"/>
    </row>
    <row r="11" spans="1:11" ht="45.75" thickBot="1" x14ac:dyDescent="0.3">
      <c r="A11" s="1"/>
      <c r="B11" s="8" t="s">
        <v>4</v>
      </c>
      <c r="C11" s="9">
        <f>'Operating Perf'!C9</f>
        <v>2512</v>
      </c>
      <c r="D11" s="10"/>
      <c r="E11" s="9">
        <f>'Operating Perf'!E9</f>
        <v>800</v>
      </c>
      <c r="F11" s="10"/>
      <c r="G11" s="9">
        <f>'Operating Perf'!G9</f>
        <v>243</v>
      </c>
      <c r="H11" s="75">
        <f>'Operating Perf'!H9</f>
        <v>250</v>
      </c>
      <c r="I11" s="75">
        <f>'Operating Perf'!I9</f>
        <v>258</v>
      </c>
      <c r="J11" s="75">
        <f>'Operating Perf'!J9</f>
        <v>266</v>
      </c>
      <c r="K11" s="75">
        <f>'Operating Perf'!K9</f>
        <v>274</v>
      </c>
    </row>
    <row r="12" spans="1:11" ht="15.75" thickBot="1" x14ac:dyDescent="0.3">
      <c r="A12" s="1"/>
      <c r="B12" s="8"/>
      <c r="C12" s="10"/>
      <c r="D12" s="10"/>
      <c r="E12" s="11"/>
      <c r="F12" s="10"/>
      <c r="G12" s="10"/>
      <c r="H12" s="10"/>
      <c r="I12" s="10"/>
      <c r="J12" s="10"/>
      <c r="K12" s="10"/>
    </row>
    <row r="13" spans="1:11" ht="60.75" thickBot="1" x14ac:dyDescent="0.3">
      <c r="A13" s="1"/>
      <c r="B13" s="8" t="s">
        <v>5</v>
      </c>
      <c r="C13" s="9">
        <f>'Operating Perf'!C11</f>
        <v>427</v>
      </c>
      <c r="D13" s="10"/>
      <c r="E13" s="9">
        <f>'Operating Perf'!E11</f>
        <v>440</v>
      </c>
      <c r="F13" s="10"/>
      <c r="G13" s="9">
        <f>'Operating Perf'!G11</f>
        <v>453</v>
      </c>
      <c r="H13" s="75">
        <f>'Operating Perf'!H11</f>
        <v>467</v>
      </c>
      <c r="I13" s="75">
        <f>'Operating Perf'!I11</f>
        <v>481</v>
      </c>
      <c r="J13" s="75">
        <f>'Operating Perf'!J11</f>
        <v>495</v>
      </c>
      <c r="K13" s="75">
        <f>'Operating Perf'!K11</f>
        <v>510</v>
      </c>
    </row>
    <row r="14" spans="1:11" x14ac:dyDescent="0.25">
      <c r="A14" s="1"/>
      <c r="B14" s="8"/>
      <c r="C14" s="10"/>
      <c r="D14" s="10"/>
      <c r="E14" s="10"/>
      <c r="F14" s="10"/>
      <c r="G14" s="10"/>
      <c r="H14" s="10"/>
      <c r="I14" s="10"/>
      <c r="J14" s="10"/>
      <c r="K14" s="10"/>
    </row>
    <row r="15" spans="1:11" ht="45.75" hidden="1" thickBot="1" x14ac:dyDescent="0.3">
      <c r="A15" s="1"/>
      <c r="B15" s="12" t="s">
        <v>6</v>
      </c>
      <c r="C15" s="9"/>
      <c r="D15" s="10"/>
      <c r="E15" s="9"/>
      <c r="F15" s="10"/>
      <c r="G15" s="9"/>
      <c r="H15" s="9"/>
      <c r="I15" s="9"/>
      <c r="J15" s="9"/>
      <c r="K15" s="9"/>
    </row>
    <row r="16" spans="1:11" ht="15.75" hidden="1" thickBot="1" x14ac:dyDescent="0.3">
      <c r="A16" s="1"/>
      <c r="B16" s="8"/>
      <c r="C16" s="10"/>
      <c r="D16" s="10"/>
      <c r="E16" s="11"/>
      <c r="F16" s="10"/>
      <c r="G16" s="10"/>
      <c r="H16" s="10"/>
      <c r="I16" s="10"/>
      <c r="J16" s="10"/>
      <c r="K16" s="10"/>
    </row>
    <row r="17" spans="1:11" ht="45.75" hidden="1" thickBot="1" x14ac:dyDescent="0.3">
      <c r="A17" s="1"/>
      <c r="B17" s="8" t="s">
        <v>7</v>
      </c>
      <c r="C17" s="9"/>
      <c r="D17" s="10"/>
      <c r="E17" s="9"/>
      <c r="F17" s="10"/>
      <c r="G17" s="9"/>
      <c r="H17" s="9"/>
      <c r="I17" s="9"/>
      <c r="J17" s="9"/>
      <c r="K17" s="9"/>
    </row>
    <row r="18" spans="1:11" ht="15.75" hidden="1" thickBot="1" x14ac:dyDescent="0.3">
      <c r="A18" s="1"/>
      <c r="B18" s="8"/>
      <c r="C18" s="10"/>
      <c r="D18" s="10"/>
      <c r="E18" s="11"/>
      <c r="F18" s="10"/>
      <c r="G18" s="11"/>
      <c r="H18" s="11"/>
      <c r="I18" s="11"/>
      <c r="J18" s="11"/>
      <c r="K18" s="11"/>
    </row>
    <row r="19" spans="1:11" ht="45.75" hidden="1" thickBot="1" x14ac:dyDescent="0.3">
      <c r="A19" s="1"/>
      <c r="B19" s="8" t="s">
        <v>8</v>
      </c>
      <c r="C19" s="9"/>
      <c r="D19" s="10"/>
      <c r="E19" s="9"/>
      <c r="F19" s="10"/>
      <c r="G19" s="9"/>
      <c r="H19" s="9"/>
      <c r="I19" s="9"/>
      <c r="J19" s="9"/>
      <c r="K19" s="9"/>
    </row>
    <row r="20" spans="1:11" ht="15.75" hidden="1" thickBot="1" x14ac:dyDescent="0.3">
      <c r="A20" s="1"/>
      <c r="B20" s="8"/>
      <c r="C20" s="13"/>
      <c r="D20" s="10"/>
      <c r="E20" s="11"/>
      <c r="F20" s="10"/>
      <c r="G20" s="10"/>
      <c r="H20" s="10"/>
      <c r="I20" s="10"/>
      <c r="J20" s="10"/>
      <c r="K20" s="10"/>
    </row>
    <row r="21" spans="1:11" ht="45.75" hidden="1" thickBot="1" x14ac:dyDescent="0.3">
      <c r="A21" s="1"/>
      <c r="B21" s="8" t="s">
        <v>9</v>
      </c>
      <c r="C21" s="9"/>
      <c r="D21" s="10"/>
      <c r="E21" s="9"/>
      <c r="F21" s="10"/>
      <c r="G21" s="9"/>
      <c r="H21" s="9"/>
      <c r="I21" s="9"/>
      <c r="J21" s="9"/>
      <c r="K21" s="9"/>
    </row>
    <row r="22" spans="1:11" hidden="1" x14ac:dyDescent="0.25">
      <c r="A22" s="1"/>
      <c r="B22" s="8"/>
      <c r="C22" s="10"/>
      <c r="D22" s="10"/>
      <c r="E22" s="10"/>
      <c r="F22" s="10"/>
      <c r="G22" s="10"/>
      <c r="H22" s="10"/>
      <c r="I22" s="10"/>
      <c r="J22" s="10"/>
      <c r="K22" s="10"/>
    </row>
    <row r="23" spans="1:11" x14ac:dyDescent="0.25">
      <c r="B23" s="84" t="s">
        <v>110</v>
      </c>
    </row>
    <row r="24" spans="1:11" s="53" customFormat="1" x14ac:dyDescent="0.25"/>
    <row r="25" spans="1:11" ht="18.75" x14ac:dyDescent="0.3">
      <c r="B25" s="14" t="s">
        <v>20</v>
      </c>
      <c r="C25" s="15"/>
      <c r="D25" s="15"/>
      <c r="E25" s="15"/>
      <c r="F25" s="15"/>
    </row>
    <row r="26" spans="1:11" ht="15.75" x14ac:dyDescent="0.25">
      <c r="B26" s="16" t="s">
        <v>21</v>
      </c>
      <c r="C26" s="17" t="s">
        <v>36</v>
      </c>
      <c r="D26" s="15"/>
      <c r="E26" s="15"/>
      <c r="F26" s="15"/>
    </row>
    <row r="27" spans="1:11" x14ac:dyDescent="0.25">
      <c r="B27" s="15"/>
      <c r="C27" s="15"/>
      <c r="D27" s="15"/>
      <c r="E27" s="15"/>
      <c r="F27" s="15"/>
    </row>
    <row r="28" spans="1:11" s="53" customFormat="1" x14ac:dyDescent="0.25">
      <c r="B28" s="53" t="s">
        <v>87</v>
      </c>
    </row>
    <row r="29" spans="1:11" s="53" customFormat="1" x14ac:dyDescent="0.25">
      <c r="B29" s="53" t="s">
        <v>88</v>
      </c>
      <c r="C29" s="82">
        <f>('[3]DATA  OSR'!$C$5-'[3]DATA  OSR'!$C$7-'[3]DATA  OSR'!$C$9-'[3]DATA  OSR'!$C$11-'[3]DATA  OSR'!$C$13-'[3]DATA  OSR'!$C$15)</f>
        <v>77969</v>
      </c>
      <c r="D29" s="82"/>
      <c r="E29" s="82"/>
    </row>
    <row r="30" spans="1:11" s="53" customFormat="1" x14ac:dyDescent="0.25">
      <c r="B30" s="53" t="s">
        <v>89</v>
      </c>
      <c r="C30" s="82">
        <f>'[3]DATA  OSR'!$E$5-'[3]DATA  OSR'!$E$7-'[3]DATA  OSR'!$E$9-'[3]DATA  OSR'!$E$11-'[3]DATA  OSR'!$E$13-'[3]DATA  OSR'!$E$15</f>
        <v>76544</v>
      </c>
      <c r="D30" s="82"/>
      <c r="E30" s="82"/>
    </row>
    <row r="31" spans="1:11" s="53" customFormat="1" x14ac:dyDescent="0.25">
      <c r="B31" s="53" t="s">
        <v>90</v>
      </c>
      <c r="C31" s="82">
        <f>C5-C7-C9-C11-C13</f>
        <v>81843</v>
      </c>
      <c r="D31" s="82"/>
      <c r="E31" s="82"/>
    </row>
    <row r="32" spans="1:11" s="53" customFormat="1" x14ac:dyDescent="0.25">
      <c r="B32" s="53" t="s">
        <v>94</v>
      </c>
      <c r="C32" s="82"/>
      <c r="D32" s="82"/>
      <c r="E32" s="82">
        <f>E5-E7-E9-E11-E13</f>
        <v>81435</v>
      </c>
    </row>
    <row r="33" spans="2:11" s="53" customFormat="1" x14ac:dyDescent="0.25">
      <c r="B33" s="53" t="s">
        <v>96</v>
      </c>
      <c r="G33" s="82">
        <f>G5-G7-G9-G11-G13</f>
        <v>83532</v>
      </c>
    </row>
    <row r="34" spans="2:11" s="53" customFormat="1" x14ac:dyDescent="0.25">
      <c r="B34" s="53" t="s">
        <v>98</v>
      </c>
      <c r="G34" s="82"/>
      <c r="H34" s="82">
        <f>H5-H7-H9-H11-H13</f>
        <v>90136</v>
      </c>
    </row>
    <row r="35" spans="2:11" s="53" customFormat="1" x14ac:dyDescent="0.25">
      <c r="B35" s="53" t="s">
        <v>100</v>
      </c>
      <c r="G35" s="82"/>
      <c r="H35" s="82"/>
      <c r="I35" s="82">
        <f>I5-I7-I9-I11-I13</f>
        <v>96737</v>
      </c>
    </row>
    <row r="36" spans="2:11" s="53" customFormat="1" x14ac:dyDescent="0.25">
      <c r="B36" s="53" t="s">
        <v>102</v>
      </c>
      <c r="G36" s="82"/>
      <c r="H36" s="82"/>
      <c r="I36" s="82"/>
      <c r="J36" s="82">
        <f>J5-J7-J9-J11-J13</f>
        <v>104165</v>
      </c>
    </row>
    <row r="37" spans="2:11" s="53" customFormat="1" x14ac:dyDescent="0.25">
      <c r="B37" s="53" t="s">
        <v>104</v>
      </c>
      <c r="G37" s="82"/>
      <c r="H37" s="82"/>
      <c r="I37" s="82"/>
      <c r="J37" s="82"/>
      <c r="K37" s="82">
        <f>K5-K7-K9-K11-K13</f>
        <v>107455</v>
      </c>
    </row>
    <row r="38" spans="2:11" s="53" customFormat="1" x14ac:dyDescent="0.25"/>
    <row r="39" spans="2:11" s="53" customFormat="1" x14ac:dyDescent="0.25">
      <c r="B39" s="53" t="s">
        <v>91</v>
      </c>
      <c r="C39" s="83">
        <f>'[3]DATA  OSR'!$C$5-'[3]DATA  OSR'!$C$11-'[3]DATA  OSR'!$C$13-'[3]DATA  OSR'!$C$15</f>
        <v>101218</v>
      </c>
      <c r="D39" s="83"/>
      <c r="E39" s="83"/>
    </row>
    <row r="40" spans="2:11" s="53" customFormat="1" x14ac:dyDescent="0.25">
      <c r="B40" s="53" t="s">
        <v>92</v>
      </c>
      <c r="C40" s="83">
        <f>'[3]DATA  OSR'!$E$5-'[3]DATA  OSR'!$E$11-'[3]DATA  OSR'!$E$13-'[3]DATA  OSR'!$E$15</f>
        <v>94540</v>
      </c>
      <c r="D40" s="83"/>
      <c r="E40" s="83"/>
    </row>
    <row r="41" spans="2:11" s="53" customFormat="1" x14ac:dyDescent="0.25">
      <c r="B41" s="53" t="s">
        <v>93</v>
      </c>
      <c r="C41" s="83">
        <f>C5-C11-C13</f>
        <v>98038</v>
      </c>
      <c r="D41" s="83"/>
      <c r="E41" s="83"/>
    </row>
    <row r="42" spans="2:11" s="53" customFormat="1" x14ac:dyDescent="0.25">
      <c r="B42" s="53" t="s">
        <v>95</v>
      </c>
      <c r="C42" s="83"/>
      <c r="D42" s="83"/>
      <c r="E42" s="83">
        <f>E5-E11-E13</f>
        <v>99409</v>
      </c>
    </row>
    <row r="43" spans="2:11" s="53" customFormat="1" x14ac:dyDescent="0.25">
      <c r="B43" s="53" t="s">
        <v>97</v>
      </c>
      <c r="G43" s="83">
        <f>G5-G11-G13</f>
        <v>97218</v>
      </c>
    </row>
    <row r="44" spans="2:11" s="53" customFormat="1" x14ac:dyDescent="0.25">
      <c r="B44" s="53" t="s">
        <v>99</v>
      </c>
      <c r="G44" s="83"/>
      <c r="H44" s="83">
        <f>H5-H11-H13</f>
        <v>103580</v>
      </c>
    </row>
    <row r="45" spans="2:11" s="53" customFormat="1" x14ac:dyDescent="0.25">
      <c r="B45" s="53" t="s">
        <v>101</v>
      </c>
      <c r="G45" s="83"/>
      <c r="H45" s="83"/>
      <c r="I45" s="83">
        <f>I5-I11-I13</f>
        <v>110570</v>
      </c>
    </row>
    <row r="46" spans="2:11" s="53" customFormat="1" x14ac:dyDescent="0.25">
      <c r="B46" s="53" t="s">
        <v>103</v>
      </c>
      <c r="G46" s="83"/>
      <c r="H46" s="83"/>
      <c r="I46" s="83"/>
      <c r="J46" s="83">
        <f>J5-J11-J13</f>
        <v>118402</v>
      </c>
    </row>
    <row r="47" spans="2:11" s="53" customFormat="1" x14ac:dyDescent="0.25">
      <c r="B47" s="53" t="s">
        <v>105</v>
      </c>
      <c r="G47" s="83"/>
      <c r="H47" s="83"/>
      <c r="I47" s="83"/>
      <c r="J47" s="83"/>
      <c r="K47" s="83">
        <f>K5-K11-K13</f>
        <v>122110</v>
      </c>
    </row>
    <row r="48" spans="2:11" s="53" customFormat="1" ht="15.75" thickBot="1" x14ac:dyDescent="0.3">
      <c r="G48" s="83"/>
      <c r="H48" s="83"/>
      <c r="I48" s="83"/>
      <c r="J48" s="83"/>
      <c r="K48" s="83"/>
    </row>
    <row r="49" spans="2:14" ht="19.5" thickBot="1" x14ac:dyDescent="0.35">
      <c r="B49" s="23"/>
      <c r="C49" s="24" t="s">
        <v>23</v>
      </c>
      <c r="D49" s="18"/>
      <c r="E49" s="24" t="s">
        <v>25</v>
      </c>
      <c r="F49" s="19"/>
      <c r="G49" s="24" t="s">
        <v>26</v>
      </c>
      <c r="H49" s="24" t="s">
        <v>27</v>
      </c>
      <c r="I49" s="24" t="s">
        <v>28</v>
      </c>
      <c r="J49" s="24" t="s">
        <v>29</v>
      </c>
      <c r="K49" s="24" t="s">
        <v>30</v>
      </c>
      <c r="L49" s="295" t="s">
        <v>37</v>
      </c>
      <c r="M49" s="296"/>
      <c r="N49" s="297"/>
    </row>
    <row r="50" spans="2:14" ht="16.5" thickBot="1" x14ac:dyDescent="0.3">
      <c r="B50" s="16" t="s">
        <v>24</v>
      </c>
      <c r="C50" s="26">
        <f>(C29+C30+C31)/(C39+C40+C41)</f>
        <v>0.80449019047230053</v>
      </c>
      <c r="D50" s="20"/>
      <c r="E50" s="26">
        <f>(C30+C31+E32)/(C40+C41+E42)</f>
        <v>0.82134478589800231</v>
      </c>
      <c r="F50" s="20" t="str">
        <f>IF(ISERR(SUM(('[2]DATA OP'!G29-'[2]DATA OP'!G31-'[2]DATA OP'!G33-'[2]DATA OP'!G35-'[2]DATA OP'!G37-'[2]DATA OP'!G39-'[2]DATA OP'!G41-'[2]DATA OP'!G43-('[2]DATA OP'!G45-'[2]DATA OP'!G47-'[2]DATA OP'!G49-'[2]DATA OP'!G51))/SUM('[2]DATA OP'!G29-'[2]DATA OP'!G31-'[2]DATA OP'!G33-'[2]DATA OP'!G35-'[2]DATA OP'!G37-'[2]DATA OP'!G39-'[2]DATA OP'!G41-'[2]DATA OP'!G43))),"",SUM(('[2]DATA OP'!G29-'[2]DATA OP'!G31-'[2]DATA OP'!G33-'[2]DATA OP'!G35-'[2]DATA OP'!G37-'[2]DATA OP'!G39-'[2]DATA OP'!G41-'[2]DATA OP'!G43-('[2]DATA OP'!G45-'[2]DATA OP'!G47-'[2]DATA OP'!G49-'[2]DATA OP'!G51))/SUM('[2]DATA OP'!G29-'[2]DATA OP'!G31-'[2]DATA OP'!G33-'[2]DATA OP'!G35-'[2]DATA OP'!G37-'[2]DATA OP'!G39-'[2]DATA OP'!G41-'[2]DATA OP'!G43)))</f>
        <v/>
      </c>
      <c r="G50" s="26">
        <f>(C31+E32+G33)/(C41+E42+G43)</f>
        <v>0.83759523526716784</v>
      </c>
      <c r="H50" s="26">
        <f>(E32+G33+H34)/(E42+G43+H44)</f>
        <v>0.84975700100264151</v>
      </c>
      <c r="I50" s="26">
        <f>(G33+H34+I35)/(G43+H44+I45)</f>
        <v>0.86844184373474476</v>
      </c>
      <c r="J50" s="26">
        <f>(H34+I35+J36)/(H44+I45+J46)</f>
        <v>0.87516538766869545</v>
      </c>
      <c r="K50" s="26">
        <f>(I35+J36+K37)/(I45+J46+K47)</f>
        <v>0.87830478349787233</v>
      </c>
      <c r="L50" s="28"/>
      <c r="M50" s="29"/>
      <c r="N50" s="30"/>
    </row>
    <row r="51" spans="2:14" ht="21.75" thickBot="1" x14ac:dyDescent="0.4">
      <c r="B51" s="21" t="s">
        <v>35</v>
      </c>
      <c r="C51" s="53"/>
      <c r="D51" s="53"/>
      <c r="E51" s="53"/>
      <c r="F51" s="53"/>
      <c r="G51" s="53"/>
      <c r="L51" s="298" t="str">
        <f>IF(K50&gt;60%,"YES","NO")</f>
        <v>YES</v>
      </c>
      <c r="M51" s="299"/>
      <c r="N51" s="300"/>
    </row>
    <row r="52" spans="2:14" ht="15.75" x14ac:dyDescent="0.25">
      <c r="B52" s="21" t="s">
        <v>32</v>
      </c>
    </row>
    <row r="53" spans="2:14" ht="15.75" x14ac:dyDescent="0.25">
      <c r="B53" s="68" t="s">
        <v>119</v>
      </c>
      <c r="F53" s="53"/>
      <c r="G53" s="53"/>
      <c r="H53" s="53"/>
      <c r="I53" s="53"/>
      <c r="J53" s="53"/>
      <c r="K53" s="53"/>
      <c r="L53" s="53"/>
      <c r="M53" s="53"/>
      <c r="N53" s="53"/>
    </row>
  </sheetData>
  <mergeCells count="2">
    <mergeCell ref="L49:N49"/>
    <mergeCell ref="L51:N51"/>
  </mergeCells>
  <conditionalFormatting sqref="L51:N51">
    <cfRule type="containsText" dxfId="11" priority="1" operator="containsText" text="NO">
      <formula>NOT(ISERROR(SEARCH("NO",L51)))</formula>
    </cfRule>
    <cfRule type="cellIs" dxfId="10" priority="2" operator="equal">
      <formula>"YES"</formula>
    </cfRule>
  </conditionalFormatting>
  <dataValidations count="4">
    <dataValidation type="whole" showErrorMessage="1" errorTitle="ERROR" error="You must enter a number in this cell. If N/A enter 0." promptTitle="ERROR" prompt="You must enter a number in this cell" sqref="G22:K22 C22 D21:D22 F21:F22 E22 C5:K19">
      <formula1>-10000000000</formula1>
      <formula2>10000000000</formula2>
    </dataValidation>
    <dataValidation type="whole" showErrorMessage="1" errorTitle="ERROR" error="Expenditure must be positive.  _x000a_You must enter a number in this cell. If N/A enter 0." promptTitle="ERROR" prompt="You must enter a number in this cell" sqref="C21">
      <formula1>0</formula1>
      <formula2>10000000000</formula2>
    </dataValidation>
    <dataValidation type="whole" showErrorMessage="1" errorTitle="ERROR" error="Expenditure must be positive.   You must enter a number in this cell. If N/A enter 0." promptTitle="ERROR" prompt="You must enter a number in this cell" sqref="E21">
      <formula1>0</formula1>
      <formula2>10000000000</formula2>
    </dataValidation>
    <dataValidation type="whole" showErrorMessage="1" errorTitle="ERROR" error="Expenditure must be positive     You must enter a number in this cell. If N/A enter 0." promptTitle="ERROR" prompt="You must enter a number in this cell" sqref="G21:K21">
      <formula1>0</formula1>
      <formula2>10000000000</formula2>
    </dataValidation>
  </dataValidations>
  <pageMargins left="0.70866141732283472" right="0.70866141732283472" top="0.74803149606299213" bottom="0.74803149606299213" header="0.31496062992125984" footer="0.31496062992125984"/>
  <pageSetup paperSize="8"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workbookViewId="0"/>
  </sheetViews>
  <sheetFormatPr defaultRowHeight="15" x14ac:dyDescent="0.25"/>
  <cols>
    <col min="1" max="1" width="2.28515625" customWidth="1"/>
    <col min="2" max="2" width="29.7109375" customWidth="1"/>
    <col min="3" max="3" width="21.7109375" customWidth="1"/>
    <col min="4" max="4" width="5.7109375" customWidth="1"/>
    <col min="5" max="5" width="22.140625" customWidth="1"/>
    <col min="6" max="6" width="5.85546875" customWidth="1"/>
    <col min="7" max="11" width="21.7109375" customWidth="1"/>
    <col min="12" max="12" width="46.28515625" customWidth="1"/>
  </cols>
  <sheetData>
    <row r="1" spans="1:14" x14ac:dyDescent="0.25">
      <c r="A1" s="1"/>
      <c r="B1" s="2"/>
      <c r="C1" s="1"/>
      <c r="D1" s="3"/>
      <c r="E1" s="1"/>
      <c r="F1" s="3"/>
      <c r="G1" s="1"/>
      <c r="H1" s="1"/>
      <c r="I1" s="1"/>
      <c r="J1" s="1"/>
      <c r="K1" s="1"/>
    </row>
    <row r="2" spans="1:14" ht="52.5" customHeight="1" x14ac:dyDescent="0.45">
      <c r="A2" s="1"/>
      <c r="B2" s="301" t="s">
        <v>38</v>
      </c>
      <c r="C2" s="301"/>
      <c r="D2" s="301"/>
      <c r="E2" s="301"/>
      <c r="F2" s="301"/>
      <c r="G2" s="301"/>
      <c r="H2" s="1"/>
      <c r="I2" s="1"/>
      <c r="J2" s="1"/>
      <c r="K2" s="80">
        <f ca="1">TODAY()</f>
        <v>42185</v>
      </c>
    </row>
    <row r="3" spans="1:14" ht="21" x14ac:dyDescent="0.25">
      <c r="A3" s="1"/>
      <c r="B3" s="5" t="str">
        <f>[2]INSTRUCTIONS!D5</f>
        <v>Blue Mountains City Council</v>
      </c>
      <c r="C3" s="1"/>
      <c r="D3" s="3"/>
      <c r="E3" s="1"/>
      <c r="F3" s="3"/>
      <c r="G3" s="1"/>
      <c r="H3" s="1"/>
      <c r="I3" s="1"/>
      <c r="J3" s="1"/>
      <c r="K3" s="1"/>
    </row>
    <row r="4" spans="1:14" ht="60.75" thickBot="1" x14ac:dyDescent="0.3">
      <c r="A4" s="1"/>
      <c r="B4" s="2"/>
      <c r="C4" s="6" t="s">
        <v>1</v>
      </c>
      <c r="D4" s="7"/>
      <c r="E4" s="6" t="s">
        <v>19</v>
      </c>
      <c r="F4" s="7"/>
      <c r="G4" s="6" t="s">
        <v>14</v>
      </c>
      <c r="H4" s="6" t="s">
        <v>15</v>
      </c>
      <c r="I4" s="6" t="s">
        <v>16</v>
      </c>
      <c r="J4" s="6" t="s">
        <v>17</v>
      </c>
      <c r="K4" s="6" t="s">
        <v>18</v>
      </c>
    </row>
    <row r="5" spans="1:14" ht="30.75" thickBot="1" x14ac:dyDescent="0.3">
      <c r="A5" s="1"/>
      <c r="B5" s="8" t="s">
        <v>39</v>
      </c>
      <c r="C5" s="9">
        <v>3672</v>
      </c>
      <c r="D5" s="31"/>
      <c r="E5" s="9">
        <v>3184</v>
      </c>
      <c r="F5" s="31"/>
      <c r="G5" s="9">
        <v>2807</v>
      </c>
      <c r="H5" s="9">
        <v>3758</v>
      </c>
      <c r="I5" s="9">
        <v>6962</v>
      </c>
      <c r="J5" s="9">
        <v>9062</v>
      </c>
      <c r="K5" s="9">
        <v>9194</v>
      </c>
      <c r="L5" s="33" t="s">
        <v>117</v>
      </c>
    </row>
    <row r="6" spans="1:14" ht="15.75" thickBot="1" x14ac:dyDescent="0.3">
      <c r="A6" s="1"/>
      <c r="B6" s="8"/>
      <c r="C6" s="31"/>
      <c r="D6" s="31"/>
      <c r="E6" s="32"/>
      <c r="F6" s="31"/>
      <c r="G6" s="31"/>
      <c r="H6" s="10"/>
      <c r="I6" s="10"/>
      <c r="J6" s="10"/>
      <c r="K6" s="10"/>
    </row>
    <row r="7" spans="1:14" ht="45.75" thickBot="1" x14ac:dyDescent="0.3">
      <c r="A7" s="1"/>
      <c r="B7" s="8" t="s">
        <v>40</v>
      </c>
      <c r="C7" s="9">
        <v>9146</v>
      </c>
      <c r="D7" s="31"/>
      <c r="E7" s="9">
        <v>10885</v>
      </c>
      <c r="F7" s="31"/>
      <c r="G7" s="9">
        <v>10888</v>
      </c>
      <c r="H7" s="9">
        <v>10890</v>
      </c>
      <c r="I7" s="9">
        <v>10914</v>
      </c>
      <c r="J7" s="9">
        <v>10926</v>
      </c>
      <c r="K7" s="9">
        <v>10936</v>
      </c>
      <c r="L7" s="33" t="s">
        <v>117</v>
      </c>
    </row>
    <row r="8" spans="1:14" x14ac:dyDescent="0.25">
      <c r="A8" s="1"/>
      <c r="B8" s="8"/>
      <c r="C8" s="10"/>
      <c r="D8" s="10"/>
      <c r="E8" s="10"/>
      <c r="F8" s="10"/>
      <c r="G8" s="10"/>
      <c r="H8" s="10"/>
      <c r="I8" s="10"/>
      <c r="J8" s="10"/>
      <c r="K8" s="10"/>
    </row>
    <row r="9" spans="1:14" x14ac:dyDescent="0.25">
      <c r="B9" s="84" t="s">
        <v>115</v>
      </c>
    </row>
    <row r="10" spans="1:14" s="53" customFormat="1" x14ac:dyDescent="0.25"/>
    <row r="11" spans="1:14" ht="18.75" x14ac:dyDescent="0.3">
      <c r="B11" s="14" t="s">
        <v>20</v>
      </c>
      <c r="C11" s="15"/>
      <c r="D11" s="15"/>
      <c r="E11" s="15"/>
      <c r="F11" s="15"/>
    </row>
    <row r="12" spans="1:14" ht="15.75" x14ac:dyDescent="0.25">
      <c r="B12" s="16" t="s">
        <v>21</v>
      </c>
      <c r="C12" s="16" t="s">
        <v>41</v>
      </c>
      <c r="D12" s="15"/>
      <c r="E12" s="15"/>
      <c r="F12" s="15"/>
    </row>
    <row r="13" spans="1:14" ht="15.75" thickBot="1" x14ac:dyDescent="0.3">
      <c r="B13" s="15"/>
      <c r="C13" s="15"/>
      <c r="D13" s="15"/>
      <c r="E13" s="15"/>
      <c r="F13" s="15"/>
    </row>
    <row r="14" spans="1:14" ht="19.5" thickBot="1" x14ac:dyDescent="0.35">
      <c r="B14" s="23"/>
      <c r="C14" s="24" t="s">
        <v>23</v>
      </c>
      <c r="D14" s="18"/>
      <c r="E14" s="24" t="s">
        <v>25</v>
      </c>
      <c r="F14" s="19"/>
      <c r="G14" s="24" t="s">
        <v>26</v>
      </c>
      <c r="H14" s="24" t="s">
        <v>27</v>
      </c>
      <c r="I14" s="24" t="s">
        <v>28</v>
      </c>
      <c r="J14" s="24" t="s">
        <v>29</v>
      </c>
      <c r="K14" s="24" t="s">
        <v>30</v>
      </c>
      <c r="L14" s="295" t="s">
        <v>37</v>
      </c>
      <c r="M14" s="296"/>
      <c r="N14" s="297"/>
    </row>
    <row r="15" spans="1:14" ht="16.5" thickBot="1" x14ac:dyDescent="0.3">
      <c r="B15" s="16" t="s">
        <v>24</v>
      </c>
      <c r="C15" s="26">
        <f>('[3]DATA BIAR'!$C$5+'[3]DATA BIAR'!$E$5+C5)/('[3]DATA BIAR'!$C$7+'[3]DATA BIAR'!$E$7+C7)</f>
        <v>0.48072106613895677</v>
      </c>
      <c r="D15" s="20"/>
      <c r="E15" s="26">
        <f>('[3]DATA BIAR'!$E$5+C5+E5)/('[3]DATA BIAR'!$G$5+C7+E7)</f>
        <v>0.47588912795848626</v>
      </c>
      <c r="F15" s="20" t="str">
        <f>IF(ISERR(SUM(('[2]DATA OP'!G29-'[2]DATA OP'!G31-'[2]DATA OP'!G33-'[2]DATA OP'!G35-'[2]DATA OP'!G37-'[2]DATA OP'!G39-'[2]DATA OP'!G41-'[2]DATA OP'!G43-('[2]DATA OP'!G45-'[2]DATA OP'!G47-'[2]DATA OP'!G49-'[2]DATA OP'!G51))/SUM('[2]DATA OP'!G29-'[2]DATA OP'!G31-'[2]DATA OP'!G33-'[2]DATA OP'!G35-'[2]DATA OP'!G37-'[2]DATA OP'!G39-'[2]DATA OP'!G41-'[2]DATA OP'!G43))),"",SUM(('[2]DATA OP'!G29-'[2]DATA OP'!G31-'[2]DATA OP'!G33-'[2]DATA OP'!G35-'[2]DATA OP'!G37-'[2]DATA OP'!G39-'[2]DATA OP'!G41-'[2]DATA OP'!G43-('[2]DATA OP'!G45-'[2]DATA OP'!G47-'[2]DATA OP'!G49-'[2]DATA OP'!G51))/SUM('[2]DATA OP'!G29-'[2]DATA OP'!G31-'[2]DATA OP'!G33-'[2]DATA OP'!G35-'[2]DATA OP'!G37-'[2]DATA OP'!G39-'[2]DATA OP'!G41-'[2]DATA OP'!G43)))</f>
        <v/>
      </c>
      <c r="G15" s="26">
        <f>(C5+E5+G5)/(C7+E7+G7)</f>
        <v>0.31252627834017915</v>
      </c>
      <c r="H15" s="26">
        <f>(E5+G5+H5)/(E7+G7+H7)</f>
        <v>0.29847227750053579</v>
      </c>
      <c r="I15" s="26">
        <f>(G5+H5+I5)/(G7+H7+I7)</f>
        <v>0.41377095313838247</v>
      </c>
      <c r="J15" s="26">
        <f>(H5+I5+J5)/(H7+I7+J7)</f>
        <v>0.60439963336388636</v>
      </c>
      <c r="K15" s="26">
        <f>(I5+J5+K5)/(I7+J7+K7)</f>
        <v>0.76940444227483529</v>
      </c>
      <c r="L15" s="28"/>
      <c r="M15" s="29"/>
      <c r="N15" s="30"/>
    </row>
    <row r="16" spans="1:14" ht="21.75" thickBot="1" x14ac:dyDescent="0.4">
      <c r="B16" s="21" t="s">
        <v>42</v>
      </c>
      <c r="C16" s="19"/>
      <c r="D16" s="22"/>
      <c r="E16" s="22"/>
      <c r="F16" s="22"/>
      <c r="L16" s="298" t="str">
        <f>IF(K15&gt;H15,"YES","NO")</f>
        <v>YES</v>
      </c>
      <c r="M16" s="299"/>
      <c r="N16" s="300"/>
    </row>
    <row r="17" spans="2:7" ht="15.75" x14ac:dyDescent="0.25">
      <c r="B17" s="21" t="s">
        <v>32</v>
      </c>
    </row>
    <row r="18" spans="2:7" ht="15.75" x14ac:dyDescent="0.25">
      <c r="B18" s="68" t="s">
        <v>118</v>
      </c>
    </row>
    <row r="19" spans="2:7" x14ac:dyDescent="0.25">
      <c r="G19" s="53"/>
    </row>
    <row r="20" spans="2:7" ht="15.75" x14ac:dyDescent="0.25">
      <c r="B20" s="294" t="s">
        <v>532</v>
      </c>
      <c r="G20" s="53"/>
    </row>
    <row r="21" spans="2:7" x14ac:dyDescent="0.25">
      <c r="G21" s="53"/>
    </row>
  </sheetData>
  <mergeCells count="3">
    <mergeCell ref="L14:N14"/>
    <mergeCell ref="L16:N16"/>
    <mergeCell ref="B2:G2"/>
  </mergeCells>
  <conditionalFormatting sqref="L16:N16">
    <cfRule type="containsText" dxfId="9" priority="1" operator="containsText" text="NO">
      <formula>NOT(ISERROR(SEARCH("NO",L16)))</formula>
    </cfRule>
    <cfRule type="cellIs" dxfId="8" priority="2" operator="equal">
      <formula>"YES"</formula>
    </cfRule>
  </conditionalFormatting>
  <dataValidations count="2">
    <dataValidation type="whole" showErrorMessage="1" errorTitle="ERROR" error="You must enter a number in this cell. If N/A enter 0." promptTitle="ERROR" prompt="You must enter a number in this cell" sqref="H5:K8 C8:G8">
      <formula1>-10000000000</formula1>
      <formula2>10000000000</formula2>
    </dataValidation>
    <dataValidation type="whole" allowBlank="1" showInputMessage="1" showErrorMessage="1" errorTitle="ERROR" error="You must enter a number in this cell. If N/A enter 0." sqref="C5:G7">
      <formula1>-10000000000</formula1>
      <formula2>10000000000</formula2>
    </dataValidation>
  </dataValidations>
  <pageMargins left="0.70866141732283472" right="0.70866141732283472" top="0.74803149606299213" bottom="0.74803149606299213" header="0.31496062992125984" footer="0.31496062992125984"/>
  <pageSetup paperSize="8"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topLeftCell="E1" workbookViewId="0">
      <selection activeCell="M22" sqref="M22"/>
    </sheetView>
  </sheetViews>
  <sheetFormatPr defaultRowHeight="15" x14ac:dyDescent="0.25"/>
  <cols>
    <col min="1" max="1" width="2.28515625" customWidth="1"/>
    <col min="2" max="2" width="29.7109375" customWidth="1"/>
    <col min="3" max="3" width="5.85546875" customWidth="1"/>
    <col min="4" max="4" width="23.28515625" customWidth="1"/>
    <col min="5" max="5" width="8" customWidth="1"/>
    <col min="6" max="6" width="22.140625" customWidth="1"/>
    <col min="7" max="7" width="5.85546875" customWidth="1"/>
    <col min="8" max="12" width="21.7109375" customWidth="1"/>
    <col min="13" max="13" width="41.28515625" customWidth="1"/>
  </cols>
  <sheetData>
    <row r="1" spans="1:15" x14ac:dyDescent="0.25">
      <c r="A1" s="1"/>
      <c r="B1" s="2"/>
      <c r="C1" s="3"/>
      <c r="D1" s="1"/>
      <c r="E1" s="1"/>
      <c r="F1" s="2"/>
      <c r="G1" s="3"/>
      <c r="H1" s="1"/>
      <c r="I1" s="1"/>
      <c r="J1" s="2"/>
      <c r="K1" s="3"/>
      <c r="L1" s="1"/>
    </row>
    <row r="2" spans="1:15" ht="50.25" customHeight="1" x14ac:dyDescent="0.45">
      <c r="A2" s="1"/>
      <c r="B2" s="301" t="s">
        <v>43</v>
      </c>
      <c r="C2" s="301"/>
      <c r="D2" s="301"/>
      <c r="E2" s="301"/>
      <c r="F2" s="301"/>
      <c r="G2" s="301"/>
      <c r="H2" s="301"/>
      <c r="I2" s="301"/>
      <c r="J2" s="302">
        <v>42139</v>
      </c>
      <c r="K2" s="302"/>
      <c r="L2" s="302"/>
    </row>
    <row r="3" spans="1:15" ht="21" x14ac:dyDescent="0.25">
      <c r="A3" s="1"/>
      <c r="B3" s="5" t="str">
        <f>[2]INSTRUCTIONS!D5</f>
        <v>Blue Mountains City Council</v>
      </c>
      <c r="C3" s="3"/>
      <c r="D3" s="1"/>
      <c r="E3" s="1"/>
      <c r="F3" s="5"/>
      <c r="G3" s="3"/>
      <c r="H3" s="1"/>
      <c r="I3" s="1"/>
      <c r="J3" s="5"/>
      <c r="K3" s="3"/>
      <c r="L3" s="1"/>
    </row>
    <row r="4" spans="1:15" ht="60.75" thickBot="1" x14ac:dyDescent="0.3">
      <c r="A4" s="1"/>
      <c r="B4" s="2"/>
      <c r="C4" s="7"/>
      <c r="D4" s="6" t="s">
        <v>1</v>
      </c>
      <c r="E4" s="1"/>
      <c r="F4" s="6" t="s">
        <v>19</v>
      </c>
      <c r="G4" s="7"/>
      <c r="H4" s="6" t="s">
        <v>14</v>
      </c>
      <c r="I4" s="6" t="s">
        <v>15</v>
      </c>
      <c r="J4" s="6" t="s">
        <v>16</v>
      </c>
      <c r="K4" s="6" t="s">
        <v>17</v>
      </c>
      <c r="L4" s="6" t="s">
        <v>18</v>
      </c>
    </row>
    <row r="5" spans="1:15" ht="30.75" thickBot="1" x14ac:dyDescent="0.3">
      <c r="A5" s="1"/>
      <c r="B5" s="8" t="s">
        <v>44</v>
      </c>
      <c r="C5" s="31"/>
      <c r="D5" s="9">
        <v>9977</v>
      </c>
      <c r="E5" s="1"/>
      <c r="F5" s="75">
        <v>11725</v>
      </c>
      <c r="G5" s="77"/>
      <c r="H5" s="75">
        <v>15647</v>
      </c>
      <c r="I5" s="75">
        <v>18821</v>
      </c>
      <c r="J5" s="75">
        <v>19015</v>
      </c>
      <c r="K5" s="75">
        <v>17331</v>
      </c>
      <c r="L5" s="75">
        <v>15744</v>
      </c>
      <c r="M5" s="33" t="s">
        <v>117</v>
      </c>
    </row>
    <row r="6" spans="1:15" ht="15.75" thickBot="1" x14ac:dyDescent="0.3">
      <c r="A6" s="1"/>
      <c r="B6" s="8"/>
      <c r="C6" s="31"/>
      <c r="D6" s="31"/>
      <c r="E6" s="1"/>
      <c r="F6" s="31"/>
      <c r="G6" s="77"/>
      <c r="H6" s="31"/>
      <c r="I6" s="31"/>
      <c r="J6" s="31"/>
      <c r="K6" s="31"/>
      <c r="L6" s="31"/>
    </row>
    <row r="7" spans="1:15" ht="60.75" thickBot="1" x14ac:dyDescent="0.3">
      <c r="A7" s="1"/>
      <c r="B7" s="8" t="s">
        <v>45</v>
      </c>
      <c r="C7" s="31"/>
      <c r="D7" s="9">
        <v>601767</v>
      </c>
      <c r="E7" s="1"/>
      <c r="F7" s="9">
        <v>601784</v>
      </c>
      <c r="G7" s="7"/>
      <c r="H7" s="9">
        <v>593982.81334801298</v>
      </c>
      <c r="I7" s="9">
        <v>587025.63503853406</v>
      </c>
      <c r="J7" s="9">
        <v>585193.32922115328</v>
      </c>
      <c r="K7" s="9">
        <v>584391.92550712184</v>
      </c>
      <c r="L7" s="9">
        <v>583519.62041013059</v>
      </c>
      <c r="M7" s="33" t="s">
        <v>117</v>
      </c>
    </row>
    <row r="8" spans="1:15" x14ac:dyDescent="0.25">
      <c r="A8" s="7"/>
      <c r="B8" s="7"/>
      <c r="C8" s="7"/>
      <c r="D8" s="7"/>
      <c r="E8" s="7"/>
      <c r="F8" s="7"/>
      <c r="G8" s="7"/>
      <c r="H8" s="7"/>
      <c r="I8" s="7"/>
      <c r="J8" s="7"/>
      <c r="K8" s="7"/>
      <c r="L8" s="7"/>
    </row>
    <row r="9" spans="1:15" s="53" customFormat="1" x14ac:dyDescent="0.25">
      <c r="B9" s="84" t="s">
        <v>113</v>
      </c>
    </row>
    <row r="11" spans="1:15" ht="18.75" x14ac:dyDescent="0.3">
      <c r="B11" s="14" t="s">
        <v>20</v>
      </c>
      <c r="C11" s="15"/>
      <c r="D11" s="15"/>
      <c r="E11" s="15"/>
      <c r="F11" s="15"/>
    </row>
    <row r="12" spans="1:15" ht="15.75" x14ac:dyDescent="0.25">
      <c r="B12" s="16" t="s">
        <v>21</v>
      </c>
      <c r="C12" s="16" t="s">
        <v>46</v>
      </c>
      <c r="D12" s="15"/>
      <c r="E12" s="15"/>
      <c r="F12" s="15"/>
    </row>
    <row r="13" spans="1:15" ht="15.75" thickBot="1" x14ac:dyDescent="0.3">
      <c r="B13" s="15"/>
      <c r="C13" s="15"/>
      <c r="D13" s="15"/>
      <c r="E13" s="15"/>
      <c r="F13" s="15"/>
    </row>
    <row r="14" spans="1:15" ht="16.5" thickBot="1" x14ac:dyDescent="0.3">
      <c r="B14" s="23"/>
      <c r="D14" s="24" t="s">
        <v>23</v>
      </c>
      <c r="F14" s="24" t="s">
        <v>25</v>
      </c>
      <c r="H14" s="24" t="s">
        <v>26</v>
      </c>
      <c r="I14" s="24" t="s">
        <v>27</v>
      </c>
      <c r="J14" s="24" t="s">
        <v>28</v>
      </c>
      <c r="K14" s="24" t="s">
        <v>29</v>
      </c>
      <c r="L14" s="24" t="s">
        <v>30</v>
      </c>
    </row>
    <row r="15" spans="1:15" ht="16.5" thickBot="1" x14ac:dyDescent="0.3">
      <c r="B15" s="16" t="s">
        <v>24</v>
      </c>
      <c r="D15" s="26">
        <f>D5/D7</f>
        <v>1.6579506686142644E-2</v>
      </c>
      <c r="F15" s="51">
        <f>F5/F7</f>
        <v>1.9483735027850526E-2</v>
      </c>
      <c r="H15" s="51">
        <f t="shared" ref="H15:L15" si="0">H5/H7</f>
        <v>2.6342513029636201E-2</v>
      </c>
      <c r="I15" s="51">
        <f t="shared" si="0"/>
        <v>3.2061632195610222E-2</v>
      </c>
      <c r="J15" s="51">
        <f t="shared" si="0"/>
        <v>3.2493535128480501E-2</v>
      </c>
      <c r="K15" s="51">
        <f t="shared" si="0"/>
        <v>2.9656467250057498E-2</v>
      </c>
      <c r="L15" s="51">
        <f t="shared" si="0"/>
        <v>2.6981097891677106E-2</v>
      </c>
    </row>
    <row r="16" spans="1:15" ht="15.75" x14ac:dyDescent="0.25">
      <c r="B16" s="21" t="s">
        <v>47</v>
      </c>
      <c r="C16" s="19"/>
      <c r="D16" s="22"/>
      <c r="E16" s="22"/>
      <c r="F16" s="22"/>
      <c r="M16" s="303" t="s">
        <v>37</v>
      </c>
      <c r="N16" s="53"/>
      <c r="O16" s="53"/>
    </row>
    <row r="17" spans="2:15" ht="16.5" thickBot="1" x14ac:dyDescent="0.3">
      <c r="B17" s="68" t="s">
        <v>118</v>
      </c>
      <c r="M17" s="304"/>
      <c r="N17" s="53"/>
      <c r="O17" s="53"/>
    </row>
    <row r="18" spans="2:15" ht="19.5" hidden="1" customHeight="1" thickBot="1" x14ac:dyDescent="0.35">
      <c r="B18" s="16" t="s">
        <v>24</v>
      </c>
      <c r="H18" s="53"/>
      <c r="I18" s="26"/>
      <c r="J18" s="26"/>
      <c r="K18" s="26"/>
      <c r="L18" s="27"/>
      <c r="M18" s="34" t="s">
        <v>37</v>
      </c>
      <c r="N18" s="53"/>
      <c r="O18" s="53"/>
    </row>
    <row r="19" spans="2:15" ht="15.75" hidden="1" x14ac:dyDescent="0.25">
      <c r="B19" s="21" t="s">
        <v>32</v>
      </c>
      <c r="H19" s="53"/>
      <c r="M19" s="35"/>
      <c r="N19" s="53"/>
      <c r="O19" s="53"/>
    </row>
    <row r="20" spans="2:15" ht="21.75" thickBot="1" x14ac:dyDescent="0.4">
      <c r="H20" s="53"/>
      <c r="M20" s="36" t="str">
        <f>IF(L18&lt;0.02,"YES","NO")</f>
        <v>YES</v>
      </c>
      <c r="N20" s="53"/>
      <c r="O20" s="53"/>
    </row>
    <row r="21" spans="2:15" x14ac:dyDescent="0.25">
      <c r="H21" s="53"/>
      <c r="I21" s="53"/>
      <c r="J21" s="53"/>
      <c r="K21" s="53"/>
      <c r="L21" s="53"/>
    </row>
  </sheetData>
  <mergeCells count="4">
    <mergeCell ref="B2:E2"/>
    <mergeCell ref="F2:I2"/>
    <mergeCell ref="J2:L2"/>
    <mergeCell ref="M16:M17"/>
  </mergeCells>
  <conditionalFormatting sqref="M20">
    <cfRule type="containsText" dxfId="7" priority="1" operator="containsText" text="NO">
      <formula>NOT(ISERROR(SEARCH("NO",M20)))</formula>
    </cfRule>
    <cfRule type="cellIs" dxfId="6" priority="2" operator="equal">
      <formula>"YES"</formula>
    </cfRule>
  </conditionalFormatting>
  <dataValidations count="1">
    <dataValidation type="whole" showInputMessage="1" showErrorMessage="1" errorTitle="ERROR" error="You must enter a number in this cell. If N/A enter 0." sqref="C5:D7 H5:L7 F5:F7">
      <formula1>-10000000000</formula1>
      <formula2>10000000000</formula2>
    </dataValidation>
  </dataValidations>
  <pageMargins left="0.70866141732283472" right="0.70866141732283472" top="0.74803149606299213" bottom="0.74803149606299213" header="0.31496062992125984" footer="0.31496062992125984"/>
  <pageSetup paperSize="8"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election activeCell="G19" sqref="G19"/>
    </sheetView>
  </sheetViews>
  <sheetFormatPr defaultRowHeight="15" x14ac:dyDescent="0.25"/>
  <cols>
    <col min="1" max="1" width="2.28515625" customWidth="1"/>
    <col min="2" max="2" width="29.7109375" customWidth="1"/>
    <col min="3" max="3" width="23.28515625" customWidth="1"/>
    <col min="4" max="4" width="8" customWidth="1"/>
    <col min="5" max="5" width="22.140625" customWidth="1"/>
    <col min="6" max="6" width="5.85546875" customWidth="1"/>
    <col min="7" max="11" width="21.7109375" customWidth="1"/>
    <col min="12" max="12" width="36.140625" customWidth="1"/>
  </cols>
  <sheetData>
    <row r="1" spans="1:12" x14ac:dyDescent="0.25">
      <c r="A1" s="1"/>
      <c r="B1" s="2"/>
      <c r="C1" s="1"/>
      <c r="D1" s="3"/>
      <c r="E1" s="1"/>
      <c r="F1" s="3"/>
      <c r="G1" s="1"/>
      <c r="H1" s="1"/>
      <c r="I1" s="1"/>
      <c r="J1" s="1"/>
      <c r="K1" s="1"/>
    </row>
    <row r="2" spans="1:12" ht="28.5" x14ac:dyDescent="0.45">
      <c r="A2" s="1"/>
      <c r="B2" s="4" t="s">
        <v>48</v>
      </c>
      <c r="C2" s="1"/>
      <c r="D2" s="3"/>
      <c r="E2" s="1"/>
      <c r="F2" s="3"/>
      <c r="G2" s="1"/>
      <c r="H2" s="1"/>
      <c r="I2" s="1"/>
      <c r="J2" s="1"/>
      <c r="K2" s="80">
        <f ca="1">TODAY()</f>
        <v>42185</v>
      </c>
    </row>
    <row r="3" spans="1:12" ht="21" x14ac:dyDescent="0.25">
      <c r="A3" s="1"/>
      <c r="B3" s="5" t="str">
        <f>[2]INSTRUCTIONS!D5</f>
        <v>Blue Mountains City Council</v>
      </c>
      <c r="C3" s="1"/>
      <c r="D3" s="3"/>
      <c r="E3" s="1"/>
      <c r="F3" s="3"/>
      <c r="G3" s="1"/>
      <c r="H3" s="1"/>
      <c r="I3" s="1"/>
      <c r="J3" s="1"/>
      <c r="K3" s="1"/>
    </row>
    <row r="4" spans="1:12" ht="60.75" thickBot="1" x14ac:dyDescent="0.3">
      <c r="A4" s="1"/>
      <c r="B4" s="2"/>
      <c r="C4" s="6" t="s">
        <v>1</v>
      </c>
      <c r="D4" s="1"/>
      <c r="E4" s="6" t="s">
        <v>19</v>
      </c>
      <c r="F4" s="7"/>
      <c r="G4" s="6" t="s">
        <v>14</v>
      </c>
      <c r="H4" s="6" t="s">
        <v>15</v>
      </c>
      <c r="I4" s="6" t="s">
        <v>16</v>
      </c>
      <c r="J4" s="6" t="s">
        <v>17</v>
      </c>
      <c r="K4" s="6" t="s">
        <v>18</v>
      </c>
    </row>
    <row r="5" spans="1:12" ht="30.75" thickBot="1" x14ac:dyDescent="0.3">
      <c r="A5" s="1"/>
      <c r="B5" s="8" t="s">
        <v>49</v>
      </c>
      <c r="C5" s="9">
        <v>9625</v>
      </c>
      <c r="D5" s="31"/>
      <c r="E5" s="75">
        <v>9817</v>
      </c>
      <c r="F5" s="77"/>
      <c r="G5" s="75">
        <v>10216.352500000001</v>
      </c>
      <c r="H5" s="75">
        <v>10632.138999999999</v>
      </c>
      <c r="I5" s="75">
        <v>11065.7565</v>
      </c>
      <c r="J5" s="75">
        <v>11517.205</v>
      </c>
      <c r="K5" s="75">
        <v>11988.1055</v>
      </c>
      <c r="L5" s="33" t="s">
        <v>117</v>
      </c>
    </row>
    <row r="6" spans="1:12" ht="15.75" thickBot="1" x14ac:dyDescent="0.3">
      <c r="A6" s="1"/>
      <c r="B6" s="37"/>
      <c r="C6" s="31"/>
      <c r="D6" s="31"/>
      <c r="E6" s="32"/>
      <c r="F6" s="31"/>
      <c r="G6" s="31"/>
      <c r="H6" s="31"/>
      <c r="I6" s="31"/>
      <c r="J6" s="31"/>
      <c r="K6" s="31"/>
    </row>
    <row r="7" spans="1:12" ht="30.75" thickBot="1" x14ac:dyDescent="0.3">
      <c r="A7" s="1"/>
      <c r="B7" s="8" t="s">
        <v>50</v>
      </c>
      <c r="C7" s="9">
        <v>9375</v>
      </c>
      <c r="D7" s="31"/>
      <c r="E7" s="9">
        <v>9937</v>
      </c>
      <c r="F7" s="31"/>
      <c r="G7" s="9">
        <v>10839.490309999999</v>
      </c>
      <c r="H7" s="75">
        <v>11166.717251800001</v>
      </c>
      <c r="I7" s="75">
        <v>11527.201162994001</v>
      </c>
      <c r="J7" s="75">
        <v>11886.177772399151</v>
      </c>
      <c r="K7" s="75">
        <v>12253.857358462177</v>
      </c>
      <c r="L7" s="33" t="s">
        <v>117</v>
      </c>
    </row>
    <row r="8" spans="1:12" x14ac:dyDescent="0.25">
      <c r="A8" s="1"/>
      <c r="B8" s="37"/>
      <c r="C8" s="3"/>
      <c r="D8" s="3"/>
      <c r="E8" s="38"/>
      <c r="F8" s="3"/>
      <c r="G8" s="3"/>
      <c r="H8" s="3"/>
      <c r="I8" s="3"/>
      <c r="J8" s="3"/>
      <c r="K8" s="3"/>
    </row>
    <row r="9" spans="1:12" s="53" customFormat="1" x14ac:dyDescent="0.25">
      <c r="B9" s="84" t="s">
        <v>114</v>
      </c>
    </row>
    <row r="11" spans="1:12" ht="18.75" x14ac:dyDescent="0.3">
      <c r="B11" s="14" t="s">
        <v>20</v>
      </c>
      <c r="C11" s="15"/>
      <c r="D11" s="15"/>
      <c r="E11" s="15"/>
      <c r="F11" s="15"/>
    </row>
    <row r="12" spans="1:12" ht="15.75" x14ac:dyDescent="0.25">
      <c r="B12" s="16" t="s">
        <v>21</v>
      </c>
      <c r="C12" s="16" t="s">
        <v>41</v>
      </c>
      <c r="D12" s="15"/>
      <c r="E12" s="15"/>
      <c r="F12" s="15"/>
    </row>
    <row r="13" spans="1:12" ht="15.75" thickBot="1" x14ac:dyDescent="0.3">
      <c r="B13" s="15"/>
      <c r="C13" s="15"/>
      <c r="D13" s="15"/>
      <c r="E13" s="15"/>
      <c r="F13" s="15"/>
    </row>
    <row r="14" spans="1:12" ht="19.5" thickBot="1" x14ac:dyDescent="0.35">
      <c r="B14" s="23"/>
      <c r="C14" s="24" t="s">
        <v>23</v>
      </c>
      <c r="E14" s="24" t="s">
        <v>25</v>
      </c>
      <c r="G14" s="24" t="s">
        <v>26</v>
      </c>
      <c r="H14" s="24" t="s">
        <v>27</v>
      </c>
      <c r="I14" s="24" t="s">
        <v>28</v>
      </c>
      <c r="J14" s="24" t="s">
        <v>29</v>
      </c>
      <c r="K14" s="24" t="s">
        <v>30</v>
      </c>
      <c r="L14" s="34" t="s">
        <v>37</v>
      </c>
    </row>
    <row r="15" spans="1:12" ht="16.5" thickBot="1" x14ac:dyDescent="0.3">
      <c r="B15" s="16" t="s">
        <v>24</v>
      </c>
      <c r="C15" s="26">
        <f>('[3]DATA AM'!$C$5+'[3]DATA AM'!$E$5+C5)/('[3]DATA AM'!$C$7+'[3]DATA AM'!$E$7+C7)</f>
        <v>0.80811737194477373</v>
      </c>
      <c r="E15" s="26">
        <f>('[3]DATA AM'!$E$5+C5+E5)/('[3]DATA AM'!$E$7+C7+E7)</f>
        <v>1.0048307383597785</v>
      </c>
      <c r="G15" s="26">
        <f>(C5+E5+G5)/(C7+E7+G7)</f>
        <v>0.98364466217325097</v>
      </c>
      <c r="H15" s="26">
        <f>(E5+G5+H5)/(E7+G7+H7)</f>
        <v>0.96000038320109138</v>
      </c>
      <c r="I15" s="26">
        <f>(G5+H5+I5)/(G7+H7+I7)</f>
        <v>0.9517149974796083</v>
      </c>
      <c r="J15" s="26">
        <f>(H5+I5+J5)/(H7+I7+J7)</f>
        <v>0.96052655030789991</v>
      </c>
      <c r="K15" s="26">
        <f>(I5+J5+K5)/(I7+J7+K7)</f>
        <v>0.96926677231663794</v>
      </c>
      <c r="L15" s="35"/>
    </row>
    <row r="16" spans="1:12" ht="21.75" thickBot="1" x14ac:dyDescent="0.4">
      <c r="B16" s="21" t="s">
        <v>51</v>
      </c>
      <c r="C16" s="19"/>
      <c r="D16" s="22"/>
      <c r="E16" s="22"/>
      <c r="F16" s="22"/>
      <c r="L16" s="36" t="str">
        <f>IF(K15&gt;0.96,"YES","NO")</f>
        <v>YES</v>
      </c>
    </row>
    <row r="17" spans="2:11" ht="15.75" x14ac:dyDescent="0.25">
      <c r="B17" s="21" t="s">
        <v>32</v>
      </c>
    </row>
    <row r="18" spans="2:11" ht="15.75" x14ac:dyDescent="0.25">
      <c r="B18" s="68" t="s">
        <v>118</v>
      </c>
    </row>
    <row r="19" spans="2:11" x14ac:dyDescent="0.25">
      <c r="E19" s="86"/>
      <c r="G19" s="86"/>
      <c r="H19" s="86"/>
      <c r="I19" s="86"/>
      <c r="J19" s="86"/>
      <c r="K19" s="86"/>
    </row>
  </sheetData>
  <conditionalFormatting sqref="L16">
    <cfRule type="containsText" dxfId="5" priority="1" operator="containsText" text="NO">
      <formula>NOT(ISERROR(SEARCH("NO",L16)))</formula>
    </cfRule>
    <cfRule type="cellIs" dxfId="4" priority="2" operator="equal">
      <formula>"YES"</formula>
    </cfRule>
  </conditionalFormatting>
  <dataValidations count="1">
    <dataValidation type="whole" showInputMessage="1" showErrorMessage="1" errorTitle="ERROR" error="You must enter a number in this cell. If N/A enter 0." sqref="C5:E7 F6:F7 G5:K7">
      <formula1>-10000000000</formula1>
      <formula2>10000000000</formula2>
    </dataValidation>
  </dataValidations>
  <pageMargins left="0.70866141732283472" right="0.70866141732283472" top="0.74803149606299213" bottom="0.74803149606299213" header="0.31496062992125984" footer="0.31496062992125984"/>
  <pageSetup paperSize="8"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D16" workbookViewId="0">
      <selection activeCell="B54" sqref="B54"/>
    </sheetView>
  </sheetViews>
  <sheetFormatPr defaultRowHeight="15" x14ac:dyDescent="0.25"/>
  <cols>
    <col min="1" max="1" width="2.28515625" customWidth="1"/>
    <col min="2" max="2" width="29.7109375" customWidth="1"/>
    <col min="3" max="3" width="21.7109375" customWidth="1"/>
    <col min="4" max="4" width="5.7109375" customWidth="1"/>
    <col min="5" max="5" width="22.140625" customWidth="1"/>
    <col min="6" max="6" width="5.85546875" customWidth="1"/>
    <col min="7" max="11" width="23.28515625" customWidth="1"/>
    <col min="12" max="12" width="36.85546875" customWidth="1"/>
  </cols>
  <sheetData>
    <row r="1" spans="1:11" x14ac:dyDescent="0.25">
      <c r="A1" s="1"/>
      <c r="B1" s="2"/>
      <c r="C1" s="1"/>
      <c r="D1" s="3"/>
      <c r="E1" s="1"/>
      <c r="F1" s="3"/>
      <c r="G1" s="1"/>
      <c r="H1" s="1"/>
      <c r="I1" s="1"/>
      <c r="J1" s="1"/>
      <c r="K1" s="1"/>
    </row>
    <row r="2" spans="1:11" ht="28.5" x14ac:dyDescent="0.45">
      <c r="A2" s="1"/>
      <c r="B2" s="4" t="s">
        <v>73</v>
      </c>
      <c r="C2" s="1"/>
      <c r="D2" s="3"/>
      <c r="E2" s="1"/>
      <c r="F2" s="3"/>
      <c r="G2" s="1"/>
      <c r="H2" s="1"/>
      <c r="I2" s="1"/>
      <c r="J2" s="1"/>
      <c r="K2" s="80">
        <f ca="1">TODAY()</f>
        <v>42185</v>
      </c>
    </row>
    <row r="3" spans="1:11" ht="21" x14ac:dyDescent="0.25">
      <c r="A3" s="1"/>
      <c r="B3" s="46" t="str">
        <f>[2]INSTRUCTIONS!D5</f>
        <v>Blue Mountains City Council</v>
      </c>
      <c r="C3" s="1"/>
      <c r="D3" s="3"/>
      <c r="E3" s="1"/>
      <c r="F3" s="3"/>
      <c r="G3" s="1"/>
      <c r="H3" s="1"/>
      <c r="I3" s="1"/>
      <c r="J3" s="1"/>
      <c r="K3" s="1"/>
    </row>
    <row r="4" spans="1:11" ht="60.75" thickBot="1" x14ac:dyDescent="0.3">
      <c r="A4" s="1"/>
      <c r="B4" s="2"/>
      <c r="C4" s="6" t="s">
        <v>1</v>
      </c>
      <c r="D4" s="1"/>
      <c r="E4" s="6" t="s">
        <v>19</v>
      </c>
      <c r="F4" s="7"/>
      <c r="G4" s="6" t="s">
        <v>14</v>
      </c>
      <c r="H4" s="6" t="s">
        <v>15</v>
      </c>
      <c r="I4" s="6" t="s">
        <v>16</v>
      </c>
      <c r="J4" s="6" t="s">
        <v>17</v>
      </c>
      <c r="K4" s="6" t="s">
        <v>18</v>
      </c>
    </row>
    <row r="5" spans="1:11" ht="45.75" thickBot="1" x14ac:dyDescent="0.3">
      <c r="A5" s="1"/>
      <c r="B5" s="47" t="s">
        <v>74</v>
      </c>
      <c r="C5" s="9">
        <v>4150</v>
      </c>
      <c r="D5" s="31"/>
      <c r="E5" s="9">
        <v>5443</v>
      </c>
      <c r="F5" s="31"/>
      <c r="G5" s="9">
        <v>4579</v>
      </c>
      <c r="H5" s="9">
        <v>5195</v>
      </c>
      <c r="I5" s="9">
        <v>4726</v>
      </c>
      <c r="J5" s="9">
        <v>4126</v>
      </c>
      <c r="K5" s="9">
        <v>3996</v>
      </c>
    </row>
    <row r="6" spans="1:11" ht="15.75" thickBot="1" x14ac:dyDescent="0.3">
      <c r="A6" s="1"/>
      <c r="B6" s="8"/>
      <c r="C6" s="31"/>
      <c r="D6" s="31"/>
      <c r="E6" s="32"/>
      <c r="F6" s="31"/>
      <c r="G6" s="31"/>
      <c r="H6" s="31"/>
      <c r="I6" s="31"/>
      <c r="J6" s="31"/>
      <c r="K6" s="31"/>
    </row>
    <row r="7" spans="1:11" ht="30.75" thickBot="1" x14ac:dyDescent="0.3">
      <c r="A7" s="1"/>
      <c r="B7" s="8" t="s">
        <v>75</v>
      </c>
      <c r="C7" s="9">
        <v>3874</v>
      </c>
      <c r="D7" s="31"/>
      <c r="E7" s="9">
        <v>3926</v>
      </c>
      <c r="F7" s="31"/>
      <c r="G7" s="9">
        <v>3826</v>
      </c>
      <c r="H7" s="9">
        <v>3503</v>
      </c>
      <c r="I7" s="9">
        <v>3185</v>
      </c>
      <c r="J7" s="9">
        <v>2964</v>
      </c>
      <c r="K7" s="9">
        <v>2685</v>
      </c>
    </row>
    <row r="8" spans="1:11" ht="15.75" thickBot="1" x14ac:dyDescent="0.3">
      <c r="A8" s="1"/>
      <c r="B8" s="8"/>
      <c r="C8" s="48"/>
      <c r="D8" s="48"/>
      <c r="E8" s="49"/>
      <c r="F8" s="48"/>
      <c r="G8" s="48"/>
      <c r="H8" s="48"/>
      <c r="I8" s="48"/>
      <c r="J8" s="48"/>
      <c r="K8" s="48"/>
    </row>
    <row r="9" spans="1:11" ht="45.75" thickBot="1" x14ac:dyDescent="0.3">
      <c r="A9" s="1"/>
      <c r="B9" s="8" t="s">
        <v>2</v>
      </c>
      <c r="C9" s="50">
        <f>'Operating Perf'!C5</f>
        <v>100977</v>
      </c>
      <c r="D9" s="10"/>
      <c r="E9" s="50">
        <f>'Operating Perf'!E5</f>
        <v>100649</v>
      </c>
      <c r="F9" s="10"/>
      <c r="G9" s="50">
        <f>'Operating Perf'!G5</f>
        <v>97914</v>
      </c>
      <c r="H9" s="50">
        <f>'Operating Perf'!H5</f>
        <v>104297</v>
      </c>
      <c r="I9" s="50">
        <f>'Operating Perf'!I5</f>
        <v>111309</v>
      </c>
      <c r="J9" s="50">
        <f>'Operating Perf'!J5</f>
        <v>119163</v>
      </c>
      <c r="K9" s="50">
        <f>'Operating Perf'!K5</f>
        <v>122894</v>
      </c>
    </row>
    <row r="10" spans="1:11" ht="15.75" thickBot="1" x14ac:dyDescent="0.3">
      <c r="A10" s="1"/>
      <c r="B10" s="8"/>
      <c r="C10" s="10"/>
      <c r="D10" s="10"/>
      <c r="E10" s="11"/>
      <c r="F10" s="10"/>
      <c r="G10" s="11"/>
      <c r="H10" s="11"/>
      <c r="I10" s="11"/>
      <c r="J10" s="11"/>
      <c r="K10" s="11"/>
    </row>
    <row r="11" spans="1:11" ht="60.75" thickBot="1" x14ac:dyDescent="0.3">
      <c r="A11" s="1"/>
      <c r="B11" s="8" t="s">
        <v>3</v>
      </c>
      <c r="C11" s="50">
        <f>'Operating Perf'!C7</f>
        <v>5247</v>
      </c>
      <c r="D11" s="10"/>
      <c r="E11" s="50">
        <f>'Operating Perf'!E7</f>
        <v>5720</v>
      </c>
      <c r="F11" s="10"/>
      <c r="G11" s="50">
        <f>'Operating Perf'!G7</f>
        <v>1361</v>
      </c>
      <c r="H11" s="50">
        <f>'Operating Perf'!H7</f>
        <v>752</v>
      </c>
      <c r="I11" s="50">
        <f>'Operating Perf'!I7</f>
        <v>752</v>
      </c>
      <c r="J11" s="50">
        <f>'Operating Perf'!J7</f>
        <v>752</v>
      </c>
      <c r="K11" s="50">
        <f>'Operating Perf'!K7</f>
        <v>752</v>
      </c>
    </row>
    <row r="12" spans="1:11" ht="15.75" thickBot="1" x14ac:dyDescent="0.3">
      <c r="A12" s="1"/>
      <c r="B12" s="8"/>
      <c r="C12" s="10"/>
      <c r="D12" s="10"/>
      <c r="E12" s="11"/>
      <c r="F12" s="10"/>
      <c r="G12" s="10"/>
      <c r="H12" s="10"/>
      <c r="I12" s="10"/>
      <c r="J12" s="10"/>
      <c r="K12" s="10"/>
    </row>
    <row r="13" spans="1:11" ht="45.75" thickBot="1" x14ac:dyDescent="0.3">
      <c r="A13" s="1"/>
      <c r="B13" s="8" t="s">
        <v>4</v>
      </c>
      <c r="C13" s="50">
        <f>'Operating Perf'!C9</f>
        <v>2512</v>
      </c>
      <c r="D13" s="10"/>
      <c r="E13" s="50">
        <f>'Operating Perf'!E9</f>
        <v>800</v>
      </c>
      <c r="F13" s="10"/>
      <c r="G13" s="50">
        <f>'Operating Perf'!G9</f>
        <v>243</v>
      </c>
      <c r="H13" s="50">
        <f>'Operating Perf'!H9</f>
        <v>250</v>
      </c>
      <c r="I13" s="50">
        <f>'Operating Perf'!I9</f>
        <v>258</v>
      </c>
      <c r="J13" s="50">
        <f>'Operating Perf'!J9</f>
        <v>266</v>
      </c>
      <c r="K13" s="50">
        <f>'Operating Perf'!K9</f>
        <v>274</v>
      </c>
    </row>
    <row r="14" spans="1:11" ht="15.75" thickBot="1" x14ac:dyDescent="0.3">
      <c r="A14" s="1"/>
      <c r="B14" s="8"/>
      <c r="C14" s="10"/>
      <c r="D14" s="10"/>
      <c r="E14" s="11"/>
      <c r="F14" s="10"/>
      <c r="G14" s="10"/>
      <c r="H14" s="10"/>
      <c r="I14" s="10"/>
      <c r="J14" s="10"/>
      <c r="K14" s="10"/>
    </row>
    <row r="15" spans="1:11" ht="60.75" thickBot="1" x14ac:dyDescent="0.3">
      <c r="A15" s="1"/>
      <c r="B15" s="8" t="s">
        <v>5</v>
      </c>
      <c r="C15" s="50">
        <f>'Operating Perf'!C11</f>
        <v>427</v>
      </c>
      <c r="D15" s="10"/>
      <c r="E15" s="50">
        <f>'Operating Perf'!E11</f>
        <v>440</v>
      </c>
      <c r="F15" s="10"/>
      <c r="G15" s="50">
        <f>'Operating Perf'!G11</f>
        <v>453</v>
      </c>
      <c r="H15" s="50">
        <f>'Operating Perf'!H11</f>
        <v>467</v>
      </c>
      <c r="I15" s="50">
        <f>'Operating Perf'!I11</f>
        <v>481</v>
      </c>
      <c r="J15" s="50">
        <f>'Operating Perf'!J11</f>
        <v>495</v>
      </c>
      <c r="K15" s="50">
        <f>'Operating Perf'!K11</f>
        <v>510</v>
      </c>
    </row>
    <row r="16" spans="1:11" x14ac:dyDescent="0.25">
      <c r="A16" s="1"/>
      <c r="B16" s="8"/>
      <c r="C16" s="10"/>
      <c r="D16" s="10"/>
      <c r="E16" s="10"/>
      <c r="F16" s="10"/>
      <c r="G16" s="10"/>
      <c r="H16" s="10"/>
      <c r="I16" s="10"/>
      <c r="J16" s="10"/>
      <c r="K16" s="10"/>
    </row>
    <row r="17" spans="1:11" ht="45.75" hidden="1" thickBot="1" x14ac:dyDescent="0.3">
      <c r="A17" s="1"/>
      <c r="B17" s="12" t="s">
        <v>6</v>
      </c>
      <c r="C17" s="50">
        <f>'[2]DATA OP'!C13</f>
        <v>0</v>
      </c>
      <c r="D17" s="10"/>
      <c r="E17" s="50">
        <f>'[2]DATA OP'!E13</f>
        <v>0</v>
      </c>
      <c r="F17" s="10"/>
      <c r="G17" s="50">
        <f>'[2]DATA OP'!G13</f>
        <v>0</v>
      </c>
      <c r="H17" s="50">
        <f>'[2]DATA OP'!H13</f>
        <v>0</v>
      </c>
      <c r="I17" s="50">
        <f>'[2]DATA OP'!I13</f>
        <v>0</v>
      </c>
      <c r="J17" s="50">
        <f>'[2]DATA OP'!J13</f>
        <v>0</v>
      </c>
      <c r="K17" s="50">
        <f>'[2]DATA OP'!K13</f>
        <v>0</v>
      </c>
    </row>
    <row r="18" spans="1:11" ht="15.75" hidden="1" thickBot="1" x14ac:dyDescent="0.3">
      <c r="A18" s="1"/>
      <c r="B18" s="8"/>
      <c r="C18" s="10"/>
      <c r="D18" s="10"/>
      <c r="E18" s="11"/>
      <c r="F18" s="10"/>
      <c r="G18" s="11"/>
      <c r="H18" s="11"/>
      <c r="I18" s="11"/>
      <c r="J18" s="11"/>
      <c r="K18" s="11"/>
    </row>
    <row r="19" spans="1:11" ht="45.75" hidden="1" thickBot="1" x14ac:dyDescent="0.3">
      <c r="A19" s="1"/>
      <c r="B19" s="8" t="s">
        <v>7</v>
      </c>
      <c r="C19" s="50">
        <f>'[2]DATA OP'!C15</f>
        <v>0</v>
      </c>
      <c r="D19" s="10"/>
      <c r="E19" s="50">
        <f>'[2]DATA OP'!E15</f>
        <v>0</v>
      </c>
      <c r="F19" s="10"/>
      <c r="G19" s="50">
        <f>'[2]DATA OP'!G15</f>
        <v>0</v>
      </c>
      <c r="H19" s="50">
        <f>'[2]DATA OP'!H15</f>
        <v>0</v>
      </c>
      <c r="I19" s="50">
        <f>'[2]DATA OP'!I15</f>
        <v>0</v>
      </c>
      <c r="J19" s="50">
        <f>'[2]DATA OP'!J15</f>
        <v>0</v>
      </c>
      <c r="K19" s="50">
        <f>'[2]DATA OP'!K15</f>
        <v>0</v>
      </c>
    </row>
    <row r="20" spans="1:11" ht="15.75" hidden="1" thickBot="1" x14ac:dyDescent="0.3">
      <c r="A20" s="1"/>
      <c r="B20" s="8"/>
      <c r="C20" s="10"/>
      <c r="D20" s="10"/>
      <c r="E20" s="11"/>
      <c r="F20" s="10"/>
      <c r="G20" s="10"/>
      <c r="H20" s="10"/>
      <c r="I20" s="10"/>
      <c r="J20" s="10"/>
      <c r="K20" s="10"/>
    </row>
    <row r="21" spans="1:11" ht="45.75" hidden="1" thickBot="1" x14ac:dyDescent="0.3">
      <c r="A21" s="1"/>
      <c r="B21" s="8" t="s">
        <v>8</v>
      </c>
      <c r="C21" s="50">
        <f>'[2]DATA OP'!C17</f>
        <v>0</v>
      </c>
      <c r="D21" s="10"/>
      <c r="E21" s="50">
        <f>'[2]DATA OP'!E17</f>
        <v>0</v>
      </c>
      <c r="F21" s="10"/>
      <c r="G21" s="50">
        <f>'[2]DATA OP'!G17</f>
        <v>0</v>
      </c>
      <c r="H21" s="50">
        <f>'[2]DATA OP'!H17</f>
        <v>0</v>
      </c>
      <c r="I21" s="50">
        <f>'[2]DATA OP'!I17</f>
        <v>0</v>
      </c>
      <c r="J21" s="50">
        <f>'[2]DATA OP'!J17</f>
        <v>0</v>
      </c>
      <c r="K21" s="50">
        <f>'[2]DATA OP'!K17</f>
        <v>0</v>
      </c>
    </row>
    <row r="22" spans="1:11" ht="15.75" hidden="1" thickBot="1" x14ac:dyDescent="0.3">
      <c r="A22" s="1"/>
      <c r="B22" s="8"/>
      <c r="C22" s="3"/>
      <c r="D22" s="3"/>
      <c r="E22" s="38"/>
      <c r="F22" s="3"/>
      <c r="G22" s="3"/>
      <c r="H22" s="3"/>
      <c r="I22" s="3"/>
      <c r="J22" s="3"/>
      <c r="K22" s="3"/>
    </row>
    <row r="23" spans="1:11" ht="45.75" hidden="1" thickBot="1" x14ac:dyDescent="0.3">
      <c r="A23" s="1"/>
      <c r="B23" s="8" t="s">
        <v>9</v>
      </c>
      <c r="C23" s="50">
        <f>'[2]DATA OP'!C19</f>
        <v>0</v>
      </c>
      <c r="D23" s="10"/>
      <c r="E23" s="50">
        <f>'[2]DATA OP'!E19</f>
        <v>0</v>
      </c>
      <c r="F23" s="10"/>
      <c r="G23" s="50">
        <f>'[2]DATA OP'!G19</f>
        <v>0</v>
      </c>
      <c r="H23" s="50">
        <f>'[2]DATA OP'!H19</f>
        <v>0</v>
      </c>
      <c r="I23" s="50">
        <f>'[2]DATA OP'!I19</f>
        <v>0</v>
      </c>
      <c r="J23" s="50">
        <f>'[2]DATA OP'!J19</f>
        <v>0</v>
      </c>
      <c r="K23" s="50">
        <f>'[2]DATA OP'!K19</f>
        <v>0</v>
      </c>
    </row>
    <row r="24" spans="1:11" s="53" customFormat="1" x14ac:dyDescent="0.25">
      <c r="B24" s="84" t="s">
        <v>112</v>
      </c>
    </row>
    <row r="26" spans="1:11" ht="18.75" x14ac:dyDescent="0.3">
      <c r="B26" s="14" t="s">
        <v>20</v>
      </c>
      <c r="C26" s="15"/>
      <c r="D26" s="15"/>
      <c r="E26" s="15"/>
      <c r="F26" s="15"/>
    </row>
    <row r="27" spans="1:11" ht="15.75" x14ac:dyDescent="0.25">
      <c r="B27" s="16" t="s">
        <v>21</v>
      </c>
      <c r="C27" s="16" t="s">
        <v>76</v>
      </c>
      <c r="D27" s="15"/>
      <c r="E27" s="15"/>
      <c r="F27" s="15"/>
    </row>
    <row r="28" spans="1:11" x14ac:dyDescent="0.25">
      <c r="B28" s="15"/>
      <c r="C28" s="15"/>
      <c r="D28" s="15"/>
      <c r="E28" s="15"/>
      <c r="F28" s="15"/>
    </row>
    <row r="29" spans="1:11" s="53" customFormat="1" x14ac:dyDescent="0.25">
      <c r="B29" s="53" t="s">
        <v>87</v>
      </c>
    </row>
    <row r="30" spans="1:11" s="53" customFormat="1" x14ac:dyDescent="0.25">
      <c r="B30" s="53" t="s">
        <v>88</v>
      </c>
      <c r="C30" s="82">
        <f>'[3]DATA DS'!$C$5+'[3]DATA DS'!$C$7</f>
        <v>6072</v>
      </c>
      <c r="D30" s="82"/>
    </row>
    <row r="31" spans="1:11" s="53" customFormat="1" x14ac:dyDescent="0.25">
      <c r="B31" s="53" t="s">
        <v>89</v>
      </c>
      <c r="C31" s="82">
        <f>'[3]DATA DS'!$E$5+'[3]DATA DS'!$E$7</f>
        <v>7138</v>
      </c>
      <c r="D31" s="82"/>
    </row>
    <row r="32" spans="1:11" s="53" customFormat="1" x14ac:dyDescent="0.25">
      <c r="B32" s="53" t="s">
        <v>90</v>
      </c>
      <c r="C32" s="82">
        <f>C5+C7</f>
        <v>8024</v>
      </c>
      <c r="D32" s="82"/>
      <c r="E32" s="82"/>
    </row>
    <row r="33" spans="2:11" s="53" customFormat="1" x14ac:dyDescent="0.25">
      <c r="B33" s="53" t="s">
        <v>94</v>
      </c>
      <c r="C33" s="82"/>
      <c r="D33" s="82"/>
      <c r="E33" s="82">
        <f>E5+E7</f>
        <v>9369</v>
      </c>
    </row>
    <row r="34" spans="2:11" s="53" customFormat="1" x14ac:dyDescent="0.25">
      <c r="B34" s="53" t="s">
        <v>96</v>
      </c>
      <c r="G34" s="82">
        <f>G5+G7</f>
        <v>8405</v>
      </c>
    </row>
    <row r="35" spans="2:11" s="53" customFormat="1" x14ac:dyDescent="0.25">
      <c r="B35" s="53" t="s">
        <v>98</v>
      </c>
      <c r="G35" s="82"/>
      <c r="H35" s="82">
        <f>H5+H7</f>
        <v>8698</v>
      </c>
    </row>
    <row r="36" spans="2:11" s="53" customFormat="1" x14ac:dyDescent="0.25">
      <c r="B36" s="53" t="s">
        <v>100</v>
      </c>
      <c r="G36" s="82"/>
      <c r="H36" s="82"/>
      <c r="I36" s="82">
        <f>I5+I7</f>
        <v>7911</v>
      </c>
    </row>
    <row r="37" spans="2:11" s="53" customFormat="1" x14ac:dyDescent="0.25">
      <c r="B37" s="53" t="s">
        <v>102</v>
      </c>
      <c r="G37" s="82"/>
      <c r="H37" s="82"/>
      <c r="I37" s="82"/>
      <c r="J37" s="82">
        <f>J5+J7</f>
        <v>7090</v>
      </c>
    </row>
    <row r="38" spans="2:11" s="53" customFormat="1" x14ac:dyDescent="0.25">
      <c r="B38" s="53" t="s">
        <v>104</v>
      </c>
      <c r="G38" s="82"/>
      <c r="H38" s="82"/>
      <c r="I38" s="82"/>
      <c r="J38" s="82"/>
      <c r="K38" s="82">
        <f>K5+K7</f>
        <v>6681</v>
      </c>
    </row>
    <row r="39" spans="2:11" s="53" customFormat="1" x14ac:dyDescent="0.25"/>
    <row r="40" spans="2:11" s="53" customFormat="1" x14ac:dyDescent="0.25">
      <c r="B40" s="53" t="s">
        <v>91</v>
      </c>
      <c r="C40" s="83">
        <f>'Operating Perf'!C45</f>
        <v>95701</v>
      </c>
      <c r="D40" s="83"/>
      <c r="E40" s="83"/>
    </row>
    <row r="41" spans="2:11" s="53" customFormat="1" x14ac:dyDescent="0.25">
      <c r="B41" s="53" t="s">
        <v>92</v>
      </c>
      <c r="C41" s="83">
        <f>'Operating Perf'!C46</f>
        <v>91391</v>
      </c>
      <c r="D41" s="83"/>
      <c r="E41" s="83"/>
    </row>
    <row r="42" spans="2:11" s="53" customFormat="1" x14ac:dyDescent="0.25">
      <c r="B42" s="53" t="s">
        <v>93</v>
      </c>
      <c r="C42" s="83">
        <f>'Operating Perf'!C47</f>
        <v>92791</v>
      </c>
      <c r="D42" s="83"/>
      <c r="E42" s="83"/>
    </row>
    <row r="43" spans="2:11" s="53" customFormat="1" x14ac:dyDescent="0.25">
      <c r="B43" s="53" t="s">
        <v>95</v>
      </c>
      <c r="C43" s="83"/>
      <c r="D43" s="83"/>
      <c r="E43" s="83">
        <f>'Operating Perf'!E48</f>
        <v>93689</v>
      </c>
    </row>
    <row r="44" spans="2:11" s="53" customFormat="1" x14ac:dyDescent="0.25">
      <c r="B44" s="53" t="s">
        <v>97</v>
      </c>
      <c r="G44" s="83">
        <f>'Operating Perf'!G49</f>
        <v>95857</v>
      </c>
    </row>
    <row r="45" spans="2:11" s="53" customFormat="1" x14ac:dyDescent="0.25">
      <c r="B45" s="53" t="s">
        <v>99</v>
      </c>
      <c r="G45" s="83"/>
      <c r="H45" s="83">
        <f>'Operating Perf'!H50</f>
        <v>102828</v>
      </c>
    </row>
    <row r="46" spans="2:11" s="53" customFormat="1" x14ac:dyDescent="0.25">
      <c r="B46" s="53" t="s">
        <v>101</v>
      </c>
      <c r="G46" s="83"/>
      <c r="H46" s="83"/>
      <c r="I46" s="83">
        <f>'Operating Perf'!I51</f>
        <v>109818</v>
      </c>
    </row>
    <row r="47" spans="2:11" s="53" customFormat="1" x14ac:dyDescent="0.25">
      <c r="B47" s="53" t="s">
        <v>103</v>
      </c>
      <c r="G47" s="83"/>
      <c r="H47" s="83"/>
      <c r="I47" s="83"/>
      <c r="J47" s="83">
        <f>'Operating Perf'!J52</f>
        <v>117650</v>
      </c>
    </row>
    <row r="48" spans="2:11" s="53" customFormat="1" x14ac:dyDescent="0.25">
      <c r="B48" s="53" t="s">
        <v>105</v>
      </c>
      <c r="G48" s="83"/>
      <c r="H48" s="83"/>
      <c r="I48" s="83"/>
      <c r="J48" s="83"/>
      <c r="K48" s="83">
        <f>'Operating Perf'!K53</f>
        <v>121358</v>
      </c>
    </row>
    <row r="49" spans="2:12" s="53" customFormat="1" ht="15.75" thickBot="1" x14ac:dyDescent="0.3">
      <c r="G49" s="83"/>
      <c r="H49" s="83"/>
      <c r="I49" s="83"/>
      <c r="J49" s="83"/>
      <c r="K49" s="83"/>
    </row>
    <row r="50" spans="2:12" ht="19.5" thickBot="1" x14ac:dyDescent="0.35">
      <c r="B50" s="23"/>
      <c r="C50" s="24" t="s">
        <v>23</v>
      </c>
      <c r="E50" s="24" t="s">
        <v>25</v>
      </c>
      <c r="G50" s="24" t="s">
        <v>26</v>
      </c>
      <c r="H50" s="24" t="s">
        <v>27</v>
      </c>
      <c r="I50" s="24" t="s">
        <v>28</v>
      </c>
      <c r="J50" s="24" t="s">
        <v>29</v>
      </c>
      <c r="K50" s="24" t="s">
        <v>30</v>
      </c>
      <c r="L50" s="34" t="s">
        <v>37</v>
      </c>
    </row>
    <row r="51" spans="2:12" ht="16.5" thickBot="1" x14ac:dyDescent="0.3">
      <c r="B51" s="16" t="s">
        <v>24</v>
      </c>
      <c r="C51" s="51">
        <f>(C30+C31+C32)/(C40+C41+C42)</f>
        <v>7.5867416027411455E-2</v>
      </c>
      <c r="E51" s="51">
        <f>(C31+C32+E33)/(C41+C42+E43)</f>
        <v>8.8281972570005501E-2</v>
      </c>
      <c r="G51" s="51">
        <f>(C32+E33+G34)/(C42+E43+G44)</f>
        <v>9.1373075438217446E-2</v>
      </c>
      <c r="H51" s="51">
        <f>(E33+G34+H35)/(E43+G44+H45)</f>
        <v>9.0541566623571185E-2</v>
      </c>
      <c r="I51" s="51">
        <f>(G34+H35+I36)/(G44+H45+I46)</f>
        <v>8.1081869544218366E-2</v>
      </c>
      <c r="J51" s="51">
        <f>(H35+I36+J37)/(H45+I46+J47)</f>
        <v>7.1750793227892559E-2</v>
      </c>
      <c r="K51" s="51">
        <f>(I36+J37+K38)/(I46+J47+K48)</f>
        <v>6.2157063980322565E-2</v>
      </c>
      <c r="L51" s="35"/>
    </row>
    <row r="52" spans="2:12" ht="21.75" thickBot="1" x14ac:dyDescent="0.4">
      <c r="B52" s="21" t="s">
        <v>77</v>
      </c>
      <c r="C52" s="19"/>
      <c r="D52" s="22"/>
      <c r="E52" s="22"/>
      <c r="F52" s="22"/>
      <c r="L52" s="36" t="str">
        <f>IF(K51&lt;20%,"YES","NO")</f>
        <v>YES</v>
      </c>
    </row>
    <row r="53" spans="2:12" ht="15.75" x14ac:dyDescent="0.25">
      <c r="B53" s="21" t="s">
        <v>32</v>
      </c>
    </row>
    <row r="54" spans="2:12" ht="15.75" x14ac:dyDescent="0.25">
      <c r="B54" s="68" t="s">
        <v>119</v>
      </c>
    </row>
  </sheetData>
  <conditionalFormatting sqref="L52">
    <cfRule type="containsText" dxfId="3" priority="1" operator="containsText" text="NO">
      <formula>NOT(ISERROR(SEARCH("NO",L52)))</formula>
    </cfRule>
    <cfRule type="cellIs" dxfId="2" priority="2" operator="equal">
      <formula>"YES"</formula>
    </cfRule>
  </conditionalFormatting>
  <dataValidations count="4">
    <dataValidation type="whole" showInputMessage="1" showErrorMessage="1" errorTitle="ERROR" error="You must enter a positive amount. You must enter a number in this cell. If N/A enter 0." sqref="E5 G5:K5">
      <formula1>0</formula1>
      <formula2>10000000000</formula2>
    </dataValidation>
    <dataValidation type="whole" showInputMessage="1" showErrorMessage="1" errorTitle="ERROR" error="You must enter a positive amount.  You must enter a number in this cell. If N/A enter 0." sqref="C5">
      <formula1>0</formula1>
      <formula2>10000000000</formula2>
    </dataValidation>
    <dataValidation type="whole" showErrorMessage="1" errorTitle="ERROR" error="You must enter a number in this cell. If N/A enter 0." promptTitle="ERROR" prompt="You must enter a number in this cell" sqref="C23:K23">
      <formula1>-10000000000</formula1>
      <formula2>10000000000</formula2>
    </dataValidation>
    <dataValidation type="whole" showInputMessage="1" showErrorMessage="1" errorTitle="ERROR" error="You must enter a number in this cell. If N/A enter 0." sqref="C6:C7 D5:D7 E6:E7 F5:F7 G6:K7">
      <formula1>-10000000000</formula1>
      <formula2>10000000000</formula2>
    </dataValidation>
  </dataValidations>
  <pageMargins left="0.70866141732283472" right="0.70866141732283472" top="0.74803149606299213" bottom="0.74803149606299213" header="0.31496062992125984" footer="0.31496062992125984"/>
  <pageSetup paperSize="8"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topLeftCell="E1" workbookViewId="0">
      <selection activeCell="B28" sqref="B28"/>
    </sheetView>
  </sheetViews>
  <sheetFormatPr defaultRowHeight="15" x14ac:dyDescent="0.25"/>
  <cols>
    <col min="1" max="1" width="2.28515625" customWidth="1"/>
    <col min="2" max="2" width="29.7109375" customWidth="1"/>
    <col min="3" max="3" width="21.7109375" style="53" customWidth="1"/>
    <col min="4" max="4" width="5.7109375" style="53" customWidth="1"/>
    <col min="5" max="5" width="21.7109375" customWidth="1"/>
    <col min="6" max="6" width="5.7109375" customWidth="1"/>
    <col min="7" max="7" width="22.140625" customWidth="1"/>
    <col min="8" max="8" width="5.85546875" customWidth="1"/>
    <col min="9" max="9" width="23.28515625" customWidth="1"/>
    <col min="10" max="10" width="5.85546875" customWidth="1"/>
    <col min="11" max="11" width="23.7109375" customWidth="1"/>
    <col min="12" max="12" width="5.85546875" customWidth="1"/>
    <col min="13" max="13" width="23.7109375" customWidth="1"/>
    <col min="14" max="14" width="5.85546875" style="53" customWidth="1"/>
    <col min="15" max="15" width="23.7109375" style="53" customWidth="1"/>
    <col min="16" max="16" width="5.85546875" style="53" customWidth="1"/>
    <col min="17" max="17" width="23.7109375" style="53" customWidth="1"/>
  </cols>
  <sheetData>
    <row r="1" spans="1:19" x14ac:dyDescent="0.25">
      <c r="A1" s="54"/>
      <c r="B1" s="56"/>
      <c r="C1" s="54"/>
      <c r="D1" s="55"/>
      <c r="E1" s="54"/>
      <c r="F1" s="55"/>
      <c r="G1" s="54"/>
      <c r="H1" s="55"/>
      <c r="I1" s="54"/>
      <c r="J1" s="55"/>
      <c r="K1" s="54"/>
      <c r="L1" s="55"/>
      <c r="M1" s="55"/>
      <c r="N1" s="55"/>
      <c r="O1" s="55"/>
      <c r="P1" s="55"/>
      <c r="Q1" s="55"/>
    </row>
    <row r="2" spans="1:19" ht="28.5" x14ac:dyDescent="0.45">
      <c r="A2" s="54"/>
      <c r="B2" s="63" t="s">
        <v>81</v>
      </c>
      <c r="C2" s="54"/>
      <c r="D2" s="55"/>
      <c r="E2" s="54"/>
      <c r="F2" s="55"/>
      <c r="G2" s="54"/>
      <c r="H2" s="55"/>
      <c r="I2" s="54"/>
      <c r="J2" s="55"/>
      <c r="K2" s="59"/>
      <c r="L2" s="59"/>
      <c r="M2" s="59"/>
      <c r="N2" s="59"/>
      <c r="O2" s="59"/>
      <c r="P2" s="59"/>
      <c r="Q2" s="80">
        <f ca="1">TODAY()</f>
        <v>42185</v>
      </c>
    </row>
    <row r="3" spans="1:19" ht="28.5" x14ac:dyDescent="0.45">
      <c r="A3" s="54"/>
      <c r="B3" s="60" t="str">
        <f>[2]INSTRUCTIONS!D5</f>
        <v>Blue Mountains City Council</v>
      </c>
      <c r="C3" s="55"/>
      <c r="D3" s="54"/>
      <c r="E3" s="55"/>
      <c r="F3" s="54"/>
      <c r="G3" s="55"/>
      <c r="H3" s="54"/>
      <c r="I3" s="55"/>
      <c r="J3" s="58"/>
      <c r="K3" s="59"/>
      <c r="L3" s="59"/>
      <c r="M3" s="59"/>
      <c r="N3" s="59"/>
      <c r="O3" s="59"/>
      <c r="P3" s="59"/>
      <c r="Q3" s="59"/>
    </row>
    <row r="4" spans="1:19" ht="15.75" thickBot="1" x14ac:dyDescent="0.3">
      <c r="A4" s="54"/>
      <c r="B4" s="56"/>
      <c r="C4" s="54"/>
      <c r="D4" s="57"/>
      <c r="E4" s="54"/>
      <c r="F4" s="57"/>
      <c r="G4" s="54"/>
      <c r="H4" s="57"/>
      <c r="I4" s="54"/>
      <c r="J4" s="57"/>
      <c r="K4" s="54"/>
      <c r="L4" s="57"/>
      <c r="M4" s="54"/>
      <c r="N4" s="57"/>
      <c r="O4" s="54"/>
      <c r="P4" s="57"/>
      <c r="Q4" s="54"/>
    </row>
    <row r="5" spans="1:19" ht="30.75" thickBot="1" x14ac:dyDescent="0.3">
      <c r="A5" s="54"/>
      <c r="B5" s="71" t="s">
        <v>85</v>
      </c>
      <c r="C5" s="74">
        <v>78986.5</v>
      </c>
      <c r="D5" s="72"/>
      <c r="E5" s="74">
        <v>79688</v>
      </c>
      <c r="F5" s="72"/>
      <c r="G5" s="74">
        <f>E5+((I5-E5)/2)</f>
        <v>80944</v>
      </c>
      <c r="H5" s="72"/>
      <c r="I5" s="74">
        <v>82200</v>
      </c>
      <c r="J5" s="72"/>
      <c r="K5" s="74">
        <f>I5*1.01</f>
        <v>83022</v>
      </c>
      <c r="L5" s="72"/>
      <c r="M5" s="74">
        <f>K5*1.01</f>
        <v>83852.22</v>
      </c>
      <c r="N5" s="72"/>
      <c r="O5" s="74">
        <f>M5*1.01</f>
        <v>84690.742200000008</v>
      </c>
      <c r="P5" s="72"/>
      <c r="Q5" s="74">
        <f>O5*1.01</f>
        <v>85537.649622000012</v>
      </c>
      <c r="S5" s="53"/>
    </row>
    <row r="6" spans="1:19" s="53" customFormat="1" x14ac:dyDescent="0.25">
      <c r="A6" s="54"/>
      <c r="B6" s="71"/>
      <c r="C6" s="71"/>
      <c r="D6" s="71"/>
      <c r="E6" s="71"/>
      <c r="F6" s="71"/>
      <c r="G6" s="71"/>
      <c r="H6" s="71"/>
      <c r="I6" s="71"/>
      <c r="J6" s="71"/>
      <c r="K6" s="71"/>
      <c r="L6" s="71"/>
      <c r="M6" s="71"/>
      <c r="N6" s="71"/>
      <c r="O6" s="71"/>
      <c r="P6" s="71"/>
      <c r="Q6" s="71"/>
    </row>
    <row r="7" spans="1:19" ht="59.25" customHeight="1" thickBot="1" x14ac:dyDescent="0.3">
      <c r="A7" s="54"/>
      <c r="B7" s="71"/>
      <c r="C7" s="76" t="s">
        <v>106</v>
      </c>
      <c r="D7" s="77"/>
      <c r="E7" s="76" t="str">
        <f>'Debt Service'!C4</f>
        <v>2013-14                          GENERAL FUND DATA                                       $000</v>
      </c>
      <c r="F7" s="77"/>
      <c r="G7" s="76" t="str">
        <f>'Debt Service'!E4</f>
        <v>2014-15                            GENERAL FUND FORECAST                                      $000</v>
      </c>
      <c r="H7" s="77"/>
      <c r="I7" s="76" t="str">
        <f>'Debt Service'!G4</f>
        <v>2015-16                          GENERAL FUND BUDGET                                       $000</v>
      </c>
      <c r="J7" s="61"/>
      <c r="K7" s="62" t="str">
        <f>'Debt Service'!H4</f>
        <v>2016-17                          GENERAL FUND FORECAST                                      $000</v>
      </c>
      <c r="L7" s="61"/>
      <c r="M7" s="62" t="str">
        <f>'Debt Service'!I4</f>
        <v>2017-18                          GENERAL FUND FORECAST                                      $000</v>
      </c>
      <c r="N7" s="61"/>
      <c r="O7" s="62" t="str">
        <f>'Debt Service'!J4</f>
        <v>2018-19                          GENERAL FUND FORECAST                                      $000</v>
      </c>
      <c r="P7" s="61"/>
      <c r="Q7" s="62" t="str">
        <f>'Debt Service'!K4</f>
        <v>2019-20                          GENERAL FUND FORECAST                                      $000</v>
      </c>
    </row>
    <row r="8" spans="1:19" ht="45.75" thickBot="1" x14ac:dyDescent="0.3">
      <c r="A8" s="54"/>
      <c r="B8" s="70" t="s">
        <v>10</v>
      </c>
      <c r="C8" s="75">
        <f>97679-1111</f>
        <v>96568</v>
      </c>
      <c r="D8" s="72"/>
      <c r="E8" s="75">
        <f>'Operating Perf'!C21</f>
        <v>102737</v>
      </c>
      <c r="F8" s="72"/>
      <c r="G8" s="75">
        <f>'Operating Perf'!E21</f>
        <v>102164</v>
      </c>
      <c r="H8" s="72"/>
      <c r="I8" s="74">
        <v>100863</v>
      </c>
      <c r="J8" s="72"/>
      <c r="K8" s="74">
        <v>104384</v>
      </c>
      <c r="L8" s="72"/>
      <c r="M8" s="74">
        <f>'[4]Operating Perf'!$I$21</f>
        <v>107419</v>
      </c>
      <c r="N8" s="72"/>
      <c r="O8" s="74">
        <f>'[4]Operating Perf'!$J$21</f>
        <v>110551</v>
      </c>
      <c r="P8" s="72"/>
      <c r="Q8" s="74">
        <f>'[4]Operating Perf'!$K$21</f>
        <v>113439</v>
      </c>
      <c r="R8" t="s">
        <v>108</v>
      </c>
    </row>
    <row r="9" spans="1:19" x14ac:dyDescent="0.25">
      <c r="A9" s="54"/>
      <c r="B9" s="70"/>
      <c r="C9" s="72"/>
      <c r="D9" s="72"/>
      <c r="E9" s="72"/>
      <c r="F9" s="72"/>
      <c r="G9" s="72"/>
      <c r="H9" s="72"/>
      <c r="I9" s="72"/>
      <c r="J9" s="72"/>
      <c r="K9" s="72"/>
      <c r="L9" s="72"/>
      <c r="M9" s="72"/>
      <c r="N9" s="72"/>
      <c r="O9" s="72"/>
      <c r="P9" s="72"/>
      <c r="Q9" s="72"/>
    </row>
    <row r="10" spans="1:19" ht="45.75" hidden="1" thickBot="1" x14ac:dyDescent="0.3">
      <c r="A10" s="54"/>
      <c r="B10" s="70" t="s">
        <v>11</v>
      </c>
      <c r="C10" s="75">
        <v>0</v>
      </c>
      <c r="D10" s="72"/>
      <c r="E10" s="75">
        <v>0</v>
      </c>
      <c r="F10" s="72"/>
      <c r="G10" s="75">
        <v>0</v>
      </c>
      <c r="H10" s="72"/>
      <c r="I10" s="74">
        <f>'[2]DATA OP'!C23</f>
        <v>0</v>
      </c>
      <c r="J10" s="72"/>
      <c r="K10" s="74">
        <f>'[2]DATA OP'!E23</f>
        <v>0</v>
      </c>
      <c r="L10" s="72"/>
      <c r="M10" s="74">
        <f>'[2]DATA OP'!G23</f>
        <v>0</v>
      </c>
      <c r="N10" s="72"/>
      <c r="O10" s="74">
        <f>'[2]DATA OP'!I23</f>
        <v>0</v>
      </c>
      <c r="P10" s="72"/>
      <c r="Q10" s="74">
        <f>'[2]DATA OP'!K23</f>
        <v>0</v>
      </c>
    </row>
    <row r="11" spans="1:19" ht="15.75" hidden="1" thickBot="1" x14ac:dyDescent="0.3">
      <c r="A11" s="54"/>
      <c r="B11" s="70"/>
      <c r="C11" s="72"/>
      <c r="D11" s="72"/>
      <c r="E11" s="72"/>
      <c r="F11" s="72"/>
      <c r="G11" s="73"/>
      <c r="H11" s="72"/>
      <c r="I11" s="72"/>
      <c r="J11" s="72"/>
      <c r="K11" s="73"/>
      <c r="L11" s="72"/>
      <c r="M11" s="72"/>
      <c r="N11" s="72"/>
      <c r="O11" s="72"/>
      <c r="P11" s="72"/>
      <c r="Q11" s="72"/>
    </row>
    <row r="12" spans="1:19" ht="75.75" hidden="1" thickBot="1" x14ac:dyDescent="0.3">
      <c r="A12" s="54"/>
      <c r="B12" s="70" t="s">
        <v>12</v>
      </c>
      <c r="C12" s="75">
        <v>0</v>
      </c>
      <c r="D12" s="72"/>
      <c r="E12" s="75">
        <v>0</v>
      </c>
      <c r="F12" s="72"/>
      <c r="G12" s="75">
        <v>0</v>
      </c>
      <c r="H12" s="72"/>
      <c r="I12" s="74">
        <f>'[2]DATA OP'!C25</f>
        <v>0</v>
      </c>
      <c r="J12" s="72"/>
      <c r="K12" s="74">
        <f>'[2]DATA OP'!E25</f>
        <v>0</v>
      </c>
      <c r="L12" s="72"/>
      <c r="M12" s="74">
        <f>'[2]DATA OP'!G25</f>
        <v>0</v>
      </c>
      <c r="N12" s="72"/>
      <c r="O12" s="74">
        <f>'[2]DATA OP'!I25</f>
        <v>0</v>
      </c>
      <c r="P12" s="72"/>
      <c r="Q12" s="74">
        <f>'[2]DATA OP'!K25</f>
        <v>0</v>
      </c>
    </row>
    <row r="13" spans="1:19" ht="15.75" hidden="1" thickBot="1" x14ac:dyDescent="0.3">
      <c r="A13" s="54"/>
      <c r="B13" s="71"/>
      <c r="C13" s="72"/>
      <c r="D13" s="72"/>
      <c r="E13" s="72"/>
      <c r="F13" s="72"/>
      <c r="G13" s="73"/>
      <c r="H13" s="72"/>
      <c r="I13" s="72"/>
      <c r="J13" s="72"/>
      <c r="K13" s="73"/>
      <c r="L13" s="72"/>
      <c r="M13" s="72"/>
      <c r="N13" s="72"/>
      <c r="O13" s="72"/>
      <c r="P13" s="72"/>
      <c r="Q13" s="72"/>
    </row>
    <row r="14" spans="1:19" ht="30.75" hidden="1" thickBot="1" x14ac:dyDescent="0.3">
      <c r="A14" s="54"/>
      <c r="B14" s="71" t="s">
        <v>82</v>
      </c>
      <c r="C14" s="75">
        <v>0</v>
      </c>
      <c r="D14" s="72"/>
      <c r="E14" s="75">
        <v>0</v>
      </c>
      <c r="F14" s="72"/>
      <c r="G14" s="75">
        <v>0</v>
      </c>
      <c r="H14" s="72"/>
      <c r="I14" s="74">
        <f>'[2]DATA OP'!C27</f>
        <v>0</v>
      </c>
      <c r="J14" s="72"/>
      <c r="K14" s="74">
        <f>'[2]DATA OP'!E27</f>
        <v>0</v>
      </c>
      <c r="L14" s="72"/>
      <c r="M14" s="74">
        <f>'[2]DATA OP'!G27</f>
        <v>0</v>
      </c>
      <c r="N14" s="72"/>
      <c r="O14" s="74">
        <f>'[2]DATA OP'!I27</f>
        <v>0</v>
      </c>
      <c r="P14" s="72"/>
      <c r="Q14" s="74">
        <f>'[2]DATA OP'!K27</f>
        <v>0</v>
      </c>
    </row>
    <row r="15" spans="1:19" s="53" customFormat="1" x14ac:dyDescent="0.25">
      <c r="B15" s="84" t="s">
        <v>111</v>
      </c>
    </row>
    <row r="17" spans="1:17" s="53" customFormat="1" ht="18.75" x14ac:dyDescent="0.3">
      <c r="B17" s="64" t="s">
        <v>86</v>
      </c>
      <c r="C17" s="65"/>
      <c r="D17" s="65"/>
      <c r="E17" s="65"/>
      <c r="F17" s="65"/>
      <c r="G17" s="65"/>
      <c r="H17" s="65"/>
    </row>
    <row r="18" spans="1:17" s="53" customFormat="1" ht="15.75" x14ac:dyDescent="0.25">
      <c r="B18" s="66" t="s">
        <v>21</v>
      </c>
      <c r="C18" s="66" t="s">
        <v>83</v>
      </c>
      <c r="D18" s="65"/>
      <c r="E18" s="66" t="s">
        <v>83</v>
      </c>
      <c r="F18" s="65"/>
      <c r="G18" s="65"/>
      <c r="H18" s="65"/>
    </row>
    <row r="19" spans="1:17" s="53" customFormat="1" ht="15.75" thickBot="1" x14ac:dyDescent="0.3">
      <c r="B19" s="65"/>
      <c r="C19" s="65"/>
      <c r="D19" s="65"/>
      <c r="E19" s="65"/>
      <c r="F19" s="65"/>
      <c r="G19" s="65"/>
      <c r="H19" s="65"/>
    </row>
    <row r="20" spans="1:17" s="53" customFormat="1" ht="16.5" thickBot="1" x14ac:dyDescent="0.3">
      <c r="B20" s="23"/>
      <c r="C20" s="24" t="s">
        <v>107</v>
      </c>
      <c r="E20" s="24" t="s">
        <v>23</v>
      </c>
      <c r="G20" s="24" t="s">
        <v>25</v>
      </c>
      <c r="I20" s="24" t="s">
        <v>26</v>
      </c>
      <c r="K20" s="24" t="s">
        <v>27</v>
      </c>
      <c r="M20" s="24" t="s">
        <v>28</v>
      </c>
      <c r="O20" s="24" t="s">
        <v>29</v>
      </c>
      <c r="Q20" s="24" t="s">
        <v>30</v>
      </c>
    </row>
    <row r="21" spans="1:17" s="53" customFormat="1" ht="16.5" thickBot="1" x14ac:dyDescent="0.3">
      <c r="B21" s="66" t="s">
        <v>24</v>
      </c>
      <c r="C21" s="52">
        <f>(C8*(1-0.023)*(1-0.03)*(1-0.03)*(1-0.034))/C5</f>
        <v>1.0856642209947065</v>
      </c>
      <c r="E21" s="52">
        <f>(E8*(1-0.023)*(1-0.03)*(1-0.03)*(1-0.034)*(1-0.037))/E5</f>
        <v>1.1024918775227215</v>
      </c>
      <c r="G21" s="52">
        <f>(G8*(1-0.023)*(1-0.03)*(1-0.03)*(1-0.034)*(1-0.037)*(1-0.028))/G5</f>
        <v>1.0491097834660732</v>
      </c>
      <c r="I21" s="52">
        <f>(I8*(1-0.023)*(1-0.03)*(1-0.03)*(1-0.034)*(1-0.037)*(1-0.028)*(1-0.025))/I5</f>
        <v>0.99442581571605515</v>
      </c>
      <c r="K21" s="52">
        <f>(K8*(1-0.023)*(1-0.03)*(1-0.03)*(1-0.034)*(1-0.037)*(1-0.028)*(1-0.025)*(1-0.025))/K5</f>
        <v>0.99347669944038508</v>
      </c>
      <c r="M21" s="52">
        <f>(M8*(1-0.023)*(1-0.03)*(1-0.03)*(1-0.034)*(1-0.037)*(1-0.028)*(1-0.025)*(1-0.025)*(1-0.025))/M5</f>
        <v>0.98693397055044496</v>
      </c>
      <c r="O21" s="52">
        <f>(O8*(1-0.023)*(1-0.03)*(1-0.03)*(1-0.034)*(1-0.037)*(1-0.028)*(1-0.025)*(1-0.025)*(1-0.025)*(1-0.025))/O5</f>
        <v>0.98051199290816471</v>
      </c>
      <c r="Q21" s="52">
        <f>(Q8*(1-0.023)*(1-0.03)*(1-0.03)*(1-0.034)*(1-0.037)*(1-0.03)*(1-0.03)*(1-0.03)*(1-0.03)*(1-0.03)*(1-0.03))/Q5</f>
        <v>0.94466304922978672</v>
      </c>
    </row>
    <row r="22" spans="1:17" s="53" customFormat="1" ht="15.75" x14ac:dyDescent="0.25">
      <c r="B22" s="68" t="s">
        <v>109</v>
      </c>
      <c r="C22" s="67"/>
      <c r="D22" s="69"/>
      <c r="E22" s="67"/>
      <c r="F22" s="69"/>
      <c r="G22" s="69"/>
      <c r="H22" s="69"/>
    </row>
    <row r="23" spans="1:17" s="53" customFormat="1" ht="15.75" x14ac:dyDescent="0.25">
      <c r="B23" s="68" t="s">
        <v>120</v>
      </c>
    </row>
    <row r="24" spans="1:17" s="53" customFormat="1" ht="19.5" hidden="1" customHeight="1" thickBot="1" x14ac:dyDescent="0.3">
      <c r="B24" s="66" t="s">
        <v>24</v>
      </c>
      <c r="I24" s="52">
        <f>(E21+G21+I21)/3</f>
        <v>1.0486758255682833</v>
      </c>
      <c r="J24" s="78"/>
      <c r="K24" s="52">
        <f>(G21+I21+K21)/3</f>
        <v>1.012337432874171</v>
      </c>
      <c r="L24" s="78"/>
      <c r="M24" s="52">
        <f>(I21+K21+M21)/3</f>
        <v>0.99161216190229506</v>
      </c>
      <c r="N24" s="78"/>
      <c r="O24" s="52">
        <f>(K21+M21+O21)/3</f>
        <v>0.98697422096633147</v>
      </c>
      <c r="P24" s="78"/>
      <c r="Q24" s="52">
        <f>(M21+O21+Q21)/3</f>
        <v>0.97070300422946543</v>
      </c>
    </row>
    <row r="25" spans="1:17" s="53" customFormat="1" ht="15.75" hidden="1" x14ac:dyDescent="0.25">
      <c r="B25" s="68" t="s">
        <v>32</v>
      </c>
    </row>
    <row r="26" spans="1:17" s="53" customFormat="1" ht="15.75" thickBot="1" x14ac:dyDescent="0.3"/>
    <row r="27" spans="1:17" ht="37.5" x14ac:dyDescent="0.3">
      <c r="L27" s="53"/>
      <c r="O27" s="34" t="s">
        <v>37</v>
      </c>
    </row>
    <row r="28" spans="1:17" x14ac:dyDescent="0.25">
      <c r="A28" s="53"/>
      <c r="B28" s="53"/>
      <c r="E28" s="53"/>
      <c r="F28" s="53"/>
      <c r="G28" s="53"/>
      <c r="O28" s="35"/>
    </row>
    <row r="29" spans="1:17" ht="21.75" thickBot="1" x14ac:dyDescent="0.4">
      <c r="A29" s="53"/>
      <c r="B29" s="53"/>
      <c r="E29" s="53"/>
      <c r="F29" s="53"/>
      <c r="G29" s="53"/>
      <c r="O29" s="36" t="str">
        <f>IF(Q24&lt;K24,"YES","NO")</f>
        <v>YES</v>
      </c>
    </row>
    <row r="30" spans="1:17" x14ac:dyDescent="0.25">
      <c r="A30" s="53"/>
      <c r="B30" s="53"/>
      <c r="E30" s="53"/>
      <c r="F30" s="53"/>
      <c r="G30" s="53"/>
    </row>
    <row r="31" spans="1:17" s="53" customFormat="1" x14ac:dyDescent="0.25">
      <c r="H31" s="65"/>
    </row>
    <row r="32" spans="1:17" x14ac:dyDescent="0.25">
      <c r="A32" s="53"/>
      <c r="B32" s="53"/>
      <c r="E32" s="53"/>
      <c r="F32" s="53"/>
      <c r="G32" s="53"/>
    </row>
  </sheetData>
  <conditionalFormatting sqref="O29">
    <cfRule type="containsText" dxfId="1" priority="7" operator="containsText" text="NO">
      <formula>NOT(ISERROR(SEARCH("NO",O29)))</formula>
    </cfRule>
    <cfRule type="cellIs" dxfId="0" priority="8" operator="equal">
      <formula>"YES"</formula>
    </cfRule>
  </conditionalFormatting>
  <dataValidations count="1">
    <dataValidation type="whole" showInputMessage="1" showErrorMessage="1" errorTitle="ERROR" error="You must enter a number in this cell. If N/A enter 0." sqref="C8:G14">
      <formula1>-10000000000</formula1>
      <formula2>10000000000</formula2>
    </dataValidation>
  </dataValidations>
  <pageMargins left="0.70866141732283472" right="0.70866141732283472" top="0.74803149606299213" bottom="0.74803149606299213" header="0.31496062992125984" footer="0.31496062992125984"/>
  <pageSetup paperSize="8"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85"/>
  <sheetViews>
    <sheetView topLeftCell="B1" workbookViewId="0">
      <selection activeCell="B1" sqref="B1"/>
    </sheetView>
  </sheetViews>
  <sheetFormatPr defaultColWidth="9.140625" defaultRowHeight="15" x14ac:dyDescent="0.25"/>
  <cols>
    <col min="1" max="1" width="23.7109375" style="96" hidden="1" customWidth="1"/>
    <col min="2" max="2" width="57.7109375" style="96" customWidth="1"/>
    <col min="3" max="3" width="2.7109375" style="96" customWidth="1"/>
    <col min="4" max="4" width="13.7109375" style="96" hidden="1" customWidth="1"/>
    <col min="5" max="5" width="2.7109375" style="96" hidden="1" customWidth="1"/>
    <col min="6" max="6" width="13.7109375" style="96" hidden="1" customWidth="1"/>
    <col min="7" max="7" width="2.7109375" style="96" hidden="1" customWidth="1"/>
    <col min="8" max="9" width="13.7109375" style="96" hidden="1" customWidth="1"/>
    <col min="10" max="12" width="13.7109375" style="96" customWidth="1"/>
    <col min="13" max="13" width="16.5703125" style="96" customWidth="1"/>
    <col min="14" max="17" width="13.7109375" style="96" hidden="1" customWidth="1"/>
    <col min="18" max="20" width="9.140625" style="96" hidden="1" customWidth="1"/>
    <col min="21" max="21" width="12.28515625" style="96" hidden="1" customWidth="1"/>
    <col min="22" max="31" width="12.5703125" style="96" hidden="1" customWidth="1"/>
    <col min="32" max="32" width="9.140625" style="96" hidden="1" customWidth="1"/>
    <col min="33" max="42" width="11.7109375" style="96" hidden="1" customWidth="1"/>
    <col min="43" max="43" width="9.140625" style="96" hidden="1" customWidth="1"/>
    <col min="44" max="44" width="11.5703125" style="96" hidden="1" customWidth="1"/>
    <col min="45" max="53" width="11.42578125" style="96" hidden="1" customWidth="1"/>
    <col min="54" max="55" width="9.140625" style="96" hidden="1" customWidth="1"/>
    <col min="56" max="76" width="11.7109375" style="96" hidden="1" customWidth="1"/>
    <col min="77" max="81" width="9.140625" style="96" hidden="1" customWidth="1"/>
    <col min="82" max="102" width="11.28515625" style="96" hidden="1" customWidth="1"/>
    <col min="103" max="107" width="9.140625" style="96" hidden="1" customWidth="1"/>
    <col min="108" max="128" width="11.28515625" style="96" hidden="1" customWidth="1"/>
    <col min="129" max="130" width="9.140625" style="96" hidden="1" customWidth="1"/>
    <col min="131" max="133" width="20.7109375" style="96" customWidth="1"/>
    <col min="134" max="147" width="9.140625" style="96" customWidth="1"/>
    <col min="148" max="158" width="9.140625" style="96"/>
    <col min="159" max="159" width="10.28515625" style="96" bestFit="1" customWidth="1"/>
    <col min="160" max="16384" width="9.140625" style="96"/>
  </cols>
  <sheetData>
    <row r="1" spans="1:133" ht="15" customHeight="1" x14ac:dyDescent="0.25">
      <c r="A1" s="93" t="s">
        <v>122</v>
      </c>
      <c r="B1" s="94" t="str">
        <f>'[1]Cover Page'!$A$3</f>
        <v>Blue Mountains City Council</v>
      </c>
      <c r="C1" s="95"/>
      <c r="E1" s="95"/>
      <c r="G1" s="95"/>
      <c r="J1" s="97" t="s">
        <v>123</v>
      </c>
      <c r="R1" s="93" t="s">
        <v>122</v>
      </c>
      <c r="S1" s="93" t="s">
        <v>122</v>
      </c>
      <c r="T1" s="93" t="s">
        <v>122</v>
      </c>
      <c r="U1" s="93" t="s">
        <v>122</v>
      </c>
      <c r="V1" s="93" t="s">
        <v>122</v>
      </c>
      <c r="W1" s="93" t="s">
        <v>122</v>
      </c>
      <c r="X1" s="93" t="s">
        <v>122</v>
      </c>
      <c r="Y1" s="93" t="s">
        <v>122</v>
      </c>
      <c r="Z1" s="93" t="s">
        <v>122</v>
      </c>
      <c r="AA1" s="93" t="s">
        <v>122</v>
      </c>
      <c r="AB1" s="93" t="s">
        <v>122</v>
      </c>
      <c r="AC1" s="93" t="s">
        <v>122</v>
      </c>
      <c r="AD1" s="93" t="s">
        <v>122</v>
      </c>
      <c r="AE1" s="93" t="s">
        <v>122</v>
      </c>
      <c r="AF1" s="93" t="s">
        <v>122</v>
      </c>
      <c r="AG1" s="93" t="s">
        <v>122</v>
      </c>
      <c r="AH1" s="93" t="s">
        <v>122</v>
      </c>
      <c r="AI1" s="93" t="s">
        <v>122</v>
      </c>
      <c r="AJ1" s="93" t="s">
        <v>122</v>
      </c>
      <c r="AK1" s="93" t="s">
        <v>122</v>
      </c>
      <c r="AL1" s="93" t="s">
        <v>122</v>
      </c>
      <c r="AM1" s="93" t="s">
        <v>122</v>
      </c>
      <c r="AN1" s="93" t="s">
        <v>122</v>
      </c>
      <c r="AO1" s="93" t="s">
        <v>122</v>
      </c>
      <c r="AP1" s="93" t="s">
        <v>122</v>
      </c>
      <c r="AQ1" s="93" t="s">
        <v>122</v>
      </c>
      <c r="AR1" s="93" t="s">
        <v>122</v>
      </c>
      <c r="AS1" s="93" t="s">
        <v>122</v>
      </c>
      <c r="AT1" s="93" t="s">
        <v>122</v>
      </c>
      <c r="AU1" s="93" t="s">
        <v>122</v>
      </c>
      <c r="AV1" s="93" t="s">
        <v>122</v>
      </c>
      <c r="AW1" s="93" t="s">
        <v>122</v>
      </c>
      <c r="AX1" s="93" t="s">
        <v>122</v>
      </c>
      <c r="AY1" s="93" t="s">
        <v>122</v>
      </c>
      <c r="AZ1" s="93" t="s">
        <v>122</v>
      </c>
      <c r="BA1" s="93" t="s">
        <v>122</v>
      </c>
      <c r="BB1" s="93" t="s">
        <v>122</v>
      </c>
      <c r="BC1" s="93" t="s">
        <v>122</v>
      </c>
      <c r="BD1" s="93" t="s">
        <v>122</v>
      </c>
      <c r="BE1" s="93" t="s">
        <v>122</v>
      </c>
      <c r="BF1" s="93" t="s">
        <v>122</v>
      </c>
      <c r="BG1" s="93" t="s">
        <v>122</v>
      </c>
      <c r="BH1" s="93" t="s">
        <v>122</v>
      </c>
      <c r="BI1" s="93" t="s">
        <v>122</v>
      </c>
      <c r="BJ1" s="93" t="s">
        <v>122</v>
      </c>
      <c r="BK1" s="93" t="s">
        <v>122</v>
      </c>
      <c r="BL1" s="93" t="s">
        <v>122</v>
      </c>
      <c r="BM1" s="93" t="s">
        <v>122</v>
      </c>
      <c r="BN1" s="93" t="s">
        <v>122</v>
      </c>
      <c r="BO1" s="93" t="s">
        <v>122</v>
      </c>
      <c r="BP1" s="93" t="s">
        <v>122</v>
      </c>
      <c r="BQ1" s="93" t="s">
        <v>122</v>
      </c>
      <c r="BR1" s="93" t="s">
        <v>122</v>
      </c>
      <c r="BS1" s="93" t="s">
        <v>122</v>
      </c>
      <c r="BT1" s="93" t="s">
        <v>122</v>
      </c>
      <c r="BU1" s="93" t="s">
        <v>122</v>
      </c>
      <c r="BV1" s="93" t="s">
        <v>122</v>
      </c>
      <c r="BW1" s="93" t="s">
        <v>122</v>
      </c>
      <c r="BX1" s="93" t="s">
        <v>122</v>
      </c>
      <c r="BY1" s="93" t="s">
        <v>122</v>
      </c>
      <c r="BZ1" s="93" t="s">
        <v>122</v>
      </c>
      <c r="CA1" s="93" t="s">
        <v>122</v>
      </c>
      <c r="CB1" s="93" t="s">
        <v>122</v>
      </c>
      <c r="CC1" s="93" t="s">
        <v>122</v>
      </c>
      <c r="CD1" s="93" t="s">
        <v>122</v>
      </c>
      <c r="CE1" s="93" t="s">
        <v>122</v>
      </c>
      <c r="CF1" s="93" t="s">
        <v>122</v>
      </c>
      <c r="CG1" s="93" t="s">
        <v>122</v>
      </c>
      <c r="CH1" s="93" t="s">
        <v>122</v>
      </c>
      <c r="CI1" s="93" t="s">
        <v>122</v>
      </c>
      <c r="CJ1" s="93" t="s">
        <v>122</v>
      </c>
      <c r="CK1" s="93" t="s">
        <v>122</v>
      </c>
      <c r="CL1" s="93" t="s">
        <v>122</v>
      </c>
      <c r="CM1" s="93" t="s">
        <v>122</v>
      </c>
      <c r="CN1" s="93" t="s">
        <v>122</v>
      </c>
      <c r="CO1" s="93" t="s">
        <v>122</v>
      </c>
      <c r="CP1" s="93" t="s">
        <v>122</v>
      </c>
      <c r="CQ1" s="93" t="s">
        <v>122</v>
      </c>
      <c r="CR1" s="93" t="s">
        <v>122</v>
      </c>
      <c r="CS1" s="93" t="s">
        <v>122</v>
      </c>
      <c r="CT1" s="93" t="s">
        <v>122</v>
      </c>
      <c r="CU1" s="93" t="s">
        <v>122</v>
      </c>
      <c r="CV1" s="93" t="s">
        <v>122</v>
      </c>
      <c r="CW1" s="93" t="s">
        <v>122</v>
      </c>
      <c r="CX1" s="93" t="s">
        <v>122</v>
      </c>
      <c r="CY1" s="93" t="s">
        <v>122</v>
      </c>
      <c r="CZ1" s="93" t="s">
        <v>122</v>
      </c>
      <c r="DA1" s="93" t="s">
        <v>122</v>
      </c>
      <c r="DB1" s="93" t="s">
        <v>122</v>
      </c>
      <c r="DC1" s="93" t="s">
        <v>122</v>
      </c>
      <c r="DD1" s="93" t="s">
        <v>122</v>
      </c>
      <c r="DE1" s="93" t="s">
        <v>122</v>
      </c>
      <c r="DF1" s="93" t="s">
        <v>122</v>
      </c>
      <c r="DG1" s="93" t="s">
        <v>122</v>
      </c>
      <c r="DH1" s="93" t="s">
        <v>122</v>
      </c>
      <c r="DI1" s="93" t="s">
        <v>122</v>
      </c>
      <c r="DJ1" s="93" t="s">
        <v>122</v>
      </c>
      <c r="DK1" s="93" t="s">
        <v>122</v>
      </c>
      <c r="DL1" s="93" t="s">
        <v>122</v>
      </c>
      <c r="DM1" s="93" t="s">
        <v>122</v>
      </c>
      <c r="DN1" s="93" t="s">
        <v>122</v>
      </c>
      <c r="DO1" s="93" t="s">
        <v>122</v>
      </c>
      <c r="DP1" s="93" t="s">
        <v>122</v>
      </c>
      <c r="DQ1" s="93" t="s">
        <v>122</v>
      </c>
      <c r="DR1" s="93" t="s">
        <v>122</v>
      </c>
      <c r="DS1" s="93" t="s">
        <v>122</v>
      </c>
      <c r="DT1" s="93" t="s">
        <v>122</v>
      </c>
      <c r="DU1" s="93" t="s">
        <v>122</v>
      </c>
      <c r="DV1" s="93" t="s">
        <v>122</v>
      </c>
      <c r="DW1" s="93" t="s">
        <v>122</v>
      </c>
      <c r="DX1" s="93" t="s">
        <v>122</v>
      </c>
      <c r="DY1" s="93" t="s">
        <v>122</v>
      </c>
      <c r="DZ1" s="93" t="s">
        <v>122</v>
      </c>
      <c r="EA1" s="98" t="s">
        <v>124</v>
      </c>
      <c r="EB1" s="98" t="s">
        <v>124</v>
      </c>
      <c r="EC1" s="98" t="s">
        <v>124</v>
      </c>
    </row>
    <row r="2" spans="1:133" ht="15" customHeight="1" x14ac:dyDescent="0.25">
      <c r="B2" s="94" t="str">
        <f>'[1]Cover Page'!$A$5</f>
        <v>10 Year Financial Plan for the Years ending 30 June 2024</v>
      </c>
      <c r="C2" s="95"/>
      <c r="E2" s="95"/>
      <c r="G2" s="95"/>
      <c r="Q2" s="99"/>
      <c r="DZ2" s="93" t="s">
        <v>125</v>
      </c>
      <c r="EA2" s="98" t="s">
        <v>124</v>
      </c>
      <c r="EB2" s="98" t="s">
        <v>124</v>
      </c>
      <c r="EC2" s="98" t="s">
        <v>124</v>
      </c>
    </row>
    <row r="3" spans="1:133" ht="15" customHeight="1" x14ac:dyDescent="0.25">
      <c r="B3" s="100" t="str">
        <f>"INCOME STATEMENT - "&amp;UPPER(general_fund_name)</f>
        <v>INCOME STATEMENT - GENERAL FUND</v>
      </c>
      <c r="C3" s="101"/>
      <c r="D3" s="102" t="s">
        <v>126</v>
      </c>
      <c r="E3" s="103"/>
      <c r="F3" s="102" t="s">
        <v>127</v>
      </c>
      <c r="G3" s="104"/>
      <c r="H3" s="305" t="s">
        <v>128</v>
      </c>
      <c r="I3" s="305"/>
      <c r="J3" s="305"/>
      <c r="K3" s="305"/>
      <c r="L3" s="305"/>
      <c r="M3" s="305"/>
      <c r="N3" s="305"/>
      <c r="O3" s="305"/>
      <c r="P3" s="305"/>
      <c r="Q3" s="305"/>
      <c r="AG3" s="105" t="s">
        <v>129</v>
      </c>
      <c r="DZ3" s="93" t="s">
        <v>125</v>
      </c>
      <c r="EA3" s="98" t="s">
        <v>124</v>
      </c>
      <c r="EB3" s="98" t="s">
        <v>124</v>
      </c>
      <c r="EC3" s="98" t="s">
        <v>124</v>
      </c>
    </row>
    <row r="4" spans="1:133" ht="15" customHeight="1" x14ac:dyDescent="0.25">
      <c r="B4" s="94" t="str">
        <f>"Scenario: "&amp;general_scenario_name</f>
        <v>Scenario: 1</v>
      </c>
      <c r="C4" s="106"/>
      <c r="D4" s="107" t="str">
        <f>Starting_year_general-2&amp;"/"&amp;RIGHT(Starting_year_general-1,2)</f>
        <v>2012/13</v>
      </c>
      <c r="E4" s="106"/>
      <c r="F4" s="107" t="str">
        <f>Starting_year_general-1&amp;"/"&amp;RIGHT(Starting_year_general,2)</f>
        <v>2013/14</v>
      </c>
      <c r="G4" s="106"/>
      <c r="H4" s="107" t="str">
        <f>Starting_year_general&amp;"/"&amp;RIGHT(Starting_year_general+1,2)</f>
        <v>2014/15</v>
      </c>
      <c r="I4" s="107" t="str">
        <f>Starting_year_general+1&amp;"/"&amp;RIGHT(Starting_year_general+2,2)</f>
        <v>2015/16</v>
      </c>
      <c r="J4" s="107" t="str">
        <f>Starting_year_general+2&amp;"/"&amp;RIGHT(Starting_year_general+3,2)</f>
        <v>2016/17</v>
      </c>
      <c r="K4" s="107" t="str">
        <f>Starting_year_general+3&amp;"/"&amp;RIGHT(Starting_year_general+4,2)</f>
        <v>2017/18</v>
      </c>
      <c r="L4" s="107" t="str">
        <f>Starting_year_general+4&amp;"/"&amp;RIGHT(Starting_year_general+5,2)</f>
        <v>2018/19</v>
      </c>
      <c r="M4" s="107" t="str">
        <f>Starting_year_general+5&amp;"/"&amp;RIGHT(Starting_year_general+6,2)</f>
        <v>2019/20</v>
      </c>
      <c r="N4" s="107" t="str">
        <f>Starting_year_general+6&amp;"/"&amp;RIGHT(Starting_year_general+7,2)</f>
        <v>2020/21</v>
      </c>
      <c r="O4" s="107" t="str">
        <f>Starting_year_general+7&amp;"/"&amp;RIGHT(Starting_year_general+8,2)</f>
        <v>2021/22</v>
      </c>
      <c r="P4" s="107" t="str">
        <f>Starting_year_general+8&amp;"/"&amp;RIGHT(Starting_year_general+9,2)</f>
        <v>2022/23</v>
      </c>
      <c r="Q4" s="107" t="str">
        <f>Starting_year_general+9&amp;"/"&amp;RIGHT(Starting_year_general+10,2)</f>
        <v>2023/24</v>
      </c>
      <c r="U4" s="96" t="str">
        <f>F4</f>
        <v>2013/14</v>
      </c>
      <c r="V4" s="96" t="str">
        <f t="shared" ref="V4:AE4" si="0">H4</f>
        <v>2014/15</v>
      </c>
      <c r="W4" s="96" t="str">
        <f t="shared" si="0"/>
        <v>2015/16</v>
      </c>
      <c r="X4" s="96" t="str">
        <f t="shared" si="0"/>
        <v>2016/17</v>
      </c>
      <c r="Y4" s="96" t="str">
        <f t="shared" si="0"/>
        <v>2017/18</v>
      </c>
      <c r="Z4" s="96" t="str">
        <f t="shared" si="0"/>
        <v>2018/19</v>
      </c>
      <c r="AA4" s="96" t="str">
        <f t="shared" si="0"/>
        <v>2019/20</v>
      </c>
      <c r="AB4" s="96" t="str">
        <f t="shared" si="0"/>
        <v>2020/21</v>
      </c>
      <c r="AC4" s="96" t="str">
        <f t="shared" si="0"/>
        <v>2021/22</v>
      </c>
      <c r="AD4" s="96" t="str">
        <f t="shared" si="0"/>
        <v>2022/23</v>
      </c>
      <c r="AE4" s="96" t="str">
        <f t="shared" si="0"/>
        <v>2023/24</v>
      </c>
      <c r="AG4" s="107" t="str">
        <f>LEFT(Q4,4)+1&amp;"/"&amp;RIGHT(LEFT(Q4,4)+2,2)</f>
        <v>2024/25</v>
      </c>
      <c r="AH4" s="107" t="str">
        <f t="shared" ref="AH4:AP4" si="1">LEFT(AG4,4)+1&amp;"/"&amp;RIGHT(LEFT(AG4,4)+2,2)</f>
        <v>2025/26</v>
      </c>
      <c r="AI4" s="107" t="str">
        <f t="shared" si="1"/>
        <v>2026/27</v>
      </c>
      <c r="AJ4" s="107" t="str">
        <f t="shared" si="1"/>
        <v>2027/28</v>
      </c>
      <c r="AK4" s="107" t="str">
        <f t="shared" si="1"/>
        <v>2028/29</v>
      </c>
      <c r="AL4" s="107" t="str">
        <f t="shared" si="1"/>
        <v>2029/30</v>
      </c>
      <c r="AM4" s="107" t="str">
        <f t="shared" si="1"/>
        <v>2030/31</v>
      </c>
      <c r="AN4" s="107" t="str">
        <f t="shared" si="1"/>
        <v>2031/32</v>
      </c>
      <c r="AO4" s="107" t="str">
        <f t="shared" si="1"/>
        <v>2032/33</v>
      </c>
      <c r="AP4" s="107" t="str">
        <f t="shared" si="1"/>
        <v>2033/34</v>
      </c>
      <c r="BD4" s="105" t="s">
        <v>130</v>
      </c>
      <c r="CD4" s="105" t="s">
        <v>131</v>
      </c>
      <c r="DD4" s="105" t="s">
        <v>132</v>
      </c>
      <c r="DZ4" s="93" t="s">
        <v>125</v>
      </c>
      <c r="EA4" s="98" t="s">
        <v>124</v>
      </c>
      <c r="EB4" s="98" t="s">
        <v>124</v>
      </c>
      <c r="EC4" s="98" t="s">
        <v>124</v>
      </c>
    </row>
    <row r="5" spans="1:133" ht="15" customHeight="1" thickBot="1" x14ac:dyDescent="0.3">
      <c r="B5" s="108"/>
      <c r="C5" s="109"/>
      <c r="D5" s="110" t="str">
        <f>IF('[1]Cover Page'!$K$19=TRUE,"$","$'000")</f>
        <v>$'000</v>
      </c>
      <c r="E5" s="109"/>
      <c r="F5" s="110" t="str">
        <f>IF('[1]Cover Page'!$K$19=TRUE,"$","$'000")</f>
        <v>$'000</v>
      </c>
      <c r="G5" s="109"/>
      <c r="H5" s="110" t="str">
        <f>IF('[1]Cover Page'!$K$19=TRUE,"$","$'000")</f>
        <v>$'000</v>
      </c>
      <c r="I5" s="110" t="str">
        <f>IF('[1]Cover Page'!$K$19=TRUE,"$","$'000")</f>
        <v>$'000</v>
      </c>
      <c r="J5" s="110" t="str">
        <f>IF('[1]Cover Page'!$K$19=TRUE,"$","$'000")</f>
        <v>$'000</v>
      </c>
      <c r="K5" s="110" t="str">
        <f>IF('[1]Cover Page'!$K$19=TRUE,"$","$'000")</f>
        <v>$'000</v>
      </c>
      <c r="L5" s="110" t="str">
        <f>IF('[1]Cover Page'!$K$19=TRUE,"$","$'000")</f>
        <v>$'000</v>
      </c>
      <c r="M5" s="110" t="str">
        <f>IF('[1]Cover Page'!$K$19=TRUE,"$","$'000")</f>
        <v>$'000</v>
      </c>
      <c r="N5" s="110" t="str">
        <f>IF('[1]Cover Page'!$K$19=TRUE,"$","$'000")</f>
        <v>$'000</v>
      </c>
      <c r="O5" s="110" t="str">
        <f>IF('[1]Cover Page'!$K$19=TRUE,"$","$'000")</f>
        <v>$'000</v>
      </c>
      <c r="P5" s="110" t="str">
        <f>IF('[1]Cover Page'!$K$19=TRUE,"$","$'000")</f>
        <v>$'000</v>
      </c>
      <c r="Q5" s="110" t="str">
        <f>IF('[1]Cover Page'!$K$19=TRUE,"$","$'000")</f>
        <v>$'000</v>
      </c>
      <c r="BD5" s="102" t="str">
        <f>F4</f>
        <v>2013/14</v>
      </c>
      <c r="BE5" s="102" t="str">
        <f t="shared" ref="BE5:BN5" si="2">H4</f>
        <v>2014/15</v>
      </c>
      <c r="BF5" s="102" t="str">
        <f t="shared" si="2"/>
        <v>2015/16</v>
      </c>
      <c r="BG5" s="102" t="str">
        <f t="shared" si="2"/>
        <v>2016/17</v>
      </c>
      <c r="BH5" s="102" t="str">
        <f t="shared" si="2"/>
        <v>2017/18</v>
      </c>
      <c r="BI5" s="102" t="str">
        <f t="shared" si="2"/>
        <v>2018/19</v>
      </c>
      <c r="BJ5" s="102" t="str">
        <f t="shared" si="2"/>
        <v>2019/20</v>
      </c>
      <c r="BK5" s="102" t="str">
        <f t="shared" si="2"/>
        <v>2020/21</v>
      </c>
      <c r="BL5" s="102" t="str">
        <f t="shared" si="2"/>
        <v>2021/22</v>
      </c>
      <c r="BM5" s="102" t="str">
        <f t="shared" si="2"/>
        <v>2022/23</v>
      </c>
      <c r="BN5" s="102" t="str">
        <f t="shared" si="2"/>
        <v>2023/24</v>
      </c>
      <c r="BO5" s="102" t="str">
        <f>AG4</f>
        <v>2024/25</v>
      </c>
      <c r="BP5" s="102" t="str">
        <f t="shared" ref="BP5:BX5" si="3">AH4</f>
        <v>2025/26</v>
      </c>
      <c r="BQ5" s="102" t="str">
        <f t="shared" si="3"/>
        <v>2026/27</v>
      </c>
      <c r="BR5" s="102" t="str">
        <f t="shared" si="3"/>
        <v>2027/28</v>
      </c>
      <c r="BS5" s="102" t="str">
        <f t="shared" si="3"/>
        <v>2028/29</v>
      </c>
      <c r="BT5" s="102" t="str">
        <f t="shared" si="3"/>
        <v>2029/30</v>
      </c>
      <c r="BU5" s="102" t="str">
        <f t="shared" si="3"/>
        <v>2030/31</v>
      </c>
      <c r="BV5" s="102" t="str">
        <f t="shared" si="3"/>
        <v>2031/32</v>
      </c>
      <c r="BW5" s="102" t="str">
        <f t="shared" si="3"/>
        <v>2032/33</v>
      </c>
      <c r="BX5" s="102" t="str">
        <f t="shared" si="3"/>
        <v>2033/34</v>
      </c>
      <c r="CD5" s="102" t="str">
        <f>BD5</f>
        <v>2013/14</v>
      </c>
      <c r="CE5" s="102" t="str">
        <f t="shared" ref="CE5:CX5" si="4">BE5</f>
        <v>2014/15</v>
      </c>
      <c r="CF5" s="102" t="str">
        <f t="shared" si="4"/>
        <v>2015/16</v>
      </c>
      <c r="CG5" s="102" t="str">
        <f t="shared" si="4"/>
        <v>2016/17</v>
      </c>
      <c r="CH5" s="102" t="str">
        <f t="shared" si="4"/>
        <v>2017/18</v>
      </c>
      <c r="CI5" s="102" t="str">
        <f t="shared" si="4"/>
        <v>2018/19</v>
      </c>
      <c r="CJ5" s="102" t="str">
        <f t="shared" si="4"/>
        <v>2019/20</v>
      </c>
      <c r="CK5" s="102" t="str">
        <f t="shared" si="4"/>
        <v>2020/21</v>
      </c>
      <c r="CL5" s="102" t="str">
        <f t="shared" si="4"/>
        <v>2021/22</v>
      </c>
      <c r="CM5" s="102" t="str">
        <f t="shared" si="4"/>
        <v>2022/23</v>
      </c>
      <c r="CN5" s="102" t="str">
        <f t="shared" si="4"/>
        <v>2023/24</v>
      </c>
      <c r="CO5" s="102" t="str">
        <f t="shared" si="4"/>
        <v>2024/25</v>
      </c>
      <c r="CP5" s="102" t="str">
        <f t="shared" si="4"/>
        <v>2025/26</v>
      </c>
      <c r="CQ5" s="102" t="str">
        <f t="shared" si="4"/>
        <v>2026/27</v>
      </c>
      <c r="CR5" s="102" t="str">
        <f t="shared" si="4"/>
        <v>2027/28</v>
      </c>
      <c r="CS5" s="102" t="str">
        <f t="shared" si="4"/>
        <v>2028/29</v>
      </c>
      <c r="CT5" s="102" t="str">
        <f t="shared" si="4"/>
        <v>2029/30</v>
      </c>
      <c r="CU5" s="102" t="str">
        <f t="shared" si="4"/>
        <v>2030/31</v>
      </c>
      <c r="CV5" s="102" t="str">
        <f t="shared" si="4"/>
        <v>2031/32</v>
      </c>
      <c r="CW5" s="102" t="str">
        <f t="shared" si="4"/>
        <v>2032/33</v>
      </c>
      <c r="CX5" s="102" t="str">
        <f t="shared" si="4"/>
        <v>2033/34</v>
      </c>
      <c r="DD5" s="102" t="str">
        <f>CD5</f>
        <v>2013/14</v>
      </c>
      <c r="DE5" s="102" t="str">
        <f t="shared" ref="DE5:DU5" si="5">CE5</f>
        <v>2014/15</v>
      </c>
      <c r="DF5" s="102" t="str">
        <f t="shared" si="5"/>
        <v>2015/16</v>
      </c>
      <c r="DG5" s="102" t="str">
        <f t="shared" si="5"/>
        <v>2016/17</v>
      </c>
      <c r="DH5" s="102" t="str">
        <f t="shared" si="5"/>
        <v>2017/18</v>
      </c>
      <c r="DI5" s="102" t="str">
        <f t="shared" si="5"/>
        <v>2018/19</v>
      </c>
      <c r="DJ5" s="102" t="str">
        <f t="shared" si="5"/>
        <v>2019/20</v>
      </c>
      <c r="DK5" s="102" t="str">
        <f t="shared" si="5"/>
        <v>2020/21</v>
      </c>
      <c r="DL5" s="102" t="str">
        <f t="shared" si="5"/>
        <v>2021/22</v>
      </c>
      <c r="DM5" s="102" t="str">
        <f t="shared" si="5"/>
        <v>2022/23</v>
      </c>
      <c r="DN5" s="102" t="str">
        <f t="shared" si="5"/>
        <v>2023/24</v>
      </c>
      <c r="DO5" s="102" t="str">
        <f t="shared" si="5"/>
        <v>2024/25</v>
      </c>
      <c r="DP5" s="102" t="str">
        <f t="shared" si="5"/>
        <v>2025/26</v>
      </c>
      <c r="DQ5" s="102" t="str">
        <f t="shared" si="5"/>
        <v>2026/27</v>
      </c>
      <c r="DR5" s="102" t="str">
        <f t="shared" si="5"/>
        <v>2027/28</v>
      </c>
      <c r="DS5" s="102" t="str">
        <f t="shared" si="5"/>
        <v>2028/29</v>
      </c>
      <c r="DT5" s="102" t="str">
        <f t="shared" si="5"/>
        <v>2029/30</v>
      </c>
      <c r="DU5" s="102" t="str">
        <f t="shared" si="5"/>
        <v>2030/31</v>
      </c>
      <c r="DV5" s="102" t="str">
        <f>CV5</f>
        <v>2031/32</v>
      </c>
      <c r="DW5" s="102" t="str">
        <f>CW5</f>
        <v>2032/33</v>
      </c>
      <c r="DX5" s="102" t="str">
        <f>CX5</f>
        <v>2033/34</v>
      </c>
      <c r="DZ5" s="93" t="s">
        <v>125</v>
      </c>
      <c r="EA5" s="98" t="s">
        <v>124</v>
      </c>
      <c r="EB5" s="98" t="s">
        <v>124</v>
      </c>
      <c r="EC5" s="98" t="s">
        <v>124</v>
      </c>
    </row>
    <row r="6" spans="1:133" s="111" customFormat="1" x14ac:dyDescent="0.25">
      <c r="B6" s="112" t="s">
        <v>133</v>
      </c>
      <c r="C6" s="113"/>
      <c r="E6" s="113"/>
      <c r="G6" s="113"/>
      <c r="DZ6" s="114" t="s">
        <v>125</v>
      </c>
      <c r="EA6" s="115" t="s">
        <v>124</v>
      </c>
      <c r="EB6" s="115" t="s">
        <v>124</v>
      </c>
      <c r="EC6" s="115" t="s">
        <v>124</v>
      </c>
    </row>
    <row r="7" spans="1:133" s="111" customFormat="1" x14ac:dyDescent="0.25">
      <c r="A7" s="116" t="s">
        <v>134</v>
      </c>
      <c r="B7" s="117" t="s">
        <v>135</v>
      </c>
      <c r="C7" s="113"/>
      <c r="E7" s="113"/>
      <c r="G7" s="113"/>
      <c r="DZ7" s="114" t="s">
        <v>125</v>
      </c>
      <c r="EA7" s="115" t="s">
        <v>124</v>
      </c>
      <c r="EB7" s="115" t="s">
        <v>124</v>
      </c>
      <c r="EC7" s="115" t="s">
        <v>124</v>
      </c>
    </row>
    <row r="8" spans="1:133" s="111" customFormat="1" x14ac:dyDescent="0.25">
      <c r="A8" s="111" t="str">
        <f>B8</f>
        <v>Rates &amp; Annual Charges</v>
      </c>
      <c r="B8" s="111" t="s">
        <v>136</v>
      </c>
      <c r="C8" s="113"/>
      <c r="D8" s="111">
        <f>SUM('[1]Historical Data'!C9)*1000</f>
        <v>56119000</v>
      </c>
      <c r="E8" s="113"/>
      <c r="F8" s="111" t="e">
        <f>SUMIF('[1]Budget Summary 1'!$C:$C,$A8,'[1]Budget Summary 1'!J:J)</f>
        <v>#VALUE!</v>
      </c>
      <c r="G8" s="113"/>
      <c r="H8" s="111" t="e">
        <f>SUMIF('[1]Budget Summary 1'!$C:$C,$A8,'[1]Budget Summary 1'!L:L)</f>
        <v>#VALUE!</v>
      </c>
      <c r="I8" s="111">
        <v>62329907.299999997</v>
      </c>
      <c r="J8" s="111">
        <v>67843764.129999995</v>
      </c>
      <c r="K8" s="111">
        <v>73868065.429999992</v>
      </c>
      <c r="L8" s="111">
        <v>80701900.090000004</v>
      </c>
      <c r="M8" s="111">
        <v>83536168.469999999</v>
      </c>
      <c r="N8" s="111" t="e">
        <f>SUMIF('[1]Budget Summary 1'!$C:$C,$A8,'[1]Budget Summary 1'!R:R)</f>
        <v>#VALUE!</v>
      </c>
      <c r="O8" s="111" t="e">
        <f>SUMIF('[1]Budget Summary 1'!$C:$C,$A8,'[1]Budget Summary 1'!S:S)</f>
        <v>#VALUE!</v>
      </c>
      <c r="P8" s="111" t="e">
        <f>SUMIF('[1]Budget Summary 1'!$C:$C,$A8,'[1]Budget Summary 1'!T:T)</f>
        <v>#VALUE!</v>
      </c>
      <c r="Q8" s="111" t="e">
        <f>SUMIF('[1]Budget Summary 1'!$C:$C,$A8,'[1]Budget Summary 1'!U:U)</f>
        <v>#VALUE!</v>
      </c>
      <c r="S8" s="118" t="s">
        <v>137</v>
      </c>
      <c r="U8" s="111" t="e">
        <f>IF($S8="yes",F8-BD8,0)</f>
        <v>#VALUE!</v>
      </c>
      <c r="V8" s="111" t="e">
        <f t="shared" ref="V8:AE13" si="6">IF($S8="yes",H8-BE8,0)</f>
        <v>#VALUE!</v>
      </c>
      <c r="W8" s="111" t="e">
        <f t="shared" si="6"/>
        <v>#VALUE!</v>
      </c>
      <c r="X8" s="111" t="e">
        <f t="shared" si="6"/>
        <v>#VALUE!</v>
      </c>
      <c r="Y8" s="111" t="e">
        <f t="shared" si="6"/>
        <v>#VALUE!</v>
      </c>
      <c r="Z8" s="111" t="e">
        <f t="shared" si="6"/>
        <v>#VALUE!</v>
      </c>
      <c r="AA8" s="111" t="e">
        <f t="shared" si="6"/>
        <v>#VALUE!</v>
      </c>
      <c r="AB8" s="111" t="e">
        <f t="shared" si="6"/>
        <v>#VALUE!</v>
      </c>
      <c r="AC8" s="111" t="e">
        <f t="shared" si="6"/>
        <v>#VALUE!</v>
      </c>
      <c r="AD8" s="111" t="e">
        <f t="shared" si="6"/>
        <v>#VALUE!</v>
      </c>
      <c r="AE8" s="111" t="e">
        <f t="shared" si="6"/>
        <v>#VALUE!</v>
      </c>
      <c r="AG8" s="119"/>
      <c r="AH8" s="120"/>
      <c r="AI8" s="120"/>
      <c r="AJ8" s="120"/>
      <c r="AK8" s="120"/>
      <c r="AL8" s="120"/>
      <c r="AM8" s="120"/>
      <c r="AN8" s="120"/>
      <c r="AO8" s="120"/>
      <c r="AP8" s="121"/>
      <c r="AQ8" s="122"/>
      <c r="BD8" s="111" t="e">
        <f>SUMIF('[1]Budget Summary 1'!$C:$C,$A8,'[1]Budget Summary 1'!BC:BC)</f>
        <v>#VALUE!</v>
      </c>
      <c r="BE8" s="111" t="e">
        <f>SUMIF('[1]Budget Summary 1'!$C:$C,$A8,'[1]Budget Summary 1'!BD:BD)</f>
        <v>#VALUE!</v>
      </c>
      <c r="BF8" s="111" t="e">
        <f>SUMIF('[1]Budget Summary 1'!$C:$C,$A8,'[1]Budget Summary 1'!BE:BE)</f>
        <v>#VALUE!</v>
      </c>
      <c r="BG8" s="111" t="e">
        <f>SUMIF('[1]Budget Summary 1'!$C:$C,$A8,'[1]Budget Summary 1'!BF:BF)</f>
        <v>#VALUE!</v>
      </c>
      <c r="BH8" s="111" t="e">
        <f>SUMIF('[1]Budget Summary 1'!$C:$C,$A8,'[1]Budget Summary 1'!BG:BG)</f>
        <v>#VALUE!</v>
      </c>
      <c r="BI8" s="111" t="e">
        <f>SUMIF('[1]Budget Summary 1'!$C:$C,$A8,'[1]Budget Summary 1'!BH:BH)</f>
        <v>#VALUE!</v>
      </c>
      <c r="BJ8" s="111" t="e">
        <f>SUMIF('[1]Budget Summary 1'!$C:$C,$A8,'[1]Budget Summary 1'!BI:BI)</f>
        <v>#VALUE!</v>
      </c>
      <c r="BK8" s="111" t="e">
        <f>SUMIF('[1]Budget Summary 1'!$C:$C,$A8,'[1]Budget Summary 1'!BJ:BJ)</f>
        <v>#VALUE!</v>
      </c>
      <c r="BL8" s="111" t="e">
        <f>SUMIF('[1]Budget Summary 1'!$C:$C,$A8,'[1]Budget Summary 1'!BK:BK)</f>
        <v>#VALUE!</v>
      </c>
      <c r="BM8" s="111" t="e">
        <f>SUMIF('[1]Budget Summary 1'!$C:$C,$A8,'[1]Budget Summary 1'!BL:BL)</f>
        <v>#VALUE!</v>
      </c>
      <c r="BN8" s="111" t="e">
        <f>SUMIF('[1]Budget Summary 1'!$C:$C,$A8,'[1]Budget Summary 1'!BM:BM)</f>
        <v>#VALUE!</v>
      </c>
      <c r="BY8" s="116"/>
      <c r="CD8" s="111" t="e">
        <f>F8-BD8</f>
        <v>#VALUE!</v>
      </c>
      <c r="CE8" s="111" t="e">
        <f t="shared" ref="CE8:CN9" si="7">H8-BE8</f>
        <v>#VALUE!</v>
      </c>
      <c r="CF8" s="111" t="e">
        <f t="shared" si="7"/>
        <v>#VALUE!</v>
      </c>
      <c r="CG8" s="111" t="e">
        <f t="shared" si="7"/>
        <v>#VALUE!</v>
      </c>
      <c r="CH8" s="111" t="e">
        <f t="shared" si="7"/>
        <v>#VALUE!</v>
      </c>
      <c r="CI8" s="111" t="e">
        <f t="shared" si="7"/>
        <v>#VALUE!</v>
      </c>
      <c r="CJ8" s="111" t="e">
        <f t="shared" si="7"/>
        <v>#VALUE!</v>
      </c>
      <c r="CK8" s="111" t="e">
        <f t="shared" si="7"/>
        <v>#VALUE!</v>
      </c>
      <c r="CL8" s="111" t="e">
        <f t="shared" si="7"/>
        <v>#VALUE!</v>
      </c>
      <c r="CM8" s="111" t="e">
        <f t="shared" si="7"/>
        <v>#VALUE!</v>
      </c>
      <c r="CN8" s="111" t="e">
        <f t="shared" si="7"/>
        <v>#VALUE!</v>
      </c>
      <c r="DD8" s="111" t="e">
        <f t="shared" ref="DD8:DN13" si="8">IF($S8="yes",CD8,0)</f>
        <v>#VALUE!</v>
      </c>
      <c r="DE8" s="111" t="e">
        <f t="shared" si="8"/>
        <v>#VALUE!</v>
      </c>
      <c r="DF8" s="111" t="e">
        <f t="shared" si="8"/>
        <v>#VALUE!</v>
      </c>
      <c r="DG8" s="111" t="e">
        <f t="shared" si="8"/>
        <v>#VALUE!</v>
      </c>
      <c r="DH8" s="111" t="e">
        <f t="shared" si="8"/>
        <v>#VALUE!</v>
      </c>
      <c r="DI8" s="111" t="e">
        <f t="shared" si="8"/>
        <v>#VALUE!</v>
      </c>
      <c r="DJ8" s="111" t="e">
        <f t="shared" si="8"/>
        <v>#VALUE!</v>
      </c>
      <c r="DK8" s="111" t="e">
        <f t="shared" si="8"/>
        <v>#VALUE!</v>
      </c>
      <c r="DL8" s="111" t="e">
        <f t="shared" si="8"/>
        <v>#VALUE!</v>
      </c>
      <c r="DM8" s="111" t="e">
        <f t="shared" si="8"/>
        <v>#VALUE!</v>
      </c>
      <c r="DN8" s="111" t="e">
        <f t="shared" si="8"/>
        <v>#VALUE!</v>
      </c>
      <c r="DZ8" s="114" t="s">
        <v>125</v>
      </c>
      <c r="EA8" s="115" t="s">
        <v>124</v>
      </c>
      <c r="EB8" s="115" t="s">
        <v>124</v>
      </c>
      <c r="EC8" s="115" t="s">
        <v>124</v>
      </c>
    </row>
    <row r="9" spans="1:133" s="111" customFormat="1" ht="15.75" thickBot="1" x14ac:dyDescent="0.3">
      <c r="A9" s="111" t="str">
        <f>B9</f>
        <v>User Charges &amp; Fees</v>
      </c>
      <c r="B9" s="111" t="s">
        <v>138</v>
      </c>
      <c r="C9" s="113"/>
      <c r="D9" s="111">
        <f>SUM('[1]Historical Data'!C10)*1000</f>
        <v>13734000</v>
      </c>
      <c r="E9" s="113"/>
      <c r="F9" s="111" t="e">
        <f>SUMIF('[1]Budget Summary 1'!$C:$C,$A9,'[1]Budget Summary 1'!J:J)+'[1]RE Dev Summary'!E43+'[1]RE Dev Summary'!E48+'[1]Major Projects summary'!E80+'[1]Major Projects summary'!E85</f>
        <v>#VALUE!</v>
      </c>
      <c r="G9" s="113"/>
      <c r="H9" s="111" t="e">
        <f>SUMIF('[1]Budget Summary 1'!$C:$C,$A9,'[1]Budget Summary 1'!L:L)+'[1]RE Dev Summary'!G43+'[1]RE Dev Summary'!G48+'[1]Major Projects summary'!G80+'[1]Major Projects summary'!G85</f>
        <v>#VALUE!</v>
      </c>
      <c r="I9" s="111">
        <v>16938226.709999997</v>
      </c>
      <c r="J9" s="111">
        <v>17406017.43</v>
      </c>
      <c r="K9" s="111">
        <v>17887438.460000001</v>
      </c>
      <c r="L9" s="111">
        <v>18382894.399999991</v>
      </c>
      <c r="M9" s="111">
        <v>18737459.32</v>
      </c>
      <c r="N9" s="111" t="e">
        <f>SUMIF('[1]Budget Summary 1'!$C:$C,$A9,'[1]Budget Summary 1'!R:R)+'[1]RE Dev Summary'!M43+'[1]RE Dev Summary'!M48+'[1]Major Projects summary'!M80+'[1]Major Projects summary'!M85</f>
        <v>#VALUE!</v>
      </c>
      <c r="O9" s="111" t="e">
        <f>SUMIF('[1]Budget Summary 1'!$C:$C,$A9,'[1]Budget Summary 1'!S:S)+'[1]RE Dev Summary'!N43+'[1]RE Dev Summary'!N48+'[1]Major Projects summary'!N80+'[1]Major Projects summary'!N85</f>
        <v>#VALUE!</v>
      </c>
      <c r="P9" s="111" t="e">
        <f>SUMIF('[1]Budget Summary 1'!$C:$C,$A9,'[1]Budget Summary 1'!T:T)+'[1]RE Dev Summary'!O43+'[1]RE Dev Summary'!O48+'[1]Major Projects summary'!O80+'[1]Major Projects summary'!O85</f>
        <v>#VALUE!</v>
      </c>
      <c r="Q9" s="111" t="e">
        <f>SUMIF('[1]Budget Summary 1'!$C:$C,$A9,'[1]Budget Summary 1'!U:U)+'[1]RE Dev Summary'!P43+'[1]RE Dev Summary'!P48+'[1]Major Projects summary'!P80+'[1]Major Projects summary'!P85</f>
        <v>#VALUE!</v>
      </c>
      <c r="S9" s="118" t="s">
        <v>137</v>
      </c>
      <c r="U9" s="111" t="e">
        <f t="shared" ref="U9:U16" si="9">IF($S9="yes",F9-BD9,0)</f>
        <v>#VALUE!</v>
      </c>
      <c r="V9" s="111" t="e">
        <f t="shared" si="6"/>
        <v>#VALUE!</v>
      </c>
      <c r="W9" s="111" t="e">
        <f t="shared" si="6"/>
        <v>#VALUE!</v>
      </c>
      <c r="X9" s="111" t="e">
        <f t="shared" si="6"/>
        <v>#VALUE!</v>
      </c>
      <c r="Y9" s="111" t="e">
        <f t="shared" si="6"/>
        <v>#VALUE!</v>
      </c>
      <c r="Z9" s="111" t="e">
        <f t="shared" si="6"/>
        <v>#VALUE!</v>
      </c>
      <c r="AA9" s="111" t="e">
        <f t="shared" si="6"/>
        <v>#VALUE!</v>
      </c>
      <c r="AB9" s="111" t="e">
        <f t="shared" si="6"/>
        <v>#VALUE!</v>
      </c>
      <c r="AC9" s="111" t="e">
        <f t="shared" si="6"/>
        <v>#VALUE!</v>
      </c>
      <c r="AD9" s="111" t="e">
        <f t="shared" si="6"/>
        <v>#VALUE!</v>
      </c>
      <c r="AE9" s="111" t="e">
        <f t="shared" si="6"/>
        <v>#VALUE!</v>
      </c>
      <c r="AG9" s="123"/>
      <c r="AH9" s="124"/>
      <c r="AI9" s="124"/>
      <c r="AJ9" s="124"/>
      <c r="AK9" s="124"/>
      <c r="AL9" s="124"/>
      <c r="AM9" s="124"/>
      <c r="AN9" s="124"/>
      <c r="AO9" s="124"/>
      <c r="AP9" s="125"/>
      <c r="AQ9" s="122"/>
      <c r="BD9" s="111" t="e">
        <f>SUMIF('[1]Budget Summary 1'!$C:$C,$A9,'[1]Budget Summary 1'!BC:BC)</f>
        <v>#VALUE!</v>
      </c>
      <c r="BE9" s="111" t="e">
        <f>SUMIF('[1]Budget Summary 1'!$C:$C,$A9,'[1]Budget Summary 1'!BD:BD)</f>
        <v>#VALUE!</v>
      </c>
      <c r="BF9" s="111" t="e">
        <f>SUMIF('[1]Budget Summary 1'!$C:$C,$A9,'[1]Budget Summary 1'!BE:BE)</f>
        <v>#VALUE!</v>
      </c>
      <c r="BG9" s="111" t="e">
        <f>SUMIF('[1]Budget Summary 1'!$C:$C,$A9,'[1]Budget Summary 1'!BF:BF)</f>
        <v>#VALUE!</v>
      </c>
      <c r="BH9" s="111" t="e">
        <f>SUMIF('[1]Budget Summary 1'!$C:$C,$A9,'[1]Budget Summary 1'!BG:BG)</f>
        <v>#VALUE!</v>
      </c>
      <c r="BI9" s="111" t="e">
        <f>SUMIF('[1]Budget Summary 1'!$C:$C,$A9,'[1]Budget Summary 1'!BH:BH)</f>
        <v>#VALUE!</v>
      </c>
      <c r="BJ9" s="111" t="e">
        <f>SUMIF('[1]Budget Summary 1'!$C:$C,$A9,'[1]Budget Summary 1'!BI:BI)</f>
        <v>#VALUE!</v>
      </c>
      <c r="BK9" s="111" t="e">
        <f>SUMIF('[1]Budget Summary 1'!$C:$C,$A9,'[1]Budget Summary 1'!BJ:BJ)</f>
        <v>#VALUE!</v>
      </c>
      <c r="BL9" s="111" t="e">
        <f>SUMIF('[1]Budget Summary 1'!$C:$C,$A9,'[1]Budget Summary 1'!BK:BK)</f>
        <v>#VALUE!</v>
      </c>
      <c r="BM9" s="111" t="e">
        <f>SUMIF('[1]Budget Summary 1'!$C:$C,$A9,'[1]Budget Summary 1'!BL:BL)</f>
        <v>#VALUE!</v>
      </c>
      <c r="BN9" s="111" t="e">
        <f>SUMIF('[1]Budget Summary 1'!$C:$C,$A9,'[1]Budget Summary 1'!BM:BM)</f>
        <v>#VALUE!</v>
      </c>
      <c r="BY9" s="116"/>
      <c r="CD9" s="111" t="e">
        <f>F9-BD9</f>
        <v>#VALUE!</v>
      </c>
      <c r="CE9" s="111" t="e">
        <f t="shared" si="7"/>
        <v>#VALUE!</v>
      </c>
      <c r="CF9" s="111" t="e">
        <f t="shared" si="7"/>
        <v>#VALUE!</v>
      </c>
      <c r="CG9" s="111" t="e">
        <f t="shared" si="7"/>
        <v>#VALUE!</v>
      </c>
      <c r="CH9" s="111" t="e">
        <f t="shared" si="7"/>
        <v>#VALUE!</v>
      </c>
      <c r="CI9" s="111" t="e">
        <f t="shared" si="7"/>
        <v>#VALUE!</v>
      </c>
      <c r="CJ9" s="111" t="e">
        <f t="shared" si="7"/>
        <v>#VALUE!</v>
      </c>
      <c r="CK9" s="111" t="e">
        <f t="shared" si="7"/>
        <v>#VALUE!</v>
      </c>
      <c r="CL9" s="111" t="e">
        <f t="shared" si="7"/>
        <v>#VALUE!</v>
      </c>
      <c r="CM9" s="111" t="e">
        <f t="shared" si="7"/>
        <v>#VALUE!</v>
      </c>
      <c r="CN9" s="111" t="e">
        <f t="shared" si="7"/>
        <v>#VALUE!</v>
      </c>
      <c r="DD9" s="111" t="e">
        <f t="shared" si="8"/>
        <v>#VALUE!</v>
      </c>
      <c r="DE9" s="111" t="e">
        <f t="shared" si="8"/>
        <v>#VALUE!</v>
      </c>
      <c r="DF9" s="111" t="e">
        <f t="shared" si="8"/>
        <v>#VALUE!</v>
      </c>
      <c r="DG9" s="111" t="e">
        <f t="shared" si="8"/>
        <v>#VALUE!</v>
      </c>
      <c r="DH9" s="111" t="e">
        <f t="shared" si="8"/>
        <v>#VALUE!</v>
      </c>
      <c r="DI9" s="111" t="e">
        <f t="shared" si="8"/>
        <v>#VALUE!</v>
      </c>
      <c r="DJ9" s="111" t="e">
        <f t="shared" si="8"/>
        <v>#VALUE!</v>
      </c>
      <c r="DK9" s="111" t="e">
        <f t="shared" si="8"/>
        <v>#VALUE!</v>
      </c>
      <c r="DL9" s="111" t="e">
        <f t="shared" si="8"/>
        <v>#VALUE!</v>
      </c>
      <c r="DM9" s="111" t="e">
        <f t="shared" si="8"/>
        <v>#VALUE!</v>
      </c>
      <c r="DN9" s="111" t="e">
        <f t="shared" si="8"/>
        <v>#VALUE!</v>
      </c>
      <c r="DZ9" s="114" t="s">
        <v>125</v>
      </c>
      <c r="EA9" s="115" t="s">
        <v>124</v>
      </c>
      <c r="EB9" s="115" t="s">
        <v>124</v>
      </c>
      <c r="EC9" s="115" t="s">
        <v>124</v>
      </c>
    </row>
    <row r="10" spans="1:133" s="111" customFormat="1" ht="15.75" thickBot="1" x14ac:dyDescent="0.3">
      <c r="A10" s="116" t="str">
        <f>IF(R10="","Interest &amp; Investment Revenues - Other","Interest &amp; Investment Revenue")</f>
        <v>Interest &amp; Investment Revenue</v>
      </c>
      <c r="B10" s="111" t="s">
        <v>139</v>
      </c>
      <c r="C10" s="113"/>
      <c r="D10" s="111">
        <f>SUM('[1]Historical Data'!C11)*1000</f>
        <v>1412000</v>
      </c>
      <c r="E10" s="113"/>
      <c r="F10" s="126" t="e">
        <f>IF($R10="",'[1]Interest Calculation'!P72+'[1]Interest Calculation'!P75+SUMIF('[1]Budget Summary 1'!$A:$A,$A10,'[1]Budget Summary 1'!J:J),SUMIF('[1]Budget Summary 1'!$C:$C,$A10,'[1]Budget Summary 1'!J:J))+'[1]Loans Receivable - Internal'!J44</f>
        <v>#VALUE!</v>
      </c>
      <c r="G10" s="113"/>
      <c r="H10" s="126" t="e">
        <f>IF($R10="",'[1]Interest Calculation'!AE72+'[1]Interest Calculation'!AE75+SUMIF('[1]Budget Summary 1'!$A:$A,$A10,'[1]Budget Summary 1'!L:L),SUMIF('[1]Budget Summary 1'!$C:$C,$A10,'[1]Budget Summary 1'!L:L))+'[1]Loans Receivable - Internal'!K44</f>
        <v>#VALUE!</v>
      </c>
      <c r="I10" s="126">
        <v>1517586</v>
      </c>
      <c r="J10" s="126">
        <v>1522221</v>
      </c>
      <c r="K10" s="126">
        <v>1526995.05</v>
      </c>
      <c r="L10" s="126">
        <v>1531912.32</v>
      </c>
      <c r="M10" s="126">
        <v>1536977.1099999999</v>
      </c>
      <c r="N10" s="126" t="e">
        <f>IF($R10="",'[1]Interest Calculation'!AK72+'[1]Interest Calculation'!AK75+SUMIF('[1]Budget Summary 1'!$A:$A,$A10,'[1]Budget Summary 1'!R:R),SUMIF('[1]Budget Summary 1'!$C:$C,$A10,'[1]Budget Summary 1'!R:R))+'[1]Loans Receivable - Internal'!Q44</f>
        <v>#VALUE!</v>
      </c>
      <c r="O10" s="126" t="e">
        <f>IF($R10="",'[1]Interest Calculation'!AL72+'[1]Interest Calculation'!AL75+SUMIF('[1]Budget Summary 1'!$A:$A,$A10,'[1]Budget Summary 1'!S:S),SUMIF('[1]Budget Summary 1'!$C:$C,$A10,'[1]Budget Summary 1'!S:S))+'[1]Loans Receivable - Internal'!R44</f>
        <v>#VALUE!</v>
      </c>
      <c r="P10" s="126" t="e">
        <f>IF($R10="",'[1]Interest Calculation'!AM72+'[1]Interest Calculation'!AM75+SUMIF('[1]Budget Summary 1'!$A:$A,$A10,'[1]Budget Summary 1'!T:T),SUMIF('[1]Budget Summary 1'!$C:$C,$A10,'[1]Budget Summary 1'!T:T))+'[1]Loans Receivable - Internal'!S44</f>
        <v>#VALUE!</v>
      </c>
      <c r="Q10" s="126" t="e">
        <f>IF($R10="",'[1]Interest Calculation'!AN72+'[1]Interest Calculation'!AN75+SUMIF('[1]Budget Summary 1'!$A:$A,$A10,'[1]Budget Summary 1'!U:U),SUMIF('[1]Budget Summary 1'!$C:$C,$A10,'[1]Budget Summary 1'!U:U))+'[1]Loans Receivable - Internal'!T44</f>
        <v>#VALUE!</v>
      </c>
      <c r="R10" s="127" t="s">
        <v>140</v>
      </c>
      <c r="S10" s="118" t="s">
        <v>137</v>
      </c>
      <c r="U10" s="111" t="e">
        <f t="shared" si="9"/>
        <v>#VALUE!</v>
      </c>
      <c r="V10" s="111" t="e">
        <f t="shared" si="6"/>
        <v>#VALUE!</v>
      </c>
      <c r="W10" s="111" t="e">
        <f t="shared" si="6"/>
        <v>#VALUE!</v>
      </c>
      <c r="X10" s="111" t="e">
        <f t="shared" si="6"/>
        <v>#VALUE!</v>
      </c>
      <c r="Y10" s="111" t="e">
        <f t="shared" si="6"/>
        <v>#VALUE!</v>
      </c>
      <c r="Z10" s="111" t="e">
        <f t="shared" si="6"/>
        <v>#VALUE!</v>
      </c>
      <c r="AA10" s="111" t="e">
        <f t="shared" si="6"/>
        <v>#VALUE!</v>
      </c>
      <c r="AB10" s="111" t="e">
        <f t="shared" si="6"/>
        <v>#VALUE!</v>
      </c>
      <c r="AC10" s="111" t="e">
        <f t="shared" si="6"/>
        <v>#VALUE!</v>
      </c>
      <c r="AD10" s="111" t="e">
        <f t="shared" si="6"/>
        <v>#VALUE!</v>
      </c>
      <c r="AE10" s="111" t="e">
        <f t="shared" si="6"/>
        <v>#VALUE!</v>
      </c>
      <c r="AG10" s="126"/>
      <c r="AH10" s="126"/>
      <c r="AI10" s="126"/>
      <c r="AJ10" s="126"/>
      <c r="AK10" s="126"/>
      <c r="AL10" s="126"/>
      <c r="AM10" s="126"/>
      <c r="AN10" s="126"/>
      <c r="AO10" s="126"/>
      <c r="AP10" s="126"/>
      <c r="BD10" s="111" t="e">
        <f>SUMIF('[1]Budget Summary 1'!$C:$C,$A10,'[1]Budget Summary 1'!BC:BC)</f>
        <v>#VALUE!</v>
      </c>
      <c r="BE10" s="111" t="e">
        <f>SUMIF('[1]Budget Summary 1'!$C:$C,$A10,'[1]Budget Summary 1'!BD:BD)</f>
        <v>#VALUE!</v>
      </c>
      <c r="BF10" s="111" t="e">
        <f>SUMIF('[1]Budget Summary 1'!$C:$C,$A10,'[1]Budget Summary 1'!BE:BE)</f>
        <v>#VALUE!</v>
      </c>
      <c r="BG10" s="111" t="e">
        <f>SUMIF('[1]Budget Summary 1'!$C:$C,$A10,'[1]Budget Summary 1'!BF:BF)</f>
        <v>#VALUE!</v>
      </c>
      <c r="BH10" s="111" t="e">
        <f>SUMIF('[1]Budget Summary 1'!$C:$C,$A10,'[1]Budget Summary 1'!BG:BG)</f>
        <v>#VALUE!</v>
      </c>
      <c r="BI10" s="111" t="e">
        <f>SUMIF('[1]Budget Summary 1'!$C:$C,$A10,'[1]Budget Summary 1'!BH:BH)</f>
        <v>#VALUE!</v>
      </c>
      <c r="BJ10" s="111" t="e">
        <f>SUMIF('[1]Budget Summary 1'!$C:$C,$A10,'[1]Budget Summary 1'!BI:BI)</f>
        <v>#VALUE!</v>
      </c>
      <c r="BK10" s="111" t="e">
        <f>SUMIF('[1]Budget Summary 1'!$C:$C,$A10,'[1]Budget Summary 1'!BJ:BJ)</f>
        <v>#VALUE!</v>
      </c>
      <c r="BL10" s="111" t="e">
        <f>SUMIF('[1]Budget Summary 1'!$C:$C,$A10,'[1]Budget Summary 1'!BK:BK)</f>
        <v>#VALUE!</v>
      </c>
      <c r="BM10" s="111" t="e">
        <f>SUMIF('[1]Budget Summary 1'!$C:$C,$A10,'[1]Budget Summary 1'!BL:BL)</f>
        <v>#VALUE!</v>
      </c>
      <c r="BN10" s="111" t="e">
        <f>SUMIF('[1]Budget Summary 1'!$C:$C,$A10,'[1]Budget Summary 1'!BM:BM)</f>
        <v>#VALUE!</v>
      </c>
      <c r="BY10" s="116"/>
      <c r="CD10" s="111" t="e">
        <f>+SUMIF('[1]Budget Summary 1'!$C:$C,$A10,'[1]Budget Summary 1'!J:J)-BD10</f>
        <v>#VALUE!</v>
      </c>
      <c r="CE10" s="111" t="e">
        <f>+SUMIF('[1]Budget Summary 1'!$C:$C,$A10,'[1]Budget Summary 1'!L:L)-BE10</f>
        <v>#VALUE!</v>
      </c>
      <c r="CF10" s="111" t="e">
        <f>+SUMIF('[1]Budget Summary 1'!$C:$C,$A10,'[1]Budget Summary 1'!M:M)-BF10</f>
        <v>#VALUE!</v>
      </c>
      <c r="CG10" s="111" t="e">
        <f>+SUMIF('[1]Budget Summary 1'!$C:$C,$A10,'[1]Budget Summary 1'!N:N)-BG10</f>
        <v>#VALUE!</v>
      </c>
      <c r="CH10" s="111" t="e">
        <f>+SUMIF('[1]Budget Summary 1'!$C:$C,$A10,'[1]Budget Summary 1'!O:O)-BH10</f>
        <v>#VALUE!</v>
      </c>
      <c r="CI10" s="111" t="e">
        <f>+SUMIF('[1]Budget Summary 1'!$C:$C,$A10,'[1]Budget Summary 1'!P:P)-BI10</f>
        <v>#VALUE!</v>
      </c>
      <c r="CJ10" s="111" t="e">
        <f>+SUMIF('[1]Budget Summary 1'!$C:$C,$A10,'[1]Budget Summary 1'!Q:Q)-BJ10</f>
        <v>#VALUE!</v>
      </c>
      <c r="CK10" s="111" t="e">
        <f>+SUMIF('[1]Budget Summary 1'!$C:$C,$A10,'[1]Budget Summary 1'!R:R)-BK10</f>
        <v>#VALUE!</v>
      </c>
      <c r="CL10" s="111" t="e">
        <f>+SUMIF('[1]Budget Summary 1'!$C:$C,$A10,'[1]Budget Summary 1'!S:S)-BL10</f>
        <v>#VALUE!</v>
      </c>
      <c r="CM10" s="111" t="e">
        <f>+SUMIF('[1]Budget Summary 1'!$C:$C,$A10,'[1]Budget Summary 1'!T:T)-BM10</f>
        <v>#VALUE!</v>
      </c>
      <c r="CN10" s="111" t="e">
        <f>+SUMIF('[1]Budget Summary 1'!$C:$C,$A10,'[1]Budget Summary 1'!U:U)-BN10</f>
        <v>#VALUE!</v>
      </c>
      <c r="DD10" s="111" t="e">
        <f t="shared" si="8"/>
        <v>#VALUE!</v>
      </c>
      <c r="DE10" s="111" t="e">
        <f t="shared" si="8"/>
        <v>#VALUE!</v>
      </c>
      <c r="DF10" s="111" t="e">
        <f t="shared" si="8"/>
        <v>#VALUE!</v>
      </c>
      <c r="DG10" s="111" t="e">
        <f t="shared" si="8"/>
        <v>#VALUE!</v>
      </c>
      <c r="DH10" s="111" t="e">
        <f t="shared" si="8"/>
        <v>#VALUE!</v>
      </c>
      <c r="DI10" s="111" t="e">
        <f t="shared" si="8"/>
        <v>#VALUE!</v>
      </c>
      <c r="DJ10" s="111" t="e">
        <f t="shared" si="8"/>
        <v>#VALUE!</v>
      </c>
      <c r="DK10" s="111" t="e">
        <f t="shared" si="8"/>
        <v>#VALUE!</v>
      </c>
      <c r="DL10" s="111" t="e">
        <f t="shared" si="8"/>
        <v>#VALUE!</v>
      </c>
      <c r="DM10" s="111" t="e">
        <f t="shared" si="8"/>
        <v>#VALUE!</v>
      </c>
      <c r="DN10" s="111" t="e">
        <f t="shared" si="8"/>
        <v>#VALUE!</v>
      </c>
      <c r="DZ10" s="114" t="s">
        <v>125</v>
      </c>
      <c r="EA10" s="115" t="s">
        <v>124</v>
      </c>
      <c r="EB10" s="115" t="s">
        <v>124</v>
      </c>
      <c r="EC10" s="115" t="s">
        <v>124</v>
      </c>
    </row>
    <row r="11" spans="1:133" s="111" customFormat="1" x14ac:dyDescent="0.25">
      <c r="A11" s="111" t="str">
        <f>B11</f>
        <v>Other Revenues</v>
      </c>
      <c r="B11" s="111" t="s">
        <v>141</v>
      </c>
      <c r="C11" s="113"/>
      <c r="D11" s="111">
        <f>SUM('[1]Historical Data'!C12)*1000</f>
        <v>5310000</v>
      </c>
      <c r="E11" s="113"/>
      <c r="F11" s="111" t="e">
        <f>SUMIF('[1]Budget Summary 1'!$C:$C,$A11,'[1]Budget Summary 1'!J:J)+'[1]RE Dev Summary'!E44+'[1]RE Dev Summary'!E49+'[1]Major Projects summary'!E81+'[1]Major Projects summary'!E86</f>
        <v>#VALUE!</v>
      </c>
      <c r="G11" s="113"/>
      <c r="H11" s="111" t="e">
        <f>SUMIF('[1]Budget Summary 1'!$C:$C,$A11,'[1]Budget Summary 1'!L:L)+'[1]RE Dev Summary'!G44+'[1]RE Dev Summary'!G49+'[1]Major Projects summary'!G81+'[1]Major Projects summary'!G86</f>
        <v>#VALUE!</v>
      </c>
      <c r="I11" s="111">
        <v>3274747.3600000013</v>
      </c>
      <c r="J11" s="111">
        <v>3363569.8100000005</v>
      </c>
      <c r="K11" s="111">
        <v>3455056.8800000013</v>
      </c>
      <c r="L11" s="111">
        <v>3549288.5699999975</v>
      </c>
      <c r="M11" s="111">
        <v>3645188.2899999996</v>
      </c>
      <c r="N11" s="111" t="e">
        <f>SUMIF('[1]Budget Summary 1'!$C:$C,$A11,'[1]Budget Summary 1'!R:R)+'[1]RE Dev Summary'!M44+'[1]RE Dev Summary'!M49+'[1]Major Projects summary'!M81+'[1]Major Projects summary'!M86</f>
        <v>#VALUE!</v>
      </c>
      <c r="O11" s="111" t="e">
        <f>SUMIF('[1]Budget Summary 1'!$C:$C,$A11,'[1]Budget Summary 1'!S:S)+'[1]RE Dev Summary'!N44+'[1]RE Dev Summary'!N49+'[1]Major Projects summary'!N81+'[1]Major Projects summary'!N86</f>
        <v>#VALUE!</v>
      </c>
      <c r="P11" s="111" t="e">
        <f>SUMIF('[1]Budget Summary 1'!$C:$C,$A11,'[1]Budget Summary 1'!T:T)+'[1]RE Dev Summary'!O44+'[1]RE Dev Summary'!O49+'[1]Major Projects summary'!O81+'[1]Major Projects summary'!O86</f>
        <v>#VALUE!</v>
      </c>
      <c r="Q11" s="111" t="e">
        <f>SUMIF('[1]Budget Summary 1'!$C:$C,$A11,'[1]Budget Summary 1'!U:U)+'[1]RE Dev Summary'!P44+'[1]RE Dev Summary'!P49+'[1]Major Projects summary'!P81+'[1]Major Projects summary'!P86</f>
        <v>#VALUE!</v>
      </c>
      <c r="S11" s="118" t="s">
        <v>137</v>
      </c>
      <c r="U11" s="111" t="e">
        <f t="shared" si="9"/>
        <v>#VALUE!</v>
      </c>
      <c r="V11" s="111" t="e">
        <f t="shared" si="6"/>
        <v>#VALUE!</v>
      </c>
      <c r="W11" s="111" t="e">
        <f t="shared" si="6"/>
        <v>#VALUE!</v>
      </c>
      <c r="X11" s="111" t="e">
        <f t="shared" si="6"/>
        <v>#VALUE!</v>
      </c>
      <c r="Y11" s="111" t="e">
        <f t="shared" si="6"/>
        <v>#VALUE!</v>
      </c>
      <c r="Z11" s="111" t="e">
        <f t="shared" si="6"/>
        <v>#VALUE!</v>
      </c>
      <c r="AA11" s="111" t="e">
        <f t="shared" si="6"/>
        <v>#VALUE!</v>
      </c>
      <c r="AB11" s="111" t="e">
        <f t="shared" si="6"/>
        <v>#VALUE!</v>
      </c>
      <c r="AC11" s="111" t="e">
        <f t="shared" si="6"/>
        <v>#VALUE!</v>
      </c>
      <c r="AD11" s="111" t="e">
        <f t="shared" si="6"/>
        <v>#VALUE!</v>
      </c>
      <c r="AE11" s="111" t="e">
        <f t="shared" si="6"/>
        <v>#VALUE!</v>
      </c>
      <c r="AG11" s="119"/>
      <c r="AH11" s="120"/>
      <c r="AI11" s="120"/>
      <c r="AJ11" s="120"/>
      <c r="AK11" s="120"/>
      <c r="AL11" s="120"/>
      <c r="AM11" s="120"/>
      <c r="AN11" s="120"/>
      <c r="AO11" s="120"/>
      <c r="AP11" s="121"/>
      <c r="AQ11" s="122"/>
      <c r="BD11" s="111" t="e">
        <f>SUMIF('[1]Budget Summary 1'!$C:$C,$A11,'[1]Budget Summary 1'!BC:BC)</f>
        <v>#VALUE!</v>
      </c>
      <c r="BE11" s="111" t="e">
        <f>SUMIF('[1]Budget Summary 1'!$C:$C,$A11,'[1]Budget Summary 1'!BD:BD)</f>
        <v>#VALUE!</v>
      </c>
      <c r="BF11" s="111" t="e">
        <f>SUMIF('[1]Budget Summary 1'!$C:$C,$A11,'[1]Budget Summary 1'!BE:BE)</f>
        <v>#VALUE!</v>
      </c>
      <c r="BG11" s="111" t="e">
        <f>SUMIF('[1]Budget Summary 1'!$C:$C,$A11,'[1]Budget Summary 1'!BF:BF)</f>
        <v>#VALUE!</v>
      </c>
      <c r="BH11" s="111" t="e">
        <f>SUMIF('[1]Budget Summary 1'!$C:$C,$A11,'[1]Budget Summary 1'!BG:BG)</f>
        <v>#VALUE!</v>
      </c>
      <c r="BI11" s="111" t="e">
        <f>SUMIF('[1]Budget Summary 1'!$C:$C,$A11,'[1]Budget Summary 1'!BH:BH)</f>
        <v>#VALUE!</v>
      </c>
      <c r="BJ11" s="111" t="e">
        <f>SUMIF('[1]Budget Summary 1'!$C:$C,$A11,'[1]Budget Summary 1'!BI:BI)</f>
        <v>#VALUE!</v>
      </c>
      <c r="BK11" s="111" t="e">
        <f>SUMIF('[1]Budget Summary 1'!$C:$C,$A11,'[1]Budget Summary 1'!BJ:BJ)</f>
        <v>#VALUE!</v>
      </c>
      <c r="BL11" s="111" t="e">
        <f>SUMIF('[1]Budget Summary 1'!$C:$C,$A11,'[1]Budget Summary 1'!BK:BK)</f>
        <v>#VALUE!</v>
      </c>
      <c r="BM11" s="111" t="e">
        <f>SUMIF('[1]Budget Summary 1'!$C:$C,$A11,'[1]Budget Summary 1'!BL:BL)</f>
        <v>#VALUE!</v>
      </c>
      <c r="BN11" s="111" t="e">
        <f>SUMIF('[1]Budget Summary 1'!$C:$C,$A11,'[1]Budget Summary 1'!BM:BM)</f>
        <v>#VALUE!</v>
      </c>
      <c r="BY11" s="116"/>
      <c r="CD11" s="111" t="e">
        <f>F11-BD11</f>
        <v>#VALUE!</v>
      </c>
      <c r="CE11" s="111" t="e">
        <f t="shared" ref="CE11:CN13" si="10">H11-BE11</f>
        <v>#VALUE!</v>
      </c>
      <c r="CF11" s="111" t="e">
        <f t="shared" si="10"/>
        <v>#VALUE!</v>
      </c>
      <c r="CG11" s="111" t="e">
        <f t="shared" si="10"/>
        <v>#VALUE!</v>
      </c>
      <c r="CH11" s="111" t="e">
        <f t="shared" si="10"/>
        <v>#VALUE!</v>
      </c>
      <c r="CI11" s="111" t="e">
        <f t="shared" si="10"/>
        <v>#VALUE!</v>
      </c>
      <c r="CJ11" s="111" t="e">
        <f t="shared" si="10"/>
        <v>#VALUE!</v>
      </c>
      <c r="CK11" s="111" t="e">
        <f t="shared" si="10"/>
        <v>#VALUE!</v>
      </c>
      <c r="CL11" s="111" t="e">
        <f t="shared" si="10"/>
        <v>#VALUE!</v>
      </c>
      <c r="CM11" s="111" t="e">
        <f t="shared" si="10"/>
        <v>#VALUE!</v>
      </c>
      <c r="CN11" s="111" t="e">
        <f t="shared" si="10"/>
        <v>#VALUE!</v>
      </c>
      <c r="DD11" s="111" t="e">
        <f t="shared" si="8"/>
        <v>#VALUE!</v>
      </c>
      <c r="DE11" s="111" t="e">
        <f t="shared" si="8"/>
        <v>#VALUE!</v>
      </c>
      <c r="DF11" s="111" t="e">
        <f t="shared" si="8"/>
        <v>#VALUE!</v>
      </c>
      <c r="DG11" s="111" t="e">
        <f t="shared" si="8"/>
        <v>#VALUE!</v>
      </c>
      <c r="DH11" s="111" t="e">
        <f t="shared" si="8"/>
        <v>#VALUE!</v>
      </c>
      <c r="DI11" s="111" t="e">
        <f t="shared" si="8"/>
        <v>#VALUE!</v>
      </c>
      <c r="DJ11" s="111" t="e">
        <f t="shared" si="8"/>
        <v>#VALUE!</v>
      </c>
      <c r="DK11" s="111" t="e">
        <f t="shared" si="8"/>
        <v>#VALUE!</v>
      </c>
      <c r="DL11" s="111" t="e">
        <f t="shared" si="8"/>
        <v>#VALUE!</v>
      </c>
      <c r="DM11" s="111" t="e">
        <f t="shared" si="8"/>
        <v>#VALUE!</v>
      </c>
      <c r="DN11" s="111" t="e">
        <f t="shared" si="8"/>
        <v>#VALUE!</v>
      </c>
      <c r="DZ11" s="114" t="s">
        <v>125</v>
      </c>
      <c r="EA11" s="115" t="s">
        <v>124</v>
      </c>
      <c r="EB11" s="115" t="s">
        <v>124</v>
      </c>
      <c r="EC11" s="115" t="s">
        <v>124</v>
      </c>
    </row>
    <row r="12" spans="1:133" s="111" customFormat="1" x14ac:dyDescent="0.25">
      <c r="A12" s="111" t="str">
        <f>B12</f>
        <v>Grants &amp; Contributions provided for Operating Purposes</v>
      </c>
      <c r="B12" s="111" t="s">
        <v>142</v>
      </c>
      <c r="C12" s="113"/>
      <c r="D12" s="111">
        <f>SUM('[1]Historical Data'!C13)*1000</f>
        <v>14847000</v>
      </c>
      <c r="E12" s="113"/>
      <c r="F12" s="111" t="e">
        <f>SUMIF('[1]Budget Summary 1'!$C:$C,$A12,'[1]Budget Summary 1'!J:J)+'[1]S94 - Plan Summary'!D9</f>
        <v>#VALUE!</v>
      </c>
      <c r="G12" s="113"/>
      <c r="H12" s="111" t="e">
        <f>SUMIF('[1]Budget Summary 1'!$C:$C,$A12,'[1]Budget Summary 1'!L:L)+'[1]S94 - Plan Summary'!F9</f>
        <v>#VALUE!</v>
      </c>
      <c r="I12" s="111">
        <v>12660165.029999999</v>
      </c>
      <c r="J12" s="111">
        <v>12691728.300000001</v>
      </c>
      <c r="K12" s="111">
        <v>13081030.4</v>
      </c>
      <c r="L12" s="111">
        <v>13484603.560000001</v>
      </c>
      <c r="M12" s="111">
        <v>13902960.629999999</v>
      </c>
      <c r="N12" s="111" t="e">
        <f>SUMIF('[1]Budget Summary 1'!$C:$C,$A12,'[1]Budget Summary 1'!R:R)+'[1]S94 - Plan Summary'!L9</f>
        <v>#VALUE!</v>
      </c>
      <c r="O12" s="111" t="e">
        <f>SUMIF('[1]Budget Summary 1'!$C:$C,$A12,'[1]Budget Summary 1'!S:S)+'[1]S94 - Plan Summary'!M9</f>
        <v>#VALUE!</v>
      </c>
      <c r="P12" s="111" t="e">
        <f>SUMIF('[1]Budget Summary 1'!$C:$C,$A12,'[1]Budget Summary 1'!T:T)+'[1]S94 - Plan Summary'!N9</f>
        <v>#VALUE!</v>
      </c>
      <c r="Q12" s="111" t="e">
        <f>SUMIF('[1]Budget Summary 1'!$C:$C,$A12,'[1]Budget Summary 1'!U:U)+'[1]S94 - Plan Summary'!O9</f>
        <v>#VALUE!</v>
      </c>
      <c r="S12" s="118" t="s">
        <v>137</v>
      </c>
      <c r="U12" s="111" t="e">
        <f t="shared" si="9"/>
        <v>#VALUE!</v>
      </c>
      <c r="V12" s="111" t="e">
        <f t="shared" si="6"/>
        <v>#VALUE!</v>
      </c>
      <c r="W12" s="111" t="e">
        <f t="shared" si="6"/>
        <v>#VALUE!</v>
      </c>
      <c r="X12" s="111" t="e">
        <f t="shared" si="6"/>
        <v>#VALUE!</v>
      </c>
      <c r="Y12" s="111" t="e">
        <f t="shared" si="6"/>
        <v>#VALUE!</v>
      </c>
      <c r="Z12" s="111" t="e">
        <f t="shared" si="6"/>
        <v>#VALUE!</v>
      </c>
      <c r="AA12" s="111" t="e">
        <f t="shared" si="6"/>
        <v>#VALUE!</v>
      </c>
      <c r="AB12" s="111" t="e">
        <f t="shared" si="6"/>
        <v>#VALUE!</v>
      </c>
      <c r="AC12" s="111" t="e">
        <f t="shared" si="6"/>
        <v>#VALUE!</v>
      </c>
      <c r="AD12" s="111" t="e">
        <f t="shared" si="6"/>
        <v>#VALUE!</v>
      </c>
      <c r="AE12" s="111" t="e">
        <f t="shared" si="6"/>
        <v>#VALUE!</v>
      </c>
      <c r="AG12" s="128"/>
      <c r="AH12" s="129"/>
      <c r="AI12" s="129"/>
      <c r="AJ12" s="129"/>
      <c r="AK12" s="129"/>
      <c r="AL12" s="129"/>
      <c r="AM12" s="129"/>
      <c r="AN12" s="129"/>
      <c r="AO12" s="129"/>
      <c r="AP12" s="130"/>
      <c r="AQ12" s="122"/>
      <c r="BD12" s="111" t="e">
        <f>SUMIF('[1]Budget Summary 1'!$C:$C,$A12,'[1]Budget Summary 1'!BC:BC)</f>
        <v>#VALUE!</v>
      </c>
      <c r="BE12" s="111" t="e">
        <f>SUMIF('[1]Budget Summary 1'!$C:$C,$A12,'[1]Budget Summary 1'!BD:BD)</f>
        <v>#VALUE!</v>
      </c>
      <c r="BF12" s="111" t="e">
        <f>SUMIF('[1]Budget Summary 1'!$C:$C,$A12,'[1]Budget Summary 1'!BE:BE)</f>
        <v>#VALUE!</v>
      </c>
      <c r="BG12" s="111" t="e">
        <f>SUMIF('[1]Budget Summary 1'!$C:$C,$A12,'[1]Budget Summary 1'!BF:BF)</f>
        <v>#VALUE!</v>
      </c>
      <c r="BH12" s="111" t="e">
        <f>SUMIF('[1]Budget Summary 1'!$C:$C,$A12,'[1]Budget Summary 1'!BG:BG)</f>
        <v>#VALUE!</v>
      </c>
      <c r="BI12" s="111" t="e">
        <f>SUMIF('[1]Budget Summary 1'!$C:$C,$A12,'[1]Budget Summary 1'!BH:BH)</f>
        <v>#VALUE!</v>
      </c>
      <c r="BJ12" s="111" t="e">
        <f>SUMIF('[1]Budget Summary 1'!$C:$C,$A12,'[1]Budget Summary 1'!BI:BI)</f>
        <v>#VALUE!</v>
      </c>
      <c r="BK12" s="111" t="e">
        <f>SUMIF('[1]Budget Summary 1'!$C:$C,$A12,'[1]Budget Summary 1'!BJ:BJ)</f>
        <v>#VALUE!</v>
      </c>
      <c r="BL12" s="111" t="e">
        <f>SUMIF('[1]Budget Summary 1'!$C:$C,$A12,'[1]Budget Summary 1'!BK:BK)</f>
        <v>#VALUE!</v>
      </c>
      <c r="BM12" s="111" t="e">
        <f>SUMIF('[1]Budget Summary 1'!$C:$C,$A12,'[1]Budget Summary 1'!BL:BL)</f>
        <v>#VALUE!</v>
      </c>
      <c r="BN12" s="111" t="e">
        <f>SUMIF('[1]Budget Summary 1'!$C:$C,$A12,'[1]Budget Summary 1'!BM:BM)</f>
        <v>#VALUE!</v>
      </c>
      <c r="BY12" s="116"/>
      <c r="CD12" s="111" t="e">
        <f>F12-BD12</f>
        <v>#VALUE!</v>
      </c>
      <c r="CE12" s="111" t="e">
        <f t="shared" si="10"/>
        <v>#VALUE!</v>
      </c>
      <c r="CF12" s="111" t="e">
        <f t="shared" si="10"/>
        <v>#VALUE!</v>
      </c>
      <c r="CG12" s="111" t="e">
        <f t="shared" si="10"/>
        <v>#VALUE!</v>
      </c>
      <c r="CH12" s="111" t="e">
        <f t="shared" si="10"/>
        <v>#VALUE!</v>
      </c>
      <c r="CI12" s="111" t="e">
        <f t="shared" si="10"/>
        <v>#VALUE!</v>
      </c>
      <c r="CJ12" s="111" t="e">
        <f t="shared" si="10"/>
        <v>#VALUE!</v>
      </c>
      <c r="CK12" s="111" t="e">
        <f t="shared" si="10"/>
        <v>#VALUE!</v>
      </c>
      <c r="CL12" s="111" t="e">
        <f t="shared" si="10"/>
        <v>#VALUE!</v>
      </c>
      <c r="CM12" s="111" t="e">
        <f t="shared" si="10"/>
        <v>#VALUE!</v>
      </c>
      <c r="CN12" s="111" t="e">
        <f t="shared" si="10"/>
        <v>#VALUE!</v>
      </c>
      <c r="DD12" s="111" t="e">
        <f t="shared" si="8"/>
        <v>#VALUE!</v>
      </c>
      <c r="DE12" s="111" t="e">
        <f t="shared" si="8"/>
        <v>#VALUE!</v>
      </c>
      <c r="DF12" s="111" t="e">
        <f t="shared" si="8"/>
        <v>#VALUE!</v>
      </c>
      <c r="DG12" s="111" t="e">
        <f t="shared" si="8"/>
        <v>#VALUE!</v>
      </c>
      <c r="DH12" s="111" t="e">
        <f t="shared" si="8"/>
        <v>#VALUE!</v>
      </c>
      <c r="DI12" s="111" t="e">
        <f t="shared" si="8"/>
        <v>#VALUE!</v>
      </c>
      <c r="DJ12" s="111" t="e">
        <f t="shared" si="8"/>
        <v>#VALUE!</v>
      </c>
      <c r="DK12" s="111" t="e">
        <f t="shared" si="8"/>
        <v>#VALUE!</v>
      </c>
      <c r="DL12" s="111" t="e">
        <f t="shared" si="8"/>
        <v>#VALUE!</v>
      </c>
      <c r="DM12" s="111" t="e">
        <f t="shared" si="8"/>
        <v>#VALUE!</v>
      </c>
      <c r="DN12" s="111" t="e">
        <f t="shared" si="8"/>
        <v>#VALUE!</v>
      </c>
      <c r="DZ12" s="114" t="s">
        <v>125</v>
      </c>
      <c r="EA12" s="115" t="s">
        <v>124</v>
      </c>
      <c r="EB12" s="115" t="s">
        <v>124</v>
      </c>
      <c r="EC12" s="115" t="s">
        <v>124</v>
      </c>
    </row>
    <row r="13" spans="1:133" s="111" customFormat="1" x14ac:dyDescent="0.25">
      <c r="A13" s="111" t="str">
        <f>B13</f>
        <v>Grants &amp; Contributions provided for Capital Purposes</v>
      </c>
      <c r="B13" s="111" t="s">
        <v>143</v>
      </c>
      <c r="C13" s="113"/>
      <c r="D13" s="111">
        <f>SUM('[1]Historical Data'!C14)*1000</f>
        <v>3149000</v>
      </c>
      <c r="E13" s="113"/>
      <c r="F13" s="111">
        <f>'[1]S94 - Plan Summary'!D16+'[1]CAPEX Summary'!E11+'[1]CAPEX Summary'!E35+'[1]Major Projects summary'!E11</f>
        <v>7766290</v>
      </c>
      <c r="G13" s="113"/>
      <c r="H13" s="111">
        <f>'[1]S94 - Plan Summary'!F16+'[1]CAPEX Summary'!G11+'[1]CAPEX Summary'!G35+'[1]Major Projects summary'!G11</f>
        <v>5151000</v>
      </c>
      <c r="I13" s="111">
        <v>752000</v>
      </c>
      <c r="J13" s="111">
        <v>752000</v>
      </c>
      <c r="K13" s="111">
        <v>752000</v>
      </c>
      <c r="L13" s="111">
        <v>752000</v>
      </c>
      <c r="M13" s="111">
        <v>752000</v>
      </c>
      <c r="N13" s="111">
        <f>'[1]S94 - Plan Summary'!L16+'[1]CAPEX Summary'!M11+'[1]CAPEX Summary'!M35+'[1]Major Projects summary'!M11</f>
        <v>752000</v>
      </c>
      <c r="O13" s="111">
        <f>'[1]S94 - Plan Summary'!M16+'[1]CAPEX Summary'!N11+'[1]CAPEX Summary'!N35+'[1]Major Projects summary'!N11</f>
        <v>752000</v>
      </c>
      <c r="P13" s="111">
        <f>'[1]S94 - Plan Summary'!N16+'[1]CAPEX Summary'!O11+'[1]CAPEX Summary'!O35+'[1]Major Projects summary'!O11</f>
        <v>752000</v>
      </c>
      <c r="Q13" s="111">
        <f>'[1]S94 - Plan Summary'!O16+'[1]CAPEX Summary'!P11+'[1]CAPEX Summary'!P35+'[1]Major Projects summary'!P11</f>
        <v>752000</v>
      </c>
      <c r="S13" s="118" t="s">
        <v>137</v>
      </c>
      <c r="U13" s="111" t="e">
        <f t="shared" si="9"/>
        <v>#VALUE!</v>
      </c>
      <c r="V13" s="111" t="e">
        <f t="shared" si="6"/>
        <v>#VALUE!</v>
      </c>
      <c r="W13" s="111" t="e">
        <f t="shared" si="6"/>
        <v>#VALUE!</v>
      </c>
      <c r="X13" s="111" t="e">
        <f t="shared" si="6"/>
        <v>#VALUE!</v>
      </c>
      <c r="Y13" s="111" t="e">
        <f t="shared" si="6"/>
        <v>#VALUE!</v>
      </c>
      <c r="Z13" s="111" t="e">
        <f t="shared" si="6"/>
        <v>#VALUE!</v>
      </c>
      <c r="AA13" s="111" t="e">
        <f t="shared" si="6"/>
        <v>#VALUE!</v>
      </c>
      <c r="AB13" s="111" t="e">
        <f t="shared" si="6"/>
        <v>#VALUE!</v>
      </c>
      <c r="AC13" s="111" t="e">
        <f t="shared" si="6"/>
        <v>#VALUE!</v>
      </c>
      <c r="AD13" s="111" t="e">
        <f t="shared" si="6"/>
        <v>#VALUE!</v>
      </c>
      <c r="AE13" s="111" t="e">
        <f t="shared" si="6"/>
        <v>#VALUE!</v>
      </c>
      <c r="AG13" s="123"/>
      <c r="AH13" s="124"/>
      <c r="AI13" s="124"/>
      <c r="AJ13" s="124"/>
      <c r="AK13" s="124"/>
      <c r="AL13" s="124"/>
      <c r="AM13" s="124"/>
      <c r="AN13" s="124"/>
      <c r="AO13" s="124"/>
      <c r="AP13" s="125"/>
      <c r="AQ13" s="122"/>
      <c r="BD13" s="111" t="e">
        <f>SUMIF('[1]Budget Summary 1'!$C:$C,$A13,'[1]Budget Summary 1'!BC:BC)</f>
        <v>#VALUE!</v>
      </c>
      <c r="BE13" s="111" t="e">
        <f>SUMIF('[1]Budget Summary 1'!$C:$C,$A13,'[1]Budget Summary 1'!BD:BD)</f>
        <v>#VALUE!</v>
      </c>
      <c r="BF13" s="111" t="e">
        <f>SUMIF('[1]Budget Summary 1'!$C:$C,$A13,'[1]Budget Summary 1'!BE:BE)</f>
        <v>#VALUE!</v>
      </c>
      <c r="BG13" s="111" t="e">
        <f>SUMIF('[1]Budget Summary 1'!$C:$C,$A13,'[1]Budget Summary 1'!BF:BF)</f>
        <v>#VALUE!</v>
      </c>
      <c r="BH13" s="111" t="e">
        <f>SUMIF('[1]Budget Summary 1'!$C:$C,$A13,'[1]Budget Summary 1'!BG:BG)</f>
        <v>#VALUE!</v>
      </c>
      <c r="BI13" s="111" t="e">
        <f>SUMIF('[1]Budget Summary 1'!$C:$C,$A13,'[1]Budget Summary 1'!BH:BH)</f>
        <v>#VALUE!</v>
      </c>
      <c r="BJ13" s="111" t="e">
        <f>SUMIF('[1]Budget Summary 1'!$C:$C,$A13,'[1]Budget Summary 1'!BI:BI)</f>
        <v>#VALUE!</v>
      </c>
      <c r="BK13" s="111" t="e">
        <f>SUMIF('[1]Budget Summary 1'!$C:$C,$A13,'[1]Budget Summary 1'!BJ:BJ)</f>
        <v>#VALUE!</v>
      </c>
      <c r="BL13" s="111" t="e">
        <f>SUMIF('[1]Budget Summary 1'!$C:$C,$A13,'[1]Budget Summary 1'!BK:BK)</f>
        <v>#VALUE!</v>
      </c>
      <c r="BM13" s="111" t="e">
        <f>SUMIF('[1]Budget Summary 1'!$C:$C,$A13,'[1]Budget Summary 1'!BL:BL)</f>
        <v>#VALUE!</v>
      </c>
      <c r="BN13" s="111" t="e">
        <f>SUMIF('[1]Budget Summary 1'!$C:$C,$A13,'[1]Budget Summary 1'!BM:BM)</f>
        <v>#VALUE!</v>
      </c>
      <c r="BY13" s="116"/>
      <c r="CD13" s="111" t="e">
        <f>F13-BD13</f>
        <v>#VALUE!</v>
      </c>
      <c r="CE13" s="111" t="e">
        <f t="shared" si="10"/>
        <v>#VALUE!</v>
      </c>
      <c r="CF13" s="111" t="e">
        <f t="shared" si="10"/>
        <v>#VALUE!</v>
      </c>
      <c r="CG13" s="111" t="e">
        <f t="shared" si="10"/>
        <v>#VALUE!</v>
      </c>
      <c r="CH13" s="111" t="e">
        <f t="shared" si="10"/>
        <v>#VALUE!</v>
      </c>
      <c r="CI13" s="111" t="e">
        <f t="shared" si="10"/>
        <v>#VALUE!</v>
      </c>
      <c r="CJ13" s="111" t="e">
        <f t="shared" si="10"/>
        <v>#VALUE!</v>
      </c>
      <c r="CK13" s="111" t="e">
        <f t="shared" si="10"/>
        <v>#VALUE!</v>
      </c>
      <c r="CL13" s="111" t="e">
        <f t="shared" si="10"/>
        <v>#VALUE!</v>
      </c>
      <c r="CM13" s="111" t="e">
        <f t="shared" si="10"/>
        <v>#VALUE!</v>
      </c>
      <c r="CN13" s="111" t="e">
        <f t="shared" si="10"/>
        <v>#VALUE!</v>
      </c>
      <c r="DD13" s="111" t="e">
        <f t="shared" si="8"/>
        <v>#VALUE!</v>
      </c>
      <c r="DE13" s="111" t="e">
        <f t="shared" si="8"/>
        <v>#VALUE!</v>
      </c>
      <c r="DF13" s="111" t="e">
        <f t="shared" si="8"/>
        <v>#VALUE!</v>
      </c>
      <c r="DG13" s="111" t="e">
        <f t="shared" si="8"/>
        <v>#VALUE!</v>
      </c>
      <c r="DH13" s="111" t="e">
        <f t="shared" si="8"/>
        <v>#VALUE!</v>
      </c>
      <c r="DI13" s="111" t="e">
        <f t="shared" si="8"/>
        <v>#VALUE!</v>
      </c>
      <c r="DJ13" s="111" t="e">
        <f t="shared" si="8"/>
        <v>#VALUE!</v>
      </c>
      <c r="DK13" s="111" t="e">
        <f t="shared" si="8"/>
        <v>#VALUE!</v>
      </c>
      <c r="DL13" s="111" t="e">
        <f t="shared" si="8"/>
        <v>#VALUE!</v>
      </c>
      <c r="DM13" s="111" t="e">
        <f t="shared" si="8"/>
        <v>#VALUE!</v>
      </c>
      <c r="DN13" s="111" t="e">
        <f t="shared" si="8"/>
        <v>#VALUE!</v>
      </c>
      <c r="DZ13" s="114" t="s">
        <v>125</v>
      </c>
      <c r="EA13" s="115" t="s">
        <v>124</v>
      </c>
      <c r="EB13" s="115" t="s">
        <v>124</v>
      </c>
      <c r="EC13" s="115" t="s">
        <v>124</v>
      </c>
    </row>
    <row r="14" spans="1:133" s="111" customFormat="1" x14ac:dyDescent="0.25">
      <c r="B14" s="117" t="s">
        <v>144</v>
      </c>
      <c r="C14" s="113"/>
      <c r="E14" s="113"/>
      <c r="G14" s="113"/>
      <c r="S14" s="131"/>
      <c r="BY14" s="116"/>
      <c r="DZ14" s="114" t="s">
        <v>125</v>
      </c>
      <c r="EA14" s="115" t="s">
        <v>124</v>
      </c>
      <c r="EB14" s="115" t="s">
        <v>124</v>
      </c>
      <c r="EC14" s="115" t="s">
        <v>124</v>
      </c>
    </row>
    <row r="15" spans="1:133" s="111" customFormat="1" x14ac:dyDescent="0.25">
      <c r="A15" s="111" t="str">
        <f>B15</f>
        <v>Net gains from the disposal of assets</v>
      </c>
      <c r="B15" s="111" t="s">
        <v>145</v>
      </c>
      <c r="C15" s="132"/>
      <c r="D15" s="111">
        <f>SUM('[1]Historical Data'!C16)*1000</f>
        <v>953000</v>
      </c>
      <c r="E15" s="132"/>
      <c r="F15" s="126">
        <f>IF(('[1]BS workings'!E71+'[1]BS workings'!E435+'[1]BS workings'!E548+'[1]BS workings'!E575+'[1]BS workings'!E596+'[1]BS workings'!E628)&gt;0,('[1]BS workings'!E71+'[1]BS workings'!E435+'[1]BS workings'!E548+'[1]BS workings'!E575+'[1]BS workings'!E596+'[1]BS workings'!E628),0)</f>
        <v>318393</v>
      </c>
      <c r="G15" s="132"/>
      <c r="H15" s="126">
        <f>IF(('[1]BS workings'!G71+'[1]BS workings'!G435+'[1]BS workings'!G548+'[1]BS workings'!G575+'[1]BS workings'!G596+'[1]BS workings'!G628)&gt;0,('[1]BS workings'!G71+'[1]BS workings'!G435+'[1]BS workings'!G548+'[1]BS workings'!G575+'[1]BS workings'!G596+'[1]BS workings'!G628),0)</f>
        <v>236000</v>
      </c>
      <c r="I15" s="126">
        <v>243080</v>
      </c>
      <c r="J15" s="126">
        <v>250372.39999999991</v>
      </c>
      <c r="K15" s="126">
        <v>257883.56999999983</v>
      </c>
      <c r="L15" s="126">
        <v>265620.08000000007</v>
      </c>
      <c r="M15" s="126">
        <v>273588.67999999993</v>
      </c>
      <c r="N15" s="126">
        <f>IF(('[1]BS workings'!M71+'[1]BS workings'!M435+'[1]BS workings'!M548+'[1]BS workings'!M575+'[1]BS workings'!M596+'[1]BS workings'!M628)&gt;0,('[1]BS workings'!M71+'[1]BS workings'!M435+'[1]BS workings'!M548+'[1]BS workings'!M575+'[1]BS workings'!M596+'[1]BS workings'!M628),0)</f>
        <v>281796.34000000008</v>
      </c>
      <c r="O15" s="126">
        <f>IF(('[1]BS workings'!N71+'[1]BS workings'!N435+'[1]BS workings'!N548+'[1]BS workings'!N575+'[1]BS workings'!N596+'[1]BS workings'!N628)&gt;0,('[1]BS workings'!N71+'[1]BS workings'!N435+'[1]BS workings'!N548+'[1]BS workings'!N575+'[1]BS workings'!N596+'[1]BS workings'!N628),0)</f>
        <v>290250.23</v>
      </c>
      <c r="P15" s="126">
        <f>IF(('[1]BS workings'!O71+'[1]BS workings'!O435+'[1]BS workings'!O548+'[1]BS workings'!O575+'[1]BS workings'!O596+'[1]BS workings'!O628)&gt;0,('[1]BS workings'!O71+'[1]BS workings'!O435+'[1]BS workings'!O548+'[1]BS workings'!O575+'[1]BS workings'!O596+'[1]BS workings'!O628),0)</f>
        <v>298957.74</v>
      </c>
      <c r="Q15" s="126">
        <f>IF(('[1]BS workings'!P71+'[1]BS workings'!P435+'[1]BS workings'!P548+'[1]BS workings'!P575+'[1]BS workings'!P596+'[1]BS workings'!P628)&gt;0,('[1]BS workings'!P71+'[1]BS workings'!P435+'[1]BS workings'!P548+'[1]BS workings'!P575+'[1]BS workings'!P596+'[1]BS workings'!P628),0)</f>
        <v>307926.46999999997</v>
      </c>
      <c r="S15" s="118" t="s">
        <v>137</v>
      </c>
      <c r="U15" s="111">
        <f t="shared" si="9"/>
        <v>0</v>
      </c>
      <c r="V15" s="111">
        <f t="shared" ref="V15:AE16" si="11">IF($S15="yes",H15-BE15,0)</f>
        <v>0</v>
      </c>
      <c r="W15" s="111">
        <f t="shared" si="11"/>
        <v>0</v>
      </c>
      <c r="X15" s="111">
        <f t="shared" si="11"/>
        <v>0</v>
      </c>
      <c r="Y15" s="111">
        <f t="shared" si="11"/>
        <v>0</v>
      </c>
      <c r="Z15" s="111">
        <f t="shared" si="11"/>
        <v>0</v>
      </c>
      <c r="AA15" s="111">
        <f t="shared" si="11"/>
        <v>0</v>
      </c>
      <c r="AB15" s="111">
        <f t="shared" si="11"/>
        <v>0</v>
      </c>
      <c r="AC15" s="111">
        <f t="shared" si="11"/>
        <v>0</v>
      </c>
      <c r="AD15" s="111">
        <f t="shared" si="11"/>
        <v>0</v>
      </c>
      <c r="AE15" s="111">
        <f t="shared" si="11"/>
        <v>0</v>
      </c>
      <c r="AG15" s="133"/>
      <c r="AH15" s="134"/>
      <c r="AI15" s="134"/>
      <c r="AJ15" s="134"/>
      <c r="AK15" s="134"/>
      <c r="AL15" s="134"/>
      <c r="AM15" s="134"/>
      <c r="AN15" s="134"/>
      <c r="AO15" s="134"/>
      <c r="AP15" s="135"/>
      <c r="AQ15" s="116"/>
      <c r="BB15" s="116" t="s">
        <v>146</v>
      </c>
      <c r="BD15" s="111">
        <f>F15</f>
        <v>318393</v>
      </c>
      <c r="BE15" s="111">
        <f>H15</f>
        <v>236000</v>
      </c>
      <c r="BF15" s="111">
        <f t="shared" ref="BF15:BN16" si="12">I15</f>
        <v>243080</v>
      </c>
      <c r="BG15" s="111">
        <f t="shared" si="12"/>
        <v>250372.39999999991</v>
      </c>
      <c r="BH15" s="111">
        <f t="shared" si="12"/>
        <v>257883.56999999983</v>
      </c>
      <c r="BI15" s="111">
        <f t="shared" si="12"/>
        <v>265620.08000000007</v>
      </c>
      <c r="BJ15" s="111">
        <f t="shared" si="12"/>
        <v>273588.67999999993</v>
      </c>
      <c r="BK15" s="111">
        <f t="shared" si="12"/>
        <v>281796.34000000008</v>
      </c>
      <c r="BL15" s="111">
        <f t="shared" si="12"/>
        <v>290250.23</v>
      </c>
      <c r="BM15" s="111">
        <f t="shared" si="12"/>
        <v>298957.74</v>
      </c>
      <c r="BN15" s="111">
        <f t="shared" si="12"/>
        <v>307926.46999999997</v>
      </c>
      <c r="BY15" s="116"/>
      <c r="CD15" s="111">
        <f>F15-BD15</f>
        <v>0</v>
      </c>
      <c r="CE15" s="111">
        <f t="shared" ref="CE15:CN16" si="13">H15-BE15</f>
        <v>0</v>
      </c>
      <c r="CF15" s="111">
        <f t="shared" si="13"/>
        <v>0</v>
      </c>
      <c r="CG15" s="111">
        <f t="shared" si="13"/>
        <v>0</v>
      </c>
      <c r="CH15" s="111">
        <f t="shared" si="13"/>
        <v>0</v>
      </c>
      <c r="CI15" s="111">
        <f t="shared" si="13"/>
        <v>0</v>
      </c>
      <c r="CJ15" s="111">
        <f t="shared" si="13"/>
        <v>0</v>
      </c>
      <c r="CK15" s="111">
        <f t="shared" si="13"/>
        <v>0</v>
      </c>
      <c r="CL15" s="111">
        <f t="shared" si="13"/>
        <v>0</v>
      </c>
      <c r="CM15" s="111">
        <f t="shared" si="13"/>
        <v>0</v>
      </c>
      <c r="CN15" s="111">
        <f t="shared" si="13"/>
        <v>0</v>
      </c>
      <c r="DD15" s="111">
        <f>IF($S15="yes",CD15,0)</f>
        <v>0</v>
      </c>
      <c r="DE15" s="111">
        <f t="shared" ref="DE15:DN16" si="14">IF($S15="yes",CE15,0)</f>
        <v>0</v>
      </c>
      <c r="DF15" s="111">
        <f t="shared" si="14"/>
        <v>0</v>
      </c>
      <c r="DG15" s="111">
        <f t="shared" si="14"/>
        <v>0</v>
      </c>
      <c r="DH15" s="111">
        <f t="shared" si="14"/>
        <v>0</v>
      </c>
      <c r="DI15" s="111">
        <f t="shared" si="14"/>
        <v>0</v>
      </c>
      <c r="DJ15" s="111">
        <f t="shared" si="14"/>
        <v>0</v>
      </c>
      <c r="DK15" s="111">
        <f t="shared" si="14"/>
        <v>0</v>
      </c>
      <c r="DL15" s="111">
        <f t="shared" si="14"/>
        <v>0</v>
      </c>
      <c r="DM15" s="111">
        <f t="shared" si="14"/>
        <v>0</v>
      </c>
      <c r="DN15" s="111">
        <f t="shared" si="14"/>
        <v>0</v>
      </c>
      <c r="DZ15" s="114" t="s">
        <v>125</v>
      </c>
      <c r="EA15" s="115" t="s">
        <v>124</v>
      </c>
      <c r="EB15" s="115" t="s">
        <v>124</v>
      </c>
      <c r="EC15" s="115" t="s">
        <v>124</v>
      </c>
    </row>
    <row r="16" spans="1:133" s="111" customFormat="1" x14ac:dyDescent="0.25">
      <c r="A16" s="111" t="str">
        <f>B16&amp;" - Gain"</f>
        <v>Joint Ventures &amp; Associated Entities - Gain</v>
      </c>
      <c r="B16" s="111" t="s">
        <v>147</v>
      </c>
      <c r="C16" s="132"/>
      <c r="D16" s="111">
        <f>SUM('[1]Historical Data'!C17)*1000</f>
        <v>352000</v>
      </c>
      <c r="E16" s="132"/>
      <c r="F16" s="111" t="e">
        <f>SUMIF('[1]Budget Summary 1'!$C:$C,$A16,'[1]Budget Summary 1'!J:J)</f>
        <v>#VALUE!</v>
      </c>
      <c r="G16" s="132"/>
      <c r="H16" s="136">
        <v>440</v>
      </c>
      <c r="I16" s="126">
        <v>453000</v>
      </c>
      <c r="J16" s="126">
        <v>467000</v>
      </c>
      <c r="K16" s="126">
        <v>481000</v>
      </c>
      <c r="L16" s="126">
        <v>495000</v>
      </c>
      <c r="M16" s="126">
        <v>510000</v>
      </c>
      <c r="N16" s="111" t="e">
        <f>SUMIF('[1]Budget Summary 1'!$C:$C,$A16,'[1]Budget Summary 1'!R:R)</f>
        <v>#VALUE!</v>
      </c>
      <c r="O16" s="111" t="e">
        <f>SUMIF('[1]Budget Summary 1'!$C:$C,$A16,'[1]Budget Summary 1'!S:S)</f>
        <v>#VALUE!</v>
      </c>
      <c r="P16" s="111" t="e">
        <f>SUMIF('[1]Budget Summary 1'!$C:$C,$A16,'[1]Budget Summary 1'!T:T)</f>
        <v>#VALUE!</v>
      </c>
      <c r="Q16" s="111" t="e">
        <f>SUMIF('[1]Budget Summary 1'!$C:$C,$A16,'[1]Budget Summary 1'!U:U)</f>
        <v>#VALUE!</v>
      </c>
      <c r="S16" s="118" t="s">
        <v>137</v>
      </c>
      <c r="U16" s="111" t="e">
        <f t="shared" si="9"/>
        <v>#VALUE!</v>
      </c>
      <c r="V16" s="111">
        <f t="shared" si="11"/>
        <v>0</v>
      </c>
      <c r="W16" s="111">
        <f t="shared" si="11"/>
        <v>0</v>
      </c>
      <c r="X16" s="111">
        <f t="shared" si="11"/>
        <v>0</v>
      </c>
      <c r="Y16" s="111">
        <f t="shared" si="11"/>
        <v>0</v>
      </c>
      <c r="Z16" s="111">
        <f t="shared" si="11"/>
        <v>0</v>
      </c>
      <c r="AA16" s="111">
        <f t="shared" si="11"/>
        <v>0</v>
      </c>
      <c r="AB16" s="111" t="e">
        <f t="shared" si="11"/>
        <v>#VALUE!</v>
      </c>
      <c r="AC16" s="111" t="e">
        <f t="shared" si="11"/>
        <v>#VALUE!</v>
      </c>
      <c r="AD16" s="111" t="e">
        <f t="shared" si="11"/>
        <v>#VALUE!</v>
      </c>
      <c r="AE16" s="111" t="e">
        <f t="shared" si="11"/>
        <v>#VALUE!</v>
      </c>
      <c r="AG16" s="137"/>
      <c r="AH16" s="138"/>
      <c r="AI16" s="138"/>
      <c r="AJ16" s="138"/>
      <c r="AK16" s="138"/>
      <c r="AL16" s="138"/>
      <c r="AM16" s="138"/>
      <c r="AN16" s="138"/>
      <c r="AO16" s="138"/>
      <c r="AP16" s="139"/>
      <c r="AQ16" s="122"/>
      <c r="BB16" s="116" t="s">
        <v>146</v>
      </c>
      <c r="BD16" s="111" t="e">
        <f>F16</f>
        <v>#VALUE!</v>
      </c>
      <c r="BE16" s="111">
        <f>H16</f>
        <v>440</v>
      </c>
      <c r="BF16" s="111">
        <f t="shared" si="12"/>
        <v>453000</v>
      </c>
      <c r="BG16" s="111">
        <f t="shared" si="12"/>
        <v>467000</v>
      </c>
      <c r="BH16" s="111">
        <f t="shared" si="12"/>
        <v>481000</v>
      </c>
      <c r="BI16" s="111">
        <f t="shared" si="12"/>
        <v>495000</v>
      </c>
      <c r="BJ16" s="111">
        <f t="shared" si="12"/>
        <v>510000</v>
      </c>
      <c r="BK16" s="111" t="e">
        <f t="shared" si="12"/>
        <v>#VALUE!</v>
      </c>
      <c r="BL16" s="111" t="e">
        <f t="shared" si="12"/>
        <v>#VALUE!</v>
      </c>
      <c r="BM16" s="111" t="e">
        <f t="shared" si="12"/>
        <v>#VALUE!</v>
      </c>
      <c r="BN16" s="111" t="e">
        <f t="shared" si="12"/>
        <v>#VALUE!</v>
      </c>
      <c r="BY16" s="116"/>
      <c r="CD16" s="111" t="e">
        <f>F16-BD16</f>
        <v>#VALUE!</v>
      </c>
      <c r="CE16" s="111">
        <f t="shared" si="13"/>
        <v>0</v>
      </c>
      <c r="CF16" s="111">
        <f t="shared" si="13"/>
        <v>0</v>
      </c>
      <c r="CG16" s="111">
        <f t="shared" si="13"/>
        <v>0</v>
      </c>
      <c r="CH16" s="111">
        <f t="shared" si="13"/>
        <v>0</v>
      </c>
      <c r="CI16" s="111">
        <f t="shared" si="13"/>
        <v>0</v>
      </c>
      <c r="CJ16" s="111">
        <f t="shared" si="13"/>
        <v>0</v>
      </c>
      <c r="CK16" s="111" t="e">
        <f t="shared" si="13"/>
        <v>#VALUE!</v>
      </c>
      <c r="CL16" s="111" t="e">
        <f t="shared" si="13"/>
        <v>#VALUE!</v>
      </c>
      <c r="CM16" s="111" t="e">
        <f t="shared" si="13"/>
        <v>#VALUE!</v>
      </c>
      <c r="CN16" s="111" t="e">
        <f t="shared" si="13"/>
        <v>#VALUE!</v>
      </c>
      <c r="DD16" s="111" t="e">
        <f>IF($S16="yes",CD16,0)</f>
        <v>#VALUE!</v>
      </c>
      <c r="DE16" s="111">
        <f t="shared" si="14"/>
        <v>0</v>
      </c>
      <c r="DF16" s="111">
        <f t="shared" si="14"/>
        <v>0</v>
      </c>
      <c r="DG16" s="111">
        <f t="shared" si="14"/>
        <v>0</v>
      </c>
      <c r="DH16" s="111">
        <f t="shared" si="14"/>
        <v>0</v>
      </c>
      <c r="DI16" s="111">
        <f t="shared" si="14"/>
        <v>0</v>
      </c>
      <c r="DJ16" s="111">
        <f t="shared" si="14"/>
        <v>0</v>
      </c>
      <c r="DK16" s="111" t="e">
        <f t="shared" si="14"/>
        <v>#VALUE!</v>
      </c>
      <c r="DL16" s="111" t="e">
        <f t="shared" si="14"/>
        <v>#VALUE!</v>
      </c>
      <c r="DM16" s="111" t="e">
        <f t="shared" si="14"/>
        <v>#VALUE!</v>
      </c>
      <c r="DN16" s="111" t="e">
        <f t="shared" si="14"/>
        <v>#VALUE!</v>
      </c>
      <c r="DZ16" s="114" t="s">
        <v>125</v>
      </c>
      <c r="EA16" s="115" t="s">
        <v>124</v>
      </c>
      <c r="EB16" s="115" t="s">
        <v>124</v>
      </c>
      <c r="EC16" s="115" t="s">
        <v>124</v>
      </c>
    </row>
    <row r="17" spans="1:133" s="111" customFormat="1" x14ac:dyDescent="0.25">
      <c r="B17" s="140" t="s">
        <v>148</v>
      </c>
      <c r="C17" s="141"/>
      <c r="D17" s="142">
        <f t="shared" ref="D17:Q17" si="15">SUM(D7:D16)</f>
        <v>95876000</v>
      </c>
      <c r="E17" s="141"/>
      <c r="F17" s="142" t="e">
        <f t="shared" si="15"/>
        <v>#VALUE!</v>
      </c>
      <c r="G17" s="141"/>
      <c r="H17" s="142" t="e">
        <f t="shared" si="15"/>
        <v>#VALUE!</v>
      </c>
      <c r="I17" s="143">
        <f>SUM(I8:I16)</f>
        <v>98168712.399999991</v>
      </c>
      <c r="J17" s="143">
        <f t="shared" si="15"/>
        <v>104296673.07000001</v>
      </c>
      <c r="K17" s="143">
        <f t="shared" si="15"/>
        <v>111309469.78999998</v>
      </c>
      <c r="L17" s="143">
        <f t="shared" si="15"/>
        <v>119163219.01999998</v>
      </c>
      <c r="M17" s="143">
        <f t="shared" si="15"/>
        <v>122894342.5</v>
      </c>
      <c r="N17" s="142" t="e">
        <f t="shared" si="15"/>
        <v>#VALUE!</v>
      </c>
      <c r="O17" s="142" t="e">
        <f t="shared" si="15"/>
        <v>#VALUE!</v>
      </c>
      <c r="P17" s="142" t="e">
        <f t="shared" si="15"/>
        <v>#VALUE!</v>
      </c>
      <c r="Q17" s="142" t="e">
        <f t="shared" si="15"/>
        <v>#VALUE!</v>
      </c>
      <c r="S17" s="131"/>
      <c r="U17" s="111" t="e">
        <f>SUM(U8:U16)</f>
        <v>#VALUE!</v>
      </c>
      <c r="V17" s="111" t="e">
        <f>SUM(V8:V16)</f>
        <v>#VALUE!</v>
      </c>
      <c r="W17" s="111" t="e">
        <f t="shared" ref="W17:AE17" si="16">SUM(W8:W16)</f>
        <v>#VALUE!</v>
      </c>
      <c r="X17" s="111" t="e">
        <f t="shared" si="16"/>
        <v>#VALUE!</v>
      </c>
      <c r="Y17" s="111" t="e">
        <f t="shared" si="16"/>
        <v>#VALUE!</v>
      </c>
      <c r="Z17" s="111" t="e">
        <f t="shared" si="16"/>
        <v>#VALUE!</v>
      </c>
      <c r="AA17" s="111" t="e">
        <f t="shared" si="16"/>
        <v>#VALUE!</v>
      </c>
      <c r="AB17" s="111" t="e">
        <f t="shared" si="16"/>
        <v>#VALUE!</v>
      </c>
      <c r="AC17" s="111" t="e">
        <f t="shared" si="16"/>
        <v>#VALUE!</v>
      </c>
      <c r="AD17" s="111" t="e">
        <f t="shared" si="16"/>
        <v>#VALUE!</v>
      </c>
      <c r="AE17" s="111" t="e">
        <f t="shared" si="16"/>
        <v>#VALUE!</v>
      </c>
      <c r="AG17" s="144"/>
      <c r="AH17" s="144"/>
      <c r="AI17" s="144"/>
      <c r="AJ17" s="144"/>
      <c r="AK17" s="144"/>
      <c r="AL17" s="144"/>
      <c r="AM17" s="144"/>
      <c r="AN17" s="144"/>
      <c r="AO17" s="144"/>
      <c r="AP17" s="144"/>
      <c r="BD17" s="142" t="e">
        <f t="shared" ref="BD17:BN17" si="17">SUM(BD7:BD16)</f>
        <v>#VALUE!</v>
      </c>
      <c r="BE17" s="142" t="e">
        <f t="shared" si="17"/>
        <v>#VALUE!</v>
      </c>
      <c r="BF17" s="142" t="e">
        <f t="shared" si="17"/>
        <v>#VALUE!</v>
      </c>
      <c r="BG17" s="142" t="e">
        <f t="shared" si="17"/>
        <v>#VALUE!</v>
      </c>
      <c r="BH17" s="142" t="e">
        <f t="shared" si="17"/>
        <v>#VALUE!</v>
      </c>
      <c r="BI17" s="142" t="e">
        <f t="shared" si="17"/>
        <v>#VALUE!</v>
      </c>
      <c r="BJ17" s="142" t="e">
        <f t="shared" si="17"/>
        <v>#VALUE!</v>
      </c>
      <c r="BK17" s="142" t="e">
        <f t="shared" si="17"/>
        <v>#VALUE!</v>
      </c>
      <c r="BL17" s="142" t="e">
        <f t="shared" si="17"/>
        <v>#VALUE!</v>
      </c>
      <c r="BM17" s="142" t="e">
        <f t="shared" si="17"/>
        <v>#VALUE!</v>
      </c>
      <c r="BN17" s="142" t="e">
        <f t="shared" si="17"/>
        <v>#VALUE!</v>
      </c>
      <c r="BO17" s="142"/>
      <c r="BP17" s="142"/>
      <c r="BQ17" s="142"/>
      <c r="BR17" s="142"/>
      <c r="BS17" s="142"/>
      <c r="BT17" s="142"/>
      <c r="BU17" s="142"/>
      <c r="BV17" s="142"/>
      <c r="BW17" s="142"/>
      <c r="BX17" s="142"/>
      <c r="CD17" s="142" t="e">
        <f t="shared" ref="CD17:CN17" si="18">SUM(CD7:CD16)</f>
        <v>#VALUE!</v>
      </c>
      <c r="CE17" s="142" t="e">
        <f t="shared" si="18"/>
        <v>#VALUE!</v>
      </c>
      <c r="CF17" s="142" t="e">
        <f t="shared" si="18"/>
        <v>#VALUE!</v>
      </c>
      <c r="CG17" s="142" t="e">
        <f t="shared" si="18"/>
        <v>#VALUE!</v>
      </c>
      <c r="CH17" s="142" t="e">
        <f t="shared" si="18"/>
        <v>#VALUE!</v>
      </c>
      <c r="CI17" s="142" t="e">
        <f t="shared" si="18"/>
        <v>#VALUE!</v>
      </c>
      <c r="CJ17" s="142" t="e">
        <f t="shared" si="18"/>
        <v>#VALUE!</v>
      </c>
      <c r="CK17" s="142" t="e">
        <f t="shared" si="18"/>
        <v>#VALUE!</v>
      </c>
      <c r="CL17" s="142" t="e">
        <f t="shared" si="18"/>
        <v>#VALUE!</v>
      </c>
      <c r="CM17" s="142" t="e">
        <f t="shared" si="18"/>
        <v>#VALUE!</v>
      </c>
      <c r="CN17" s="142" t="e">
        <f t="shared" si="18"/>
        <v>#VALUE!</v>
      </c>
      <c r="CO17" s="142"/>
      <c r="CP17" s="142"/>
      <c r="CQ17" s="142"/>
      <c r="CR17" s="142"/>
      <c r="CS17" s="142"/>
      <c r="CT17" s="142"/>
      <c r="CU17" s="142"/>
      <c r="CV17" s="142"/>
      <c r="CW17" s="142"/>
      <c r="CX17" s="142"/>
      <c r="DD17" s="142" t="e">
        <f t="shared" ref="DD17:DN17" si="19">SUM(DD7:DD16)</f>
        <v>#VALUE!</v>
      </c>
      <c r="DE17" s="142" t="e">
        <f t="shared" si="19"/>
        <v>#VALUE!</v>
      </c>
      <c r="DF17" s="142" t="e">
        <f t="shared" si="19"/>
        <v>#VALUE!</v>
      </c>
      <c r="DG17" s="142" t="e">
        <f t="shared" si="19"/>
        <v>#VALUE!</v>
      </c>
      <c r="DH17" s="142" t="e">
        <f t="shared" si="19"/>
        <v>#VALUE!</v>
      </c>
      <c r="DI17" s="142" t="e">
        <f t="shared" si="19"/>
        <v>#VALUE!</v>
      </c>
      <c r="DJ17" s="142" t="e">
        <f t="shared" si="19"/>
        <v>#VALUE!</v>
      </c>
      <c r="DK17" s="142" t="e">
        <f t="shared" si="19"/>
        <v>#VALUE!</v>
      </c>
      <c r="DL17" s="142" t="e">
        <f t="shared" si="19"/>
        <v>#VALUE!</v>
      </c>
      <c r="DM17" s="142" t="e">
        <f t="shared" si="19"/>
        <v>#VALUE!</v>
      </c>
      <c r="DN17" s="142" t="e">
        <f t="shared" si="19"/>
        <v>#VALUE!</v>
      </c>
      <c r="DO17" s="142"/>
      <c r="DP17" s="142"/>
      <c r="DQ17" s="142"/>
      <c r="DR17" s="142"/>
      <c r="DS17" s="142"/>
      <c r="DT17" s="142"/>
      <c r="DU17" s="142"/>
      <c r="DV17" s="142"/>
      <c r="DW17" s="142"/>
      <c r="DX17" s="142"/>
      <c r="DZ17" s="114" t="s">
        <v>125</v>
      </c>
      <c r="EA17" s="115" t="s">
        <v>124</v>
      </c>
      <c r="EB17" s="115" t="s">
        <v>124</v>
      </c>
      <c r="EC17" s="115" t="s">
        <v>124</v>
      </c>
    </row>
    <row r="18" spans="1:133" s="111" customFormat="1" x14ac:dyDescent="0.25">
      <c r="C18" s="132"/>
      <c r="E18" s="132"/>
      <c r="G18" s="132"/>
      <c r="S18" s="131"/>
      <c r="DZ18" s="114" t="s">
        <v>125</v>
      </c>
      <c r="EA18" s="115" t="s">
        <v>124</v>
      </c>
      <c r="EB18" s="115" t="s">
        <v>124</v>
      </c>
      <c r="EC18" s="115" t="s">
        <v>124</v>
      </c>
    </row>
    <row r="19" spans="1:133" s="111" customFormat="1" x14ac:dyDescent="0.25">
      <c r="B19" s="112" t="s">
        <v>149</v>
      </c>
      <c r="C19" s="132"/>
      <c r="E19" s="132"/>
      <c r="G19" s="132"/>
      <c r="S19" s="131"/>
      <c r="AF19" s="117" t="s">
        <v>150</v>
      </c>
      <c r="AG19" s="117"/>
      <c r="BD19" s="117" t="s">
        <v>151</v>
      </c>
      <c r="CD19" s="117" t="s">
        <v>152</v>
      </c>
      <c r="DD19" s="117" t="s">
        <v>153</v>
      </c>
      <c r="DZ19" s="114" t="s">
        <v>125</v>
      </c>
      <c r="EA19" s="115" t="s">
        <v>124</v>
      </c>
      <c r="EB19" s="115" t="s">
        <v>124</v>
      </c>
      <c r="EC19" s="115" t="s">
        <v>124</v>
      </c>
    </row>
    <row r="20" spans="1:133" s="111" customFormat="1" x14ac:dyDescent="0.25">
      <c r="A20" s="111" t="str">
        <f t="shared" ref="A20:A27" si="20">B20</f>
        <v>Employee Benefits &amp; On-Costs</v>
      </c>
      <c r="B20" s="111" t="s">
        <v>154</v>
      </c>
      <c r="C20" s="132"/>
      <c r="D20" s="111">
        <f>SUM('[1]Historical Data'!C21)*1000</f>
        <v>43416000</v>
      </c>
      <c r="E20" s="132"/>
      <c r="F20" s="111" t="e">
        <f>SUMIF('[1]Budget Summary 1'!$C:$C,$A20,'[1]Budget Summary 1'!J:J)+'[1]S94 - Plan Summary'!D22+'[1]Major Projects summary'!E36+'[1]Major Projects summary'!E90+'[1]Major Projects summary'!E103+'[1]BS workings'!E886+'[1]BS workings'!E888+'[1]Budget Summary 1'!J140-'[1]Budget Summary 1'!J131</f>
        <v>#VALUE!</v>
      </c>
      <c r="G20" s="132"/>
      <c r="H20" s="111" t="e">
        <f>SUMIF('[1]Budget Summary 1'!$C:$C,$A20,'[1]Budget Summary 1'!L:L)+'[1]S94 - Plan Summary'!F22+'[1]Major Projects summary'!G36+'[1]Major Projects summary'!G90+'[1]Major Projects summary'!G103+'[1]BS workings'!G886+'[1]BS workings'!G888+'[1]Budget Summary 1'!L140-'[1]Budget Summary 1'!L131</f>
        <v>#VALUE!</v>
      </c>
      <c r="I20" s="111">
        <v>47946388.249999993</v>
      </c>
      <c r="J20" s="111">
        <v>50198124.46000006</v>
      </c>
      <c r="K20" s="111">
        <v>52650930.329999983</v>
      </c>
      <c r="L20" s="111">
        <v>55215945.039999999</v>
      </c>
      <c r="M20" s="111">
        <v>57568718.430000022</v>
      </c>
      <c r="N20" s="111" t="e">
        <f>SUMIF('[1]Budget Summary 1'!$C:$C,$A20,'[1]Budget Summary 1'!R:R)+'[1]S94 - Plan Summary'!L22+'[1]Major Projects summary'!M36+'[1]Major Projects summary'!M90+'[1]Major Projects summary'!M103+'[1]BS workings'!M886+'[1]BS workings'!M888+'[1]Budget Summary 1'!R140-'[1]Budget Summary 1'!R131</f>
        <v>#VALUE!</v>
      </c>
      <c r="O20" s="111" t="e">
        <f>SUMIF('[1]Budget Summary 1'!$C:$C,$A20,'[1]Budget Summary 1'!S:S)+'[1]S94 - Plan Summary'!M22+'[1]Major Projects summary'!N36+'[1]Major Projects summary'!N90+'[1]Major Projects summary'!N103+'[1]BS workings'!N886+'[1]BS workings'!N888+'[1]Budget Summary 1'!S140-'[1]Budget Summary 1'!S131</f>
        <v>#VALUE!</v>
      </c>
      <c r="P20" s="111" t="e">
        <f>SUMIF('[1]Budget Summary 1'!$C:$C,$A20,'[1]Budget Summary 1'!T:T)+'[1]S94 - Plan Summary'!N22+'[1]Major Projects summary'!O36+'[1]Major Projects summary'!O90+'[1]Major Projects summary'!O103+'[1]BS workings'!O886+'[1]BS workings'!O888+'[1]Budget Summary 1'!T140-'[1]Budget Summary 1'!T131</f>
        <v>#VALUE!</v>
      </c>
      <c r="Q20" s="111" t="e">
        <f>SUMIF('[1]Budget Summary 1'!$C:$C,$A20,'[1]Budget Summary 1'!U:U)+'[1]S94 - Plan Summary'!O22+'[1]Major Projects summary'!P36+'[1]Major Projects summary'!P90+'[1]Major Projects summary'!P103+'[1]BS workings'!P886+'[1]BS workings'!P888+'[1]Budget Summary 1'!U140-'[1]Budget Summary 1'!U131</f>
        <v>#VALUE!</v>
      </c>
      <c r="S20" s="118" t="s">
        <v>137</v>
      </c>
      <c r="AG20" s="137"/>
      <c r="AH20" s="138"/>
      <c r="AI20" s="138"/>
      <c r="AJ20" s="138"/>
      <c r="AK20" s="138"/>
      <c r="AL20" s="138"/>
      <c r="AM20" s="138"/>
      <c r="AN20" s="138"/>
      <c r="AO20" s="138"/>
      <c r="AP20" s="139"/>
      <c r="AQ20" s="122"/>
      <c r="BD20" s="111" t="e">
        <f>SUMIF('[1]Budget Summary 1'!$C:$C,$A20,'[1]Budget Summary 1'!BC:BC)</f>
        <v>#VALUE!</v>
      </c>
      <c r="BE20" s="111" t="e">
        <f>SUMIF('[1]Budget Summary 1'!$C:$C,$A20,'[1]Budget Summary 1'!BD:BD)</f>
        <v>#VALUE!</v>
      </c>
      <c r="BF20" s="111" t="e">
        <f>SUMIF('[1]Budget Summary 1'!$C:$C,$A20,'[1]Budget Summary 1'!BE:BE)</f>
        <v>#VALUE!</v>
      </c>
      <c r="BG20" s="111" t="e">
        <f>SUMIF('[1]Budget Summary 1'!$C:$C,$A20,'[1]Budget Summary 1'!BF:BF)</f>
        <v>#VALUE!</v>
      </c>
      <c r="BH20" s="111" t="e">
        <f>SUMIF('[1]Budget Summary 1'!$C:$C,$A20,'[1]Budget Summary 1'!BG:BG)</f>
        <v>#VALUE!</v>
      </c>
      <c r="BI20" s="111" t="e">
        <f>SUMIF('[1]Budget Summary 1'!$C:$C,$A20,'[1]Budget Summary 1'!BH:BH)</f>
        <v>#VALUE!</v>
      </c>
      <c r="BJ20" s="111" t="e">
        <f>SUMIF('[1]Budget Summary 1'!$C:$C,$A20,'[1]Budget Summary 1'!BI:BI)</f>
        <v>#VALUE!</v>
      </c>
      <c r="BK20" s="111" t="e">
        <f>SUMIF('[1]Budget Summary 1'!$C:$C,$A20,'[1]Budget Summary 1'!BJ:BJ)</f>
        <v>#VALUE!</v>
      </c>
      <c r="BL20" s="111" t="e">
        <f>SUMIF('[1]Budget Summary 1'!$C:$C,$A20,'[1]Budget Summary 1'!BK:BK)</f>
        <v>#VALUE!</v>
      </c>
      <c r="BM20" s="111" t="e">
        <f>SUMIF('[1]Budget Summary 1'!$C:$C,$A20,'[1]Budget Summary 1'!BL:BL)</f>
        <v>#VALUE!</v>
      </c>
      <c r="BN20" s="111" t="e">
        <f>SUMIF('[1]Budget Summary 1'!$C:$C,$A20,'[1]Budget Summary 1'!BM:BM)</f>
        <v>#VALUE!</v>
      </c>
      <c r="BY20" s="116"/>
      <c r="CD20" s="111" t="e">
        <f>F20-BD20</f>
        <v>#VALUE!</v>
      </c>
      <c r="CE20" s="111" t="e">
        <f t="shared" ref="CE20:CN28" si="21">H20-BE20</f>
        <v>#VALUE!</v>
      </c>
      <c r="CF20" s="111" t="e">
        <f t="shared" si="21"/>
        <v>#VALUE!</v>
      </c>
      <c r="CG20" s="111" t="e">
        <f t="shared" si="21"/>
        <v>#VALUE!</v>
      </c>
      <c r="CH20" s="111" t="e">
        <f t="shared" si="21"/>
        <v>#VALUE!</v>
      </c>
      <c r="CI20" s="111" t="e">
        <f t="shared" si="21"/>
        <v>#VALUE!</v>
      </c>
      <c r="CJ20" s="111" t="e">
        <f t="shared" si="21"/>
        <v>#VALUE!</v>
      </c>
      <c r="CK20" s="111" t="e">
        <f t="shared" si="21"/>
        <v>#VALUE!</v>
      </c>
      <c r="CL20" s="111" t="e">
        <f t="shared" si="21"/>
        <v>#VALUE!</v>
      </c>
      <c r="CM20" s="111" t="e">
        <f t="shared" si="21"/>
        <v>#VALUE!</v>
      </c>
      <c r="CN20" s="111" t="e">
        <f t="shared" si="21"/>
        <v>#VALUE!</v>
      </c>
      <c r="DD20" s="111" t="e">
        <f>IF($S20="yes",CD20,0)</f>
        <v>#VALUE!</v>
      </c>
      <c r="DE20" s="111" t="e">
        <f t="shared" ref="DE20:DN28" si="22">IF($S20="yes",CE20,0)</f>
        <v>#VALUE!</v>
      </c>
      <c r="DF20" s="111" t="e">
        <f t="shared" si="22"/>
        <v>#VALUE!</v>
      </c>
      <c r="DG20" s="111" t="e">
        <f t="shared" si="22"/>
        <v>#VALUE!</v>
      </c>
      <c r="DH20" s="111" t="e">
        <f t="shared" si="22"/>
        <v>#VALUE!</v>
      </c>
      <c r="DI20" s="111" t="e">
        <f t="shared" si="22"/>
        <v>#VALUE!</v>
      </c>
      <c r="DJ20" s="111" t="e">
        <f t="shared" si="22"/>
        <v>#VALUE!</v>
      </c>
      <c r="DK20" s="111" t="e">
        <f t="shared" si="22"/>
        <v>#VALUE!</v>
      </c>
      <c r="DL20" s="111" t="e">
        <f t="shared" si="22"/>
        <v>#VALUE!</v>
      </c>
      <c r="DM20" s="111" t="e">
        <f t="shared" si="22"/>
        <v>#VALUE!</v>
      </c>
      <c r="DN20" s="111" t="e">
        <f t="shared" si="22"/>
        <v>#VALUE!</v>
      </c>
      <c r="DZ20" s="114" t="s">
        <v>125</v>
      </c>
      <c r="EA20" s="115" t="s">
        <v>124</v>
      </c>
      <c r="EB20" s="115" t="s">
        <v>124</v>
      </c>
      <c r="EC20" s="115" t="s">
        <v>124</v>
      </c>
    </row>
    <row r="21" spans="1:133" s="111" customFormat="1" x14ac:dyDescent="0.25">
      <c r="A21" s="111" t="str">
        <f>B21</f>
        <v>Borrowing Costs</v>
      </c>
      <c r="B21" s="111" t="s">
        <v>155</v>
      </c>
      <c r="C21" s="132"/>
      <c r="D21" s="111">
        <f>SUM('[1]Historical Data'!C22)*1000</f>
        <v>3616000</v>
      </c>
      <c r="E21" s="132"/>
      <c r="F21" s="126" t="e">
        <f>+'[1]Loans - External'!J60+'[1]Loans Payable - Internal'!J44+SUMIF('[1]Budget Summary 1'!$D:$D,$A21&amp;" - Other",'[1]Budget Summary 1'!J:J)+SUMIF('[1]Budget Summary 1'!$D:$D,$A21&amp;" - Capitalised",'[1]Budget Summary 1'!J:J)+'[1]S94 - Plan Summary'!D23+'[1]Finance Leases'!J44</f>
        <v>#VALUE!</v>
      </c>
      <c r="G21" s="132"/>
      <c r="H21" s="126" t="e">
        <f>+'[1]Loans - External'!K60+'[1]Loans Payable - Internal'!K44+SUMIF('[1]Budget Summary 1'!$D:$D,$A21&amp;" - Other",'[1]Budget Summary 1'!L:L)+SUMIF('[1]Budget Summary 1'!$D:$D,$A21&amp;" - Capitalised",'[1]Budget Summary 1'!L:L)+'[1]S94 - Plan Summary'!F23+'[1]Finance Leases'!K44</f>
        <v>#VALUE!</v>
      </c>
      <c r="I21" s="126">
        <v>3823517.2019269541</v>
      </c>
      <c r="J21" s="126">
        <v>3502533.9536634288</v>
      </c>
      <c r="K21" s="126">
        <v>3184827.7323702462</v>
      </c>
      <c r="L21" s="126">
        <v>2964170.0953226835</v>
      </c>
      <c r="M21" s="126">
        <v>2685015.2678376772</v>
      </c>
      <c r="N21" s="126" t="e">
        <f>+'[1]Loans - External'!Q60+'[1]Loans Payable - Internal'!Q44+SUMIF('[1]Budget Summary 1'!$D:$D,$A21&amp;" - Other",'[1]Budget Summary 1'!R:R)+SUMIF('[1]Budget Summary 1'!$D:$D,$A21&amp;" - Capitalised",'[1]Budget Summary 1'!R:R)+'[1]S94 - Plan Summary'!L23+'[1]Finance Leases'!Q44</f>
        <v>#VALUE!</v>
      </c>
      <c r="O21" s="126" t="e">
        <f>+'[1]Loans - External'!R60+'[1]Loans Payable - Internal'!R44+SUMIF('[1]Budget Summary 1'!$D:$D,$A21&amp;" - Other",'[1]Budget Summary 1'!S:S)+SUMIF('[1]Budget Summary 1'!$D:$D,$A21&amp;" - Capitalised",'[1]Budget Summary 1'!S:S)+'[1]S94 - Plan Summary'!M23+'[1]Finance Leases'!R44</f>
        <v>#VALUE!</v>
      </c>
      <c r="P21" s="126" t="e">
        <f>+'[1]Loans - External'!S60+'[1]Loans Payable - Internal'!S44+SUMIF('[1]Budget Summary 1'!$D:$D,$A21&amp;" - Other",'[1]Budget Summary 1'!T:T)+SUMIF('[1]Budget Summary 1'!$D:$D,$A21&amp;" - Capitalised",'[1]Budget Summary 1'!T:T)+'[1]S94 - Plan Summary'!N23+'[1]Finance Leases'!S44</f>
        <v>#VALUE!</v>
      </c>
      <c r="Q21" s="126" t="e">
        <f>+'[1]Loans - External'!T60+'[1]Loans Payable - Internal'!T44+SUMIF('[1]Budget Summary 1'!$D:$D,$A21&amp;" - Other",'[1]Budget Summary 1'!U:U)+SUMIF('[1]Budget Summary 1'!$D:$D,$A21&amp;" - Capitalised",'[1]Budget Summary 1'!U:U)+'[1]S94 - Plan Summary'!O23+'[1]Finance Leases'!T44</f>
        <v>#VALUE!</v>
      </c>
      <c r="R21" s="145"/>
      <c r="S21" s="118" t="s">
        <v>137</v>
      </c>
      <c r="AG21" s="126"/>
      <c r="AH21" s="126"/>
      <c r="AI21" s="126"/>
      <c r="AJ21" s="126"/>
      <c r="AK21" s="126"/>
      <c r="AL21" s="126"/>
      <c r="AM21" s="126"/>
      <c r="AN21" s="126"/>
      <c r="AO21" s="126"/>
      <c r="AP21" s="126"/>
      <c r="BD21" s="111" t="e">
        <f>SUMIF('[1]Budget Summary 1'!$C:$C,$A21,'[1]Budget Summary 1'!BC:BC)</f>
        <v>#VALUE!</v>
      </c>
      <c r="BE21" s="111" t="e">
        <f>SUMIF('[1]Budget Summary 1'!$C:$C,$A21,'[1]Budget Summary 1'!BD:BD)</f>
        <v>#VALUE!</v>
      </c>
      <c r="BF21" s="111" t="e">
        <f>SUMIF('[1]Budget Summary 1'!$C:$C,$A21,'[1]Budget Summary 1'!BE:BE)</f>
        <v>#VALUE!</v>
      </c>
      <c r="BG21" s="111" t="e">
        <f>SUMIF('[1]Budget Summary 1'!$C:$C,$A21,'[1]Budget Summary 1'!BF:BF)</f>
        <v>#VALUE!</v>
      </c>
      <c r="BH21" s="111" t="e">
        <f>SUMIF('[1]Budget Summary 1'!$C:$C,$A21,'[1]Budget Summary 1'!BG:BG)</f>
        <v>#VALUE!</v>
      </c>
      <c r="BI21" s="111" t="e">
        <f>SUMIF('[1]Budget Summary 1'!$C:$C,$A21,'[1]Budget Summary 1'!BH:BH)</f>
        <v>#VALUE!</v>
      </c>
      <c r="BJ21" s="111" t="e">
        <f>SUMIF('[1]Budget Summary 1'!$C:$C,$A21,'[1]Budget Summary 1'!BI:BI)</f>
        <v>#VALUE!</v>
      </c>
      <c r="BK21" s="111" t="e">
        <f>SUMIF('[1]Budget Summary 1'!$C:$C,$A21,'[1]Budget Summary 1'!BJ:BJ)</f>
        <v>#VALUE!</v>
      </c>
      <c r="BL21" s="111" t="e">
        <f>SUMIF('[1]Budget Summary 1'!$C:$C,$A21,'[1]Budget Summary 1'!BK:BK)</f>
        <v>#VALUE!</v>
      </c>
      <c r="BM21" s="111" t="e">
        <f>SUMIF('[1]Budget Summary 1'!$C:$C,$A21,'[1]Budget Summary 1'!BL:BL)</f>
        <v>#VALUE!</v>
      </c>
      <c r="BN21" s="111" t="e">
        <f>SUMIF('[1]Budget Summary 1'!$C:$C,$A21,'[1]Budget Summary 1'!BM:BM)</f>
        <v>#VALUE!</v>
      </c>
      <c r="BY21" s="116"/>
      <c r="CD21" s="111" t="e">
        <f t="shared" ref="CD21:CD28" si="23">F21-BD21</f>
        <v>#VALUE!</v>
      </c>
      <c r="CE21" s="111" t="e">
        <f t="shared" si="21"/>
        <v>#VALUE!</v>
      </c>
      <c r="CF21" s="111" t="e">
        <f t="shared" si="21"/>
        <v>#VALUE!</v>
      </c>
      <c r="CG21" s="111" t="e">
        <f t="shared" si="21"/>
        <v>#VALUE!</v>
      </c>
      <c r="CH21" s="111" t="e">
        <f t="shared" si="21"/>
        <v>#VALUE!</v>
      </c>
      <c r="CI21" s="111" t="e">
        <f t="shared" si="21"/>
        <v>#VALUE!</v>
      </c>
      <c r="CJ21" s="111" t="e">
        <f t="shared" si="21"/>
        <v>#VALUE!</v>
      </c>
      <c r="CK21" s="111" t="e">
        <f t="shared" si="21"/>
        <v>#VALUE!</v>
      </c>
      <c r="CL21" s="111" t="e">
        <f t="shared" si="21"/>
        <v>#VALUE!</v>
      </c>
      <c r="CM21" s="111" t="e">
        <f t="shared" si="21"/>
        <v>#VALUE!</v>
      </c>
      <c r="CN21" s="111" t="e">
        <f t="shared" si="21"/>
        <v>#VALUE!</v>
      </c>
      <c r="DD21" s="111" t="e">
        <f t="shared" ref="DD21:DD28" si="24">IF($S21="yes",CD21,0)</f>
        <v>#VALUE!</v>
      </c>
      <c r="DE21" s="111" t="e">
        <f t="shared" si="22"/>
        <v>#VALUE!</v>
      </c>
      <c r="DF21" s="111" t="e">
        <f t="shared" si="22"/>
        <v>#VALUE!</v>
      </c>
      <c r="DG21" s="111" t="e">
        <f t="shared" si="22"/>
        <v>#VALUE!</v>
      </c>
      <c r="DH21" s="111" t="e">
        <f t="shared" si="22"/>
        <v>#VALUE!</v>
      </c>
      <c r="DI21" s="111" t="e">
        <f t="shared" si="22"/>
        <v>#VALUE!</v>
      </c>
      <c r="DJ21" s="111" t="e">
        <f t="shared" si="22"/>
        <v>#VALUE!</v>
      </c>
      <c r="DK21" s="111" t="e">
        <f t="shared" si="22"/>
        <v>#VALUE!</v>
      </c>
      <c r="DL21" s="111" t="e">
        <f t="shared" si="22"/>
        <v>#VALUE!</v>
      </c>
      <c r="DM21" s="111" t="e">
        <f t="shared" si="22"/>
        <v>#VALUE!</v>
      </c>
      <c r="DN21" s="111" t="e">
        <f t="shared" si="22"/>
        <v>#VALUE!</v>
      </c>
      <c r="DZ21" s="114" t="s">
        <v>125</v>
      </c>
      <c r="EA21" s="115" t="s">
        <v>124</v>
      </c>
      <c r="EB21" s="115" t="s">
        <v>124</v>
      </c>
      <c r="EC21" s="115" t="s">
        <v>124</v>
      </c>
    </row>
    <row r="22" spans="1:133" s="111" customFormat="1" x14ac:dyDescent="0.25">
      <c r="A22" s="111" t="str">
        <f t="shared" si="20"/>
        <v>Materials &amp; Contracts</v>
      </c>
      <c r="B22" s="111" t="s">
        <v>156</v>
      </c>
      <c r="C22" s="132"/>
      <c r="D22" s="111">
        <f>SUM('[1]Historical Data'!C23)*1000</f>
        <v>21263000</v>
      </c>
      <c r="E22" s="132"/>
      <c r="F22" s="111" t="e">
        <f>SUMIF('[1]Budget Summary 1'!$C:$C,$A22,'[1]Budget Summary 1'!J:J)+'[1]S94 - Plan Summary'!D24+IF('[1]S94 - Plan Summary'!$R64=TRUE,'[1]S94 - Plan Summary'!D64,0)+IF('[1]CAPEX Summary'!$BS84=TRUE,SUM('[1]CAPEX Summary'!E84),0)+'[1]Major Projects summary'!E37+'[1]Major Projects summary'!E91+'[1]Major Projects summary'!E92+'[1]Major Projects summary'!E104+'[1]RE Dev Summary'!E53+'[1]RE Dev Summary'!E63+'[1]Assets - Disposals &amp; Transfers'!E465+F45-F44+'[1]Budget Summary 1'!J139</f>
        <v>#VALUE!</v>
      </c>
      <c r="G22" s="132"/>
      <c r="H22" s="111" t="e">
        <f>SUMIF('[1]Budget Summary 1'!$C:$C,$A22,'[1]Budget Summary 1'!L:L)+'[1]S94 - Plan Summary'!F24+IF('[1]S94 - Plan Summary'!$R64=TRUE,'[1]S94 - Plan Summary'!F64,0)+IF('[1]CAPEX Summary'!$BS84=TRUE,SUM('[1]CAPEX Summary'!G84),0)+'[1]Major Projects summary'!G37+'[1]Major Projects summary'!G91+'[1]Major Projects summary'!G92+'[1]Major Projects summary'!G104+'[1]RE Dev Summary'!G53+'[1]RE Dev Summary'!G63+'[1]Assets - Disposals &amp; Transfers'!G465+H45-H44+'[1]Budget Summary 1'!L139</f>
        <v>#VALUE!</v>
      </c>
      <c r="I22" s="111">
        <v>20553379.699999988</v>
      </c>
      <c r="J22" s="111">
        <v>22426800.190000013</v>
      </c>
      <c r="K22" s="111">
        <v>24132053.38000001</v>
      </c>
      <c r="L22" s="111">
        <v>25791010.049999986</v>
      </c>
      <c r="M22" s="111">
        <v>27009129.059999999</v>
      </c>
      <c r="N22" s="111" t="e">
        <f>SUMIF('[1]Budget Summary 1'!$C:$C,$A22,'[1]Budget Summary 1'!R:R)+'[1]S94 - Plan Summary'!L24+IF('[1]S94 - Plan Summary'!$R64=TRUE,'[1]S94 - Plan Summary'!L64,0)+IF('[1]CAPEX Summary'!$BS84=TRUE,SUM('[1]CAPEX Summary'!M84),0)+'[1]Major Projects summary'!M37+'[1]Major Projects summary'!M91+'[1]Major Projects summary'!M92+'[1]Major Projects summary'!M104+'[1]RE Dev Summary'!M53+'[1]RE Dev Summary'!M63+'[1]Assets - Disposals &amp; Transfers'!M465+N45-N44+'[1]Budget Summary 1'!R139</f>
        <v>#VALUE!</v>
      </c>
      <c r="O22" s="111" t="e">
        <f>SUMIF('[1]Budget Summary 1'!$C:$C,$A22,'[1]Budget Summary 1'!S:S)+'[1]S94 - Plan Summary'!M24+IF('[1]S94 - Plan Summary'!$R64=TRUE,'[1]S94 - Plan Summary'!M64,0)+IF('[1]CAPEX Summary'!$BS84=TRUE,SUM('[1]CAPEX Summary'!N84),0)+'[1]Major Projects summary'!N37+'[1]Major Projects summary'!N91+'[1]Major Projects summary'!N92+'[1]Major Projects summary'!N104+'[1]RE Dev Summary'!N53+'[1]RE Dev Summary'!N63+'[1]Assets - Disposals &amp; Transfers'!N465+O45-O44+'[1]Budget Summary 1'!S139</f>
        <v>#VALUE!</v>
      </c>
      <c r="P22" s="111" t="e">
        <f>SUMIF('[1]Budget Summary 1'!$C:$C,$A22,'[1]Budget Summary 1'!T:T)+'[1]S94 - Plan Summary'!N24+IF('[1]S94 - Plan Summary'!$R64=TRUE,'[1]S94 - Plan Summary'!N64,0)+IF('[1]CAPEX Summary'!$BS84=TRUE,SUM('[1]CAPEX Summary'!O84),0)+'[1]Major Projects summary'!O37+'[1]Major Projects summary'!O91+'[1]Major Projects summary'!O92+'[1]Major Projects summary'!O104+'[1]RE Dev Summary'!O53+'[1]RE Dev Summary'!O63+'[1]Assets - Disposals &amp; Transfers'!O465+P45-P44+'[1]Budget Summary 1'!T139</f>
        <v>#VALUE!</v>
      </c>
      <c r="Q22" s="111" t="e">
        <f>SUMIF('[1]Budget Summary 1'!$C:$C,$A22,'[1]Budget Summary 1'!U:U)+'[1]S94 - Plan Summary'!O24+IF('[1]S94 - Plan Summary'!$R64=TRUE,'[1]S94 - Plan Summary'!O64,0)+IF('[1]CAPEX Summary'!$BS84=TRUE,SUM('[1]CAPEX Summary'!P84),0)+'[1]Major Projects summary'!P37+'[1]Major Projects summary'!P91+'[1]Major Projects summary'!P92+'[1]Major Projects summary'!P104+'[1]RE Dev Summary'!P53+'[1]RE Dev Summary'!P63+'[1]Assets - Disposals &amp; Transfers'!P465+Q45-Q44+'[1]Budget Summary 1'!U139</f>
        <v>#VALUE!</v>
      </c>
      <c r="S22" s="118" t="s">
        <v>137</v>
      </c>
      <c r="AQ22" s="116"/>
      <c r="BD22" s="111" t="e">
        <f>SUMIF('[1]Budget Summary 1'!$C:$C,$A22,'[1]Budget Summary 1'!BC:BC)</f>
        <v>#VALUE!</v>
      </c>
      <c r="BE22" s="111" t="e">
        <f>SUMIF('[1]Budget Summary 1'!$C:$C,$A22,'[1]Budget Summary 1'!BD:BD)</f>
        <v>#VALUE!</v>
      </c>
      <c r="BF22" s="111" t="e">
        <f>SUMIF('[1]Budget Summary 1'!$C:$C,$A22,'[1]Budget Summary 1'!BE:BE)</f>
        <v>#VALUE!</v>
      </c>
      <c r="BG22" s="111" t="e">
        <f>SUMIF('[1]Budget Summary 1'!$C:$C,$A22,'[1]Budget Summary 1'!BF:BF)</f>
        <v>#VALUE!</v>
      </c>
      <c r="BH22" s="111" t="e">
        <f>SUMIF('[1]Budget Summary 1'!$C:$C,$A22,'[1]Budget Summary 1'!BG:BG)</f>
        <v>#VALUE!</v>
      </c>
      <c r="BI22" s="111" t="e">
        <f>SUMIF('[1]Budget Summary 1'!$C:$C,$A22,'[1]Budget Summary 1'!BH:BH)</f>
        <v>#VALUE!</v>
      </c>
      <c r="BJ22" s="111" t="e">
        <f>SUMIF('[1]Budget Summary 1'!$C:$C,$A22,'[1]Budget Summary 1'!BI:BI)</f>
        <v>#VALUE!</v>
      </c>
      <c r="BK22" s="111" t="e">
        <f>SUMIF('[1]Budget Summary 1'!$C:$C,$A22,'[1]Budget Summary 1'!BJ:BJ)</f>
        <v>#VALUE!</v>
      </c>
      <c r="BL22" s="111" t="e">
        <f>SUMIF('[1]Budget Summary 1'!$C:$C,$A22,'[1]Budget Summary 1'!BK:BK)</f>
        <v>#VALUE!</v>
      </c>
      <c r="BM22" s="111" t="e">
        <f>SUMIF('[1]Budget Summary 1'!$C:$C,$A22,'[1]Budget Summary 1'!BL:BL)</f>
        <v>#VALUE!</v>
      </c>
      <c r="BN22" s="111" t="e">
        <f>SUMIF('[1]Budget Summary 1'!$C:$C,$A22,'[1]Budget Summary 1'!BM:BM)</f>
        <v>#VALUE!</v>
      </c>
      <c r="BY22" s="116"/>
      <c r="CD22" s="111" t="e">
        <f t="shared" si="23"/>
        <v>#VALUE!</v>
      </c>
      <c r="CE22" s="111" t="e">
        <f t="shared" si="21"/>
        <v>#VALUE!</v>
      </c>
      <c r="CF22" s="111" t="e">
        <f t="shared" si="21"/>
        <v>#VALUE!</v>
      </c>
      <c r="CG22" s="111" t="e">
        <f t="shared" si="21"/>
        <v>#VALUE!</v>
      </c>
      <c r="CH22" s="111" t="e">
        <f t="shared" si="21"/>
        <v>#VALUE!</v>
      </c>
      <c r="CI22" s="111" t="e">
        <f t="shared" si="21"/>
        <v>#VALUE!</v>
      </c>
      <c r="CJ22" s="111" t="e">
        <f t="shared" si="21"/>
        <v>#VALUE!</v>
      </c>
      <c r="CK22" s="111" t="e">
        <f t="shared" si="21"/>
        <v>#VALUE!</v>
      </c>
      <c r="CL22" s="111" t="e">
        <f t="shared" si="21"/>
        <v>#VALUE!</v>
      </c>
      <c r="CM22" s="111" t="e">
        <f t="shared" si="21"/>
        <v>#VALUE!</v>
      </c>
      <c r="CN22" s="111" t="e">
        <f t="shared" si="21"/>
        <v>#VALUE!</v>
      </c>
      <c r="DD22" s="111" t="e">
        <f t="shared" si="24"/>
        <v>#VALUE!</v>
      </c>
      <c r="DE22" s="111" t="e">
        <f t="shared" si="22"/>
        <v>#VALUE!</v>
      </c>
      <c r="DF22" s="111" t="e">
        <f t="shared" si="22"/>
        <v>#VALUE!</v>
      </c>
      <c r="DG22" s="111" t="e">
        <f t="shared" si="22"/>
        <v>#VALUE!</v>
      </c>
      <c r="DH22" s="111" t="e">
        <f t="shared" si="22"/>
        <v>#VALUE!</v>
      </c>
      <c r="DI22" s="111" t="e">
        <f t="shared" si="22"/>
        <v>#VALUE!</v>
      </c>
      <c r="DJ22" s="111" t="e">
        <f t="shared" si="22"/>
        <v>#VALUE!</v>
      </c>
      <c r="DK22" s="111" t="e">
        <f t="shared" si="22"/>
        <v>#VALUE!</v>
      </c>
      <c r="DL22" s="111" t="e">
        <f t="shared" si="22"/>
        <v>#VALUE!</v>
      </c>
      <c r="DM22" s="111" t="e">
        <f t="shared" si="22"/>
        <v>#VALUE!</v>
      </c>
      <c r="DN22" s="111" t="e">
        <f t="shared" si="22"/>
        <v>#VALUE!</v>
      </c>
      <c r="DZ22" s="114" t="s">
        <v>125</v>
      </c>
      <c r="EA22" s="115" t="s">
        <v>124</v>
      </c>
      <c r="EB22" s="115" t="s">
        <v>124</v>
      </c>
      <c r="EC22" s="115" t="s">
        <v>124</v>
      </c>
    </row>
    <row r="23" spans="1:133" s="111" customFormat="1" x14ac:dyDescent="0.25">
      <c r="A23" s="111" t="str">
        <f t="shared" si="20"/>
        <v>Depreciation &amp; Amortisation</v>
      </c>
      <c r="B23" s="111" t="s">
        <v>157</v>
      </c>
      <c r="C23" s="132"/>
      <c r="D23" s="111">
        <f>SUM('[1]Historical Data'!C24)*1000</f>
        <v>16151000</v>
      </c>
      <c r="E23" s="132"/>
      <c r="F23" s="111" t="e">
        <f>SUMIF('[1]Budget Summary 1'!$C:$C,$A23,'[1]Budget Summary 1'!J:J)+IF('[1]S94 - Plan Summary'!$R66=TRUE,'[1]S94 - Plan Summary'!D66,0)+IF('[1]CAPEX Summary'!$BS87=TRUE,SUM('[1]CAPEX Summary'!E87),0)+'[1]Major Projects summary'!E94+'[1]Assets - Disposals &amp; Transfers'!E467+'[1]IPP&amp;E Reconciliation'!D702</f>
        <v>#VALUE!</v>
      </c>
      <c r="G23" s="132"/>
      <c r="H23" s="111" t="e">
        <f>SUMIF('[1]Budget Summary 1'!$C:$C,$A23,'[1]Budget Summary 1'!L:L)+IF('[1]S94 - Plan Summary'!$R66=TRUE,'[1]S94 - Plan Summary'!F66,0)+IF('[1]CAPEX Summary'!$BS87=TRUE,SUM('[1]CAPEX Summary'!G87),0)+'[1]Major Projects summary'!G94+'[1]Assets - Disposals &amp; Transfers'!G467+'[1]IPP&amp;E Reconciliation'!E702</f>
        <v>#VALUE!</v>
      </c>
      <c r="I23" s="111">
        <v>16735000</v>
      </c>
      <c r="J23" s="111">
        <v>16514000</v>
      </c>
      <c r="K23" s="111">
        <v>16311000</v>
      </c>
      <c r="L23" s="111">
        <v>16212000</v>
      </c>
      <c r="M23" s="111">
        <v>16167000</v>
      </c>
      <c r="N23" s="111" t="e">
        <f>SUMIF('[1]Budget Summary 1'!$C:$C,$A23,'[1]Budget Summary 1'!R:R)+IF('[1]S94 - Plan Summary'!$R66=TRUE,'[1]S94 - Plan Summary'!L66,0)+IF('[1]CAPEX Summary'!$BS87=TRUE,SUM('[1]CAPEX Summary'!M87),0)+'[1]Major Projects summary'!M94+'[1]Assets - Disposals &amp; Transfers'!M467+'[1]IPP&amp;E Reconciliation'!K702</f>
        <v>#VALUE!</v>
      </c>
      <c r="O23" s="111" t="e">
        <f>SUMIF('[1]Budget Summary 1'!$C:$C,$A23,'[1]Budget Summary 1'!S:S)+IF('[1]S94 - Plan Summary'!$R66=TRUE,'[1]S94 - Plan Summary'!M66,0)+IF('[1]CAPEX Summary'!$BS87=TRUE,SUM('[1]CAPEX Summary'!N87),0)+'[1]Major Projects summary'!N94+'[1]Assets - Disposals &amp; Transfers'!N467+'[1]IPP&amp;E Reconciliation'!L702</f>
        <v>#VALUE!</v>
      </c>
      <c r="P23" s="111" t="e">
        <f>SUMIF('[1]Budget Summary 1'!$C:$C,$A23,'[1]Budget Summary 1'!T:T)+IF('[1]S94 - Plan Summary'!$R66=TRUE,'[1]S94 - Plan Summary'!N66,0)+IF('[1]CAPEX Summary'!$BS87=TRUE,SUM('[1]CAPEX Summary'!O87),0)+'[1]Major Projects summary'!O94+'[1]Assets - Disposals &amp; Transfers'!O467+'[1]IPP&amp;E Reconciliation'!M702</f>
        <v>#VALUE!</v>
      </c>
      <c r="Q23" s="111" t="e">
        <f>SUMIF('[1]Budget Summary 1'!$C:$C,$A23,'[1]Budget Summary 1'!U:U)+IF('[1]S94 - Plan Summary'!$R66=TRUE,'[1]S94 - Plan Summary'!O66,0)+IF('[1]CAPEX Summary'!$BS87=TRUE,SUM('[1]CAPEX Summary'!P87),0)+'[1]Major Projects summary'!P94+'[1]Assets - Disposals &amp; Transfers'!P467+'[1]IPP&amp;E Reconciliation'!N702</f>
        <v>#VALUE!</v>
      </c>
      <c r="S23" s="118" t="s">
        <v>137</v>
      </c>
      <c r="AG23" s="129"/>
      <c r="AH23" s="129"/>
      <c r="AI23" s="129"/>
      <c r="AJ23" s="129"/>
      <c r="AK23" s="129"/>
      <c r="AL23" s="129"/>
      <c r="AM23" s="129"/>
      <c r="AN23" s="129"/>
      <c r="AO23" s="129"/>
      <c r="AP23" s="129"/>
      <c r="AQ23" s="116"/>
      <c r="BD23" s="111" t="e">
        <f>SUMIF('[1]Budget Summary 1'!$C:$C,$A23,'[1]Budget Summary 1'!BC:BC)</f>
        <v>#VALUE!</v>
      </c>
      <c r="BE23" s="111" t="e">
        <f>SUMIF('[1]Budget Summary 1'!$C:$C,$A23,'[1]Budget Summary 1'!BD:BD)</f>
        <v>#VALUE!</v>
      </c>
      <c r="BF23" s="111" t="e">
        <f>SUMIF('[1]Budget Summary 1'!$C:$C,$A23,'[1]Budget Summary 1'!BE:BE)</f>
        <v>#VALUE!</v>
      </c>
      <c r="BG23" s="111" t="e">
        <f>SUMIF('[1]Budget Summary 1'!$C:$C,$A23,'[1]Budget Summary 1'!BF:BF)</f>
        <v>#VALUE!</v>
      </c>
      <c r="BH23" s="111" t="e">
        <f>SUMIF('[1]Budget Summary 1'!$C:$C,$A23,'[1]Budget Summary 1'!BG:BG)</f>
        <v>#VALUE!</v>
      </c>
      <c r="BI23" s="111" t="e">
        <f>SUMIF('[1]Budget Summary 1'!$C:$C,$A23,'[1]Budget Summary 1'!BH:BH)</f>
        <v>#VALUE!</v>
      </c>
      <c r="BJ23" s="111" t="e">
        <f>SUMIF('[1]Budget Summary 1'!$C:$C,$A23,'[1]Budget Summary 1'!BI:BI)</f>
        <v>#VALUE!</v>
      </c>
      <c r="BK23" s="111" t="e">
        <f>SUMIF('[1]Budget Summary 1'!$C:$C,$A23,'[1]Budget Summary 1'!BJ:BJ)</f>
        <v>#VALUE!</v>
      </c>
      <c r="BL23" s="111" t="e">
        <f>SUMIF('[1]Budget Summary 1'!$C:$C,$A23,'[1]Budget Summary 1'!BK:BK)</f>
        <v>#VALUE!</v>
      </c>
      <c r="BM23" s="111" t="e">
        <f>SUMIF('[1]Budget Summary 1'!$C:$C,$A23,'[1]Budget Summary 1'!BL:BL)</f>
        <v>#VALUE!</v>
      </c>
      <c r="BN23" s="111" t="e">
        <f>SUMIF('[1]Budget Summary 1'!$C:$C,$A23,'[1]Budget Summary 1'!BM:BM)</f>
        <v>#VALUE!</v>
      </c>
      <c r="BY23" s="116"/>
      <c r="CD23" s="111" t="e">
        <f t="shared" si="23"/>
        <v>#VALUE!</v>
      </c>
      <c r="CE23" s="111" t="e">
        <f t="shared" si="21"/>
        <v>#VALUE!</v>
      </c>
      <c r="CF23" s="111" t="e">
        <f t="shared" si="21"/>
        <v>#VALUE!</v>
      </c>
      <c r="CG23" s="111" t="e">
        <f t="shared" si="21"/>
        <v>#VALUE!</v>
      </c>
      <c r="CH23" s="111" t="e">
        <f t="shared" si="21"/>
        <v>#VALUE!</v>
      </c>
      <c r="CI23" s="111" t="e">
        <f t="shared" si="21"/>
        <v>#VALUE!</v>
      </c>
      <c r="CJ23" s="111" t="e">
        <f t="shared" si="21"/>
        <v>#VALUE!</v>
      </c>
      <c r="CK23" s="111" t="e">
        <f t="shared" si="21"/>
        <v>#VALUE!</v>
      </c>
      <c r="CL23" s="111" t="e">
        <f t="shared" si="21"/>
        <v>#VALUE!</v>
      </c>
      <c r="CM23" s="111" t="e">
        <f t="shared" si="21"/>
        <v>#VALUE!</v>
      </c>
      <c r="CN23" s="111" t="e">
        <f t="shared" si="21"/>
        <v>#VALUE!</v>
      </c>
      <c r="DD23" s="111" t="e">
        <f t="shared" si="24"/>
        <v>#VALUE!</v>
      </c>
      <c r="DE23" s="111" t="e">
        <f t="shared" si="22"/>
        <v>#VALUE!</v>
      </c>
      <c r="DF23" s="111" t="e">
        <f t="shared" si="22"/>
        <v>#VALUE!</v>
      </c>
      <c r="DG23" s="111" t="e">
        <f t="shared" si="22"/>
        <v>#VALUE!</v>
      </c>
      <c r="DH23" s="111" t="e">
        <f t="shared" si="22"/>
        <v>#VALUE!</v>
      </c>
      <c r="DI23" s="111" t="e">
        <f t="shared" si="22"/>
        <v>#VALUE!</v>
      </c>
      <c r="DJ23" s="111" t="e">
        <f t="shared" si="22"/>
        <v>#VALUE!</v>
      </c>
      <c r="DK23" s="111" t="e">
        <f t="shared" si="22"/>
        <v>#VALUE!</v>
      </c>
      <c r="DL23" s="111" t="e">
        <f t="shared" si="22"/>
        <v>#VALUE!</v>
      </c>
      <c r="DM23" s="111" t="e">
        <f t="shared" si="22"/>
        <v>#VALUE!</v>
      </c>
      <c r="DN23" s="111" t="e">
        <f t="shared" si="22"/>
        <v>#VALUE!</v>
      </c>
      <c r="DZ23" s="114" t="s">
        <v>125</v>
      </c>
      <c r="EA23" s="115" t="s">
        <v>124</v>
      </c>
      <c r="EB23" s="115" t="s">
        <v>124</v>
      </c>
      <c r="EC23" s="115" t="s">
        <v>124</v>
      </c>
    </row>
    <row r="24" spans="1:133" s="111" customFormat="1" x14ac:dyDescent="0.25">
      <c r="A24" s="111" t="str">
        <f t="shared" si="20"/>
        <v>Impairment</v>
      </c>
      <c r="B24" s="111" t="s">
        <v>158</v>
      </c>
      <c r="C24" s="132"/>
      <c r="D24" s="111">
        <f>SUM('[1]Historical Data'!C25)*1000</f>
        <v>0</v>
      </c>
      <c r="E24" s="132"/>
      <c r="F24" s="111" t="e">
        <f>SUMIF('[1]Budget Summary 1'!$C:$C,$A24,'[1]Budget Summary 1'!J:J)</f>
        <v>#VALUE!</v>
      </c>
      <c r="G24" s="132"/>
      <c r="H24" s="111" t="e">
        <f>SUMIF('[1]Budget Summary 1'!$C:$C,$A24,'[1]Budget Summary 1'!L:L)</f>
        <v>#VALUE!</v>
      </c>
      <c r="I24" s="111">
        <v>0</v>
      </c>
      <c r="J24" s="111">
        <v>0</v>
      </c>
      <c r="K24" s="111">
        <v>0</v>
      </c>
      <c r="L24" s="111">
        <v>0</v>
      </c>
      <c r="M24" s="111">
        <v>0</v>
      </c>
      <c r="N24" s="111" t="e">
        <f>SUMIF('[1]Budget Summary 1'!$C:$C,$A24,'[1]Budget Summary 1'!R:R)</f>
        <v>#VALUE!</v>
      </c>
      <c r="O24" s="111" t="e">
        <f>SUMIF('[1]Budget Summary 1'!$C:$C,$A24,'[1]Budget Summary 1'!S:S)</f>
        <v>#VALUE!</v>
      </c>
      <c r="P24" s="111" t="e">
        <f>SUMIF('[1]Budget Summary 1'!$C:$C,$A24,'[1]Budget Summary 1'!T:T)</f>
        <v>#VALUE!</v>
      </c>
      <c r="Q24" s="111" t="e">
        <f>SUMIF('[1]Budget Summary 1'!$C:$C,$A24,'[1]Budget Summary 1'!U:U)</f>
        <v>#VALUE!</v>
      </c>
      <c r="S24" s="118" t="s">
        <v>137</v>
      </c>
      <c r="AG24" s="137"/>
      <c r="AH24" s="138"/>
      <c r="AI24" s="138"/>
      <c r="AJ24" s="138"/>
      <c r="AK24" s="138"/>
      <c r="AL24" s="138"/>
      <c r="AM24" s="138"/>
      <c r="AN24" s="138"/>
      <c r="AO24" s="138"/>
      <c r="AP24" s="139"/>
      <c r="AQ24" s="122"/>
      <c r="BD24" s="111" t="e">
        <f>SUMIF('[1]Budget Summary 1'!$C:$C,$A24,'[1]Budget Summary 1'!BC:BC)</f>
        <v>#VALUE!</v>
      </c>
      <c r="BE24" s="111" t="e">
        <f>SUMIF('[1]Budget Summary 1'!$C:$C,$A24,'[1]Budget Summary 1'!BD:BD)</f>
        <v>#VALUE!</v>
      </c>
      <c r="BF24" s="111" t="e">
        <f>SUMIF('[1]Budget Summary 1'!$C:$C,$A24,'[1]Budget Summary 1'!BE:BE)</f>
        <v>#VALUE!</v>
      </c>
      <c r="BG24" s="111" t="e">
        <f>SUMIF('[1]Budget Summary 1'!$C:$C,$A24,'[1]Budget Summary 1'!BF:BF)</f>
        <v>#VALUE!</v>
      </c>
      <c r="BH24" s="111" t="e">
        <f>SUMIF('[1]Budget Summary 1'!$C:$C,$A24,'[1]Budget Summary 1'!BG:BG)</f>
        <v>#VALUE!</v>
      </c>
      <c r="BI24" s="111" t="e">
        <f>SUMIF('[1]Budget Summary 1'!$C:$C,$A24,'[1]Budget Summary 1'!BH:BH)</f>
        <v>#VALUE!</v>
      </c>
      <c r="BJ24" s="111" t="e">
        <f>SUMIF('[1]Budget Summary 1'!$C:$C,$A24,'[1]Budget Summary 1'!BI:BI)</f>
        <v>#VALUE!</v>
      </c>
      <c r="BK24" s="111" t="e">
        <f>SUMIF('[1]Budget Summary 1'!$C:$C,$A24,'[1]Budget Summary 1'!BJ:BJ)</f>
        <v>#VALUE!</v>
      </c>
      <c r="BL24" s="111" t="e">
        <f>SUMIF('[1]Budget Summary 1'!$C:$C,$A24,'[1]Budget Summary 1'!BK:BK)</f>
        <v>#VALUE!</v>
      </c>
      <c r="BM24" s="111" t="e">
        <f>SUMIF('[1]Budget Summary 1'!$C:$C,$A24,'[1]Budget Summary 1'!BL:BL)</f>
        <v>#VALUE!</v>
      </c>
      <c r="BN24" s="111" t="e">
        <f>SUMIF('[1]Budget Summary 1'!$C:$C,$A24,'[1]Budget Summary 1'!BM:BM)</f>
        <v>#VALUE!</v>
      </c>
      <c r="BY24" s="116"/>
      <c r="CD24" s="111" t="e">
        <f t="shared" si="23"/>
        <v>#VALUE!</v>
      </c>
      <c r="CE24" s="111" t="e">
        <f t="shared" si="21"/>
        <v>#VALUE!</v>
      </c>
      <c r="CF24" s="111" t="e">
        <f t="shared" si="21"/>
        <v>#VALUE!</v>
      </c>
      <c r="CG24" s="111" t="e">
        <f t="shared" si="21"/>
        <v>#VALUE!</v>
      </c>
      <c r="CH24" s="111" t="e">
        <f t="shared" si="21"/>
        <v>#VALUE!</v>
      </c>
      <c r="CI24" s="111" t="e">
        <f t="shared" si="21"/>
        <v>#VALUE!</v>
      </c>
      <c r="CJ24" s="111" t="e">
        <f t="shared" si="21"/>
        <v>#VALUE!</v>
      </c>
      <c r="CK24" s="111" t="e">
        <f t="shared" si="21"/>
        <v>#VALUE!</v>
      </c>
      <c r="CL24" s="111" t="e">
        <f t="shared" si="21"/>
        <v>#VALUE!</v>
      </c>
      <c r="CM24" s="111" t="e">
        <f t="shared" si="21"/>
        <v>#VALUE!</v>
      </c>
      <c r="CN24" s="111" t="e">
        <f t="shared" si="21"/>
        <v>#VALUE!</v>
      </c>
      <c r="DD24" s="111" t="e">
        <f t="shared" si="24"/>
        <v>#VALUE!</v>
      </c>
      <c r="DE24" s="111" t="e">
        <f t="shared" si="22"/>
        <v>#VALUE!</v>
      </c>
      <c r="DF24" s="111" t="e">
        <f t="shared" si="22"/>
        <v>#VALUE!</v>
      </c>
      <c r="DG24" s="111" t="e">
        <f t="shared" si="22"/>
        <v>#VALUE!</v>
      </c>
      <c r="DH24" s="111" t="e">
        <f t="shared" si="22"/>
        <v>#VALUE!</v>
      </c>
      <c r="DI24" s="111" t="e">
        <f t="shared" si="22"/>
        <v>#VALUE!</v>
      </c>
      <c r="DJ24" s="111" t="e">
        <f t="shared" si="22"/>
        <v>#VALUE!</v>
      </c>
      <c r="DK24" s="111" t="e">
        <f t="shared" si="22"/>
        <v>#VALUE!</v>
      </c>
      <c r="DL24" s="111" t="e">
        <f t="shared" si="22"/>
        <v>#VALUE!</v>
      </c>
      <c r="DM24" s="111" t="e">
        <f t="shared" si="22"/>
        <v>#VALUE!</v>
      </c>
      <c r="DN24" s="111" t="e">
        <f t="shared" si="22"/>
        <v>#VALUE!</v>
      </c>
      <c r="DZ24" s="114" t="s">
        <v>125</v>
      </c>
      <c r="EA24" s="115" t="s">
        <v>124</v>
      </c>
      <c r="EB24" s="115" t="s">
        <v>124</v>
      </c>
      <c r="EC24" s="115" t="s">
        <v>124</v>
      </c>
    </row>
    <row r="25" spans="1:133" s="111" customFormat="1" x14ac:dyDescent="0.25">
      <c r="A25" s="111" t="str">
        <f t="shared" si="20"/>
        <v>Other Expenses</v>
      </c>
      <c r="B25" s="111" t="s">
        <v>159</v>
      </c>
      <c r="C25" s="132"/>
      <c r="D25" s="111">
        <f>SUM('[1]Historical Data'!C26)*1000</f>
        <v>13233000</v>
      </c>
      <c r="E25" s="132"/>
      <c r="F25" s="111" t="e">
        <f>SUMIF('[1]Budget Summary 1'!$C:$C,$A25,'[1]Budget Summary 1'!J:J)+'[1]S94 - Plan Summary'!D25+'[1]Major Projects summary'!E38+'[1]Major Projects summary'!E95+'[1]Major Projects summary'!E105+'[1]RE Dev Summary'!E55+'[1]RE Dev Summary'!E64</f>
        <v>#VALUE!</v>
      </c>
      <c r="G25" s="132"/>
      <c r="H25" s="111" t="e">
        <f>SUMIF('[1]Budget Summary 1'!$C:$C,$A25,'[1]Budget Summary 1'!L:L)+'[1]S94 - Plan Summary'!F25+'[1]Major Projects summary'!G38+'[1]Major Projects summary'!G95+'[1]Major Projects summary'!G105+'[1]RE Dev Summary'!G55+'[1]RE Dev Summary'!G64</f>
        <v>#VALUE!</v>
      </c>
      <c r="I25" s="111">
        <v>13917084.850000001</v>
      </c>
      <c r="J25" s="111">
        <v>14373251.959999999</v>
      </c>
      <c r="K25" s="111">
        <v>15053676.740000002</v>
      </c>
      <c r="L25" s="111">
        <v>15806344.779999996</v>
      </c>
      <c r="M25" s="111">
        <v>16474321.52</v>
      </c>
      <c r="N25" s="111" t="e">
        <f>SUMIF('[1]Budget Summary 1'!$C:$C,$A25,'[1]Budget Summary 1'!R:R)+'[1]S94 - Plan Summary'!L25+'[1]Major Projects summary'!M38+'[1]Major Projects summary'!M95+'[1]Major Projects summary'!M105+'[1]RE Dev Summary'!M55+'[1]RE Dev Summary'!M64</f>
        <v>#VALUE!</v>
      </c>
      <c r="O25" s="111" t="e">
        <f>SUMIF('[1]Budget Summary 1'!$C:$C,$A25,'[1]Budget Summary 1'!S:S)+'[1]S94 - Plan Summary'!M25+'[1]Major Projects summary'!N38+'[1]Major Projects summary'!N95+'[1]Major Projects summary'!N105+'[1]RE Dev Summary'!N55+'[1]RE Dev Summary'!N64</f>
        <v>#VALUE!</v>
      </c>
      <c r="P25" s="111" t="e">
        <f>SUMIF('[1]Budget Summary 1'!$C:$C,$A25,'[1]Budget Summary 1'!T:T)+'[1]S94 - Plan Summary'!N25+'[1]Major Projects summary'!O38+'[1]Major Projects summary'!O95+'[1]Major Projects summary'!O105+'[1]RE Dev Summary'!O55+'[1]RE Dev Summary'!O64</f>
        <v>#VALUE!</v>
      </c>
      <c r="Q25" s="111" t="e">
        <f>SUMIF('[1]Budget Summary 1'!$C:$C,$A25,'[1]Budget Summary 1'!U:U)+'[1]S94 - Plan Summary'!O25+'[1]Major Projects summary'!P38+'[1]Major Projects summary'!P95+'[1]Major Projects summary'!P105+'[1]RE Dev Summary'!P55+'[1]RE Dev Summary'!P64</f>
        <v>#VALUE!</v>
      </c>
      <c r="S25" s="118" t="s">
        <v>137</v>
      </c>
      <c r="AQ25" s="116"/>
      <c r="BD25" s="111" t="e">
        <f>SUMIF('[1]Budget Summary 1'!$C:$C,$A25,'[1]Budget Summary 1'!BC:BC)</f>
        <v>#VALUE!</v>
      </c>
      <c r="BE25" s="111" t="e">
        <f>SUMIF('[1]Budget Summary 1'!$C:$C,$A25,'[1]Budget Summary 1'!BD:BD)</f>
        <v>#VALUE!</v>
      </c>
      <c r="BF25" s="111" t="e">
        <f>SUMIF('[1]Budget Summary 1'!$C:$C,$A25,'[1]Budget Summary 1'!BE:BE)</f>
        <v>#VALUE!</v>
      </c>
      <c r="BG25" s="111" t="e">
        <f>SUMIF('[1]Budget Summary 1'!$C:$C,$A25,'[1]Budget Summary 1'!BF:BF)</f>
        <v>#VALUE!</v>
      </c>
      <c r="BH25" s="111" t="e">
        <f>SUMIF('[1]Budget Summary 1'!$C:$C,$A25,'[1]Budget Summary 1'!BG:BG)</f>
        <v>#VALUE!</v>
      </c>
      <c r="BI25" s="111" t="e">
        <f>SUMIF('[1]Budget Summary 1'!$C:$C,$A25,'[1]Budget Summary 1'!BH:BH)</f>
        <v>#VALUE!</v>
      </c>
      <c r="BJ25" s="111" t="e">
        <f>SUMIF('[1]Budget Summary 1'!$C:$C,$A25,'[1]Budget Summary 1'!BI:BI)</f>
        <v>#VALUE!</v>
      </c>
      <c r="BK25" s="111" t="e">
        <f>SUMIF('[1]Budget Summary 1'!$C:$C,$A25,'[1]Budget Summary 1'!BJ:BJ)</f>
        <v>#VALUE!</v>
      </c>
      <c r="BL25" s="111" t="e">
        <f>SUMIF('[1]Budget Summary 1'!$C:$C,$A25,'[1]Budget Summary 1'!BK:BK)</f>
        <v>#VALUE!</v>
      </c>
      <c r="BM25" s="111" t="e">
        <f>SUMIF('[1]Budget Summary 1'!$C:$C,$A25,'[1]Budget Summary 1'!BL:BL)</f>
        <v>#VALUE!</v>
      </c>
      <c r="BN25" s="111" t="e">
        <f>SUMIF('[1]Budget Summary 1'!$C:$C,$A25,'[1]Budget Summary 1'!BM:BM)</f>
        <v>#VALUE!</v>
      </c>
      <c r="BY25" s="116"/>
      <c r="CD25" s="111" t="e">
        <f t="shared" si="23"/>
        <v>#VALUE!</v>
      </c>
      <c r="CE25" s="111" t="e">
        <f t="shared" si="21"/>
        <v>#VALUE!</v>
      </c>
      <c r="CF25" s="111" t="e">
        <f t="shared" si="21"/>
        <v>#VALUE!</v>
      </c>
      <c r="CG25" s="111" t="e">
        <f t="shared" si="21"/>
        <v>#VALUE!</v>
      </c>
      <c r="CH25" s="111" t="e">
        <f t="shared" si="21"/>
        <v>#VALUE!</v>
      </c>
      <c r="CI25" s="111" t="e">
        <f t="shared" si="21"/>
        <v>#VALUE!</v>
      </c>
      <c r="CJ25" s="111" t="e">
        <f t="shared" si="21"/>
        <v>#VALUE!</v>
      </c>
      <c r="CK25" s="111" t="e">
        <f t="shared" si="21"/>
        <v>#VALUE!</v>
      </c>
      <c r="CL25" s="111" t="e">
        <f t="shared" si="21"/>
        <v>#VALUE!</v>
      </c>
      <c r="CM25" s="111" t="e">
        <f t="shared" si="21"/>
        <v>#VALUE!</v>
      </c>
      <c r="CN25" s="111" t="e">
        <f t="shared" si="21"/>
        <v>#VALUE!</v>
      </c>
      <c r="DD25" s="111" t="e">
        <f t="shared" si="24"/>
        <v>#VALUE!</v>
      </c>
      <c r="DE25" s="111" t="e">
        <f t="shared" si="22"/>
        <v>#VALUE!</v>
      </c>
      <c r="DF25" s="111" t="e">
        <f t="shared" si="22"/>
        <v>#VALUE!</v>
      </c>
      <c r="DG25" s="111" t="e">
        <f t="shared" si="22"/>
        <v>#VALUE!</v>
      </c>
      <c r="DH25" s="111" t="e">
        <f t="shared" si="22"/>
        <v>#VALUE!</v>
      </c>
      <c r="DI25" s="111" t="e">
        <f t="shared" si="22"/>
        <v>#VALUE!</v>
      </c>
      <c r="DJ25" s="111" t="e">
        <f t="shared" si="22"/>
        <v>#VALUE!</v>
      </c>
      <c r="DK25" s="111" t="e">
        <f t="shared" si="22"/>
        <v>#VALUE!</v>
      </c>
      <c r="DL25" s="111" t="e">
        <f t="shared" si="22"/>
        <v>#VALUE!</v>
      </c>
      <c r="DM25" s="111" t="e">
        <f t="shared" si="22"/>
        <v>#VALUE!</v>
      </c>
      <c r="DN25" s="111" t="e">
        <f t="shared" si="22"/>
        <v>#VALUE!</v>
      </c>
      <c r="DZ25" s="114" t="s">
        <v>125</v>
      </c>
      <c r="EA25" s="115" t="s">
        <v>124</v>
      </c>
      <c r="EB25" s="115" t="s">
        <v>124</v>
      </c>
      <c r="EC25" s="115" t="s">
        <v>124</v>
      </c>
    </row>
    <row r="26" spans="1:133" s="111" customFormat="1" x14ac:dyDescent="0.25">
      <c r="A26" s="111" t="str">
        <f t="shared" si="20"/>
        <v>Interest &amp; Investment Losses</v>
      </c>
      <c r="B26" s="111" t="s">
        <v>160</v>
      </c>
      <c r="C26" s="132"/>
      <c r="D26" s="111">
        <f>SUM('[1]Historical Data'!C27)*1000</f>
        <v>0</v>
      </c>
      <c r="E26" s="132"/>
      <c r="F26" s="126" t="e">
        <f>IF(SUMIF('[1]Budget Summary 1'!$C:$C,$A26,'[1]Budget Summary 1'!J:J)&lt;0,-SUMIF('[1]Budget Summary 1'!$C:$C,$A26,'[1]Budget Summary 1'!J:J),0)</f>
        <v>#VALUE!</v>
      </c>
      <c r="G26" s="132"/>
      <c r="H26" s="126" t="e">
        <f>IF(SUMIF('[1]Budget Summary 1'!$C:$C,$A26,'[1]Budget Summary 1'!L:L)&lt;0,-SUMIF('[1]Budget Summary 1'!$C:$C,$A26,'[1]Budget Summary 1'!L:L),0)</f>
        <v>#VALUE!</v>
      </c>
      <c r="I26" s="126" t="e">
        <f>IF(SUMIF('[1]Budget Summary 1'!$C:$C,$A26,'[1]Budget Summary 1'!M:M)&lt;0,-SUMIF('[1]Budget Summary 1'!$C:$C,$A26,'[1]Budget Summary 1'!M:M),0)</f>
        <v>#VALUE!</v>
      </c>
      <c r="J26" s="126">
        <v>0</v>
      </c>
      <c r="K26" s="126">
        <v>0</v>
      </c>
      <c r="L26" s="126">
        <v>0</v>
      </c>
      <c r="M26" s="126">
        <v>0</v>
      </c>
      <c r="N26" s="126" t="e">
        <f>IF(SUMIF('[1]Budget Summary 1'!$C:$C,$A26,'[1]Budget Summary 1'!R:R)&lt;0,-SUMIF('[1]Budget Summary 1'!$C:$C,$A26,'[1]Budget Summary 1'!R:R),0)</f>
        <v>#VALUE!</v>
      </c>
      <c r="O26" s="126" t="e">
        <f>IF(SUMIF('[1]Budget Summary 1'!$C:$C,$A26,'[1]Budget Summary 1'!S:S)&lt;0,-SUMIF('[1]Budget Summary 1'!$C:$C,$A26,'[1]Budget Summary 1'!S:S),0)</f>
        <v>#VALUE!</v>
      </c>
      <c r="P26" s="126" t="e">
        <f>IF(SUMIF('[1]Budget Summary 1'!$C:$C,$A26,'[1]Budget Summary 1'!T:T)&lt;0,-SUMIF('[1]Budget Summary 1'!$C:$C,$A26,'[1]Budget Summary 1'!T:T),0)</f>
        <v>#VALUE!</v>
      </c>
      <c r="Q26" s="126" t="e">
        <f>IF(SUMIF('[1]Budget Summary 1'!$C:$C,$A26,'[1]Budget Summary 1'!U:U)&lt;0,-SUMIF('[1]Budget Summary 1'!$C:$C,$A26,'[1]Budget Summary 1'!U:U),0)</f>
        <v>#VALUE!</v>
      </c>
      <c r="S26" s="118" t="s">
        <v>137</v>
      </c>
      <c r="AQ26" s="116"/>
      <c r="BD26" s="111" t="e">
        <f>SUMIF('[1]Budget Summary 1'!$C:$C,$A26,'[1]Budget Summary 1'!BC:BC)</f>
        <v>#VALUE!</v>
      </c>
      <c r="BE26" s="111" t="e">
        <f>SUMIF('[1]Budget Summary 1'!$C:$C,$A26,'[1]Budget Summary 1'!BD:BD)</f>
        <v>#VALUE!</v>
      </c>
      <c r="BF26" s="111" t="e">
        <f>SUMIF('[1]Budget Summary 1'!$C:$C,$A26,'[1]Budget Summary 1'!BE:BE)</f>
        <v>#VALUE!</v>
      </c>
      <c r="BG26" s="111" t="e">
        <f>SUMIF('[1]Budget Summary 1'!$C:$C,$A26,'[1]Budget Summary 1'!BF:BF)</f>
        <v>#VALUE!</v>
      </c>
      <c r="BH26" s="111" t="e">
        <f>SUMIF('[1]Budget Summary 1'!$C:$C,$A26,'[1]Budget Summary 1'!BG:BG)</f>
        <v>#VALUE!</v>
      </c>
      <c r="BI26" s="111" t="e">
        <f>SUMIF('[1]Budget Summary 1'!$C:$C,$A26,'[1]Budget Summary 1'!BH:BH)</f>
        <v>#VALUE!</v>
      </c>
      <c r="BJ26" s="111" t="e">
        <f>SUMIF('[1]Budget Summary 1'!$C:$C,$A26,'[1]Budget Summary 1'!BI:BI)</f>
        <v>#VALUE!</v>
      </c>
      <c r="BK26" s="111" t="e">
        <f>SUMIF('[1]Budget Summary 1'!$C:$C,$A26,'[1]Budget Summary 1'!BJ:BJ)</f>
        <v>#VALUE!</v>
      </c>
      <c r="BL26" s="111" t="e">
        <f>SUMIF('[1]Budget Summary 1'!$C:$C,$A26,'[1]Budget Summary 1'!BK:BK)</f>
        <v>#VALUE!</v>
      </c>
      <c r="BM26" s="111" t="e">
        <f>SUMIF('[1]Budget Summary 1'!$C:$C,$A26,'[1]Budget Summary 1'!BL:BL)</f>
        <v>#VALUE!</v>
      </c>
      <c r="BN26" s="111" t="e">
        <f>SUMIF('[1]Budget Summary 1'!$C:$C,$A26,'[1]Budget Summary 1'!BM:BM)</f>
        <v>#VALUE!</v>
      </c>
      <c r="BY26" s="116"/>
      <c r="CD26" s="111" t="e">
        <f t="shared" si="23"/>
        <v>#VALUE!</v>
      </c>
      <c r="CE26" s="111" t="e">
        <f t="shared" si="21"/>
        <v>#VALUE!</v>
      </c>
      <c r="CF26" s="111" t="e">
        <f t="shared" si="21"/>
        <v>#VALUE!</v>
      </c>
      <c r="CG26" s="111" t="e">
        <f t="shared" si="21"/>
        <v>#VALUE!</v>
      </c>
      <c r="CH26" s="111" t="e">
        <f t="shared" si="21"/>
        <v>#VALUE!</v>
      </c>
      <c r="CI26" s="111" t="e">
        <f t="shared" si="21"/>
        <v>#VALUE!</v>
      </c>
      <c r="CJ26" s="111" t="e">
        <f t="shared" si="21"/>
        <v>#VALUE!</v>
      </c>
      <c r="CK26" s="111" t="e">
        <f t="shared" si="21"/>
        <v>#VALUE!</v>
      </c>
      <c r="CL26" s="111" t="e">
        <f t="shared" si="21"/>
        <v>#VALUE!</v>
      </c>
      <c r="CM26" s="111" t="e">
        <f t="shared" si="21"/>
        <v>#VALUE!</v>
      </c>
      <c r="CN26" s="111" t="e">
        <f t="shared" si="21"/>
        <v>#VALUE!</v>
      </c>
      <c r="DD26" s="111" t="e">
        <f t="shared" si="24"/>
        <v>#VALUE!</v>
      </c>
      <c r="DE26" s="111" t="e">
        <f t="shared" si="22"/>
        <v>#VALUE!</v>
      </c>
      <c r="DF26" s="111" t="e">
        <f t="shared" si="22"/>
        <v>#VALUE!</v>
      </c>
      <c r="DG26" s="111" t="e">
        <f t="shared" si="22"/>
        <v>#VALUE!</v>
      </c>
      <c r="DH26" s="111" t="e">
        <f t="shared" si="22"/>
        <v>#VALUE!</v>
      </c>
      <c r="DI26" s="111" t="e">
        <f t="shared" si="22"/>
        <v>#VALUE!</v>
      </c>
      <c r="DJ26" s="111" t="e">
        <f t="shared" si="22"/>
        <v>#VALUE!</v>
      </c>
      <c r="DK26" s="111" t="e">
        <f t="shared" si="22"/>
        <v>#VALUE!</v>
      </c>
      <c r="DL26" s="111" t="e">
        <f t="shared" si="22"/>
        <v>#VALUE!</v>
      </c>
      <c r="DM26" s="111" t="e">
        <f t="shared" si="22"/>
        <v>#VALUE!</v>
      </c>
      <c r="DN26" s="111" t="e">
        <f t="shared" si="22"/>
        <v>#VALUE!</v>
      </c>
      <c r="DZ26" s="114" t="s">
        <v>125</v>
      </c>
      <c r="EA26" s="115" t="s">
        <v>124</v>
      </c>
      <c r="EB26" s="115" t="s">
        <v>124</v>
      </c>
      <c r="EC26" s="115" t="s">
        <v>124</v>
      </c>
    </row>
    <row r="27" spans="1:133" s="111" customFormat="1" x14ac:dyDescent="0.25">
      <c r="A27" s="111" t="str">
        <f t="shared" si="20"/>
        <v>Net Losses from the Disposal of Assets</v>
      </c>
      <c r="B27" s="111" t="s">
        <v>161</v>
      </c>
      <c r="C27" s="132"/>
      <c r="D27" s="111">
        <f>SUM('[1]Historical Data'!C28)*1000</f>
        <v>0</v>
      </c>
      <c r="E27" s="132"/>
      <c r="F27" s="126">
        <f>IF(('[1]BS workings'!E71+'[1]BS workings'!E435+'[1]BS workings'!E548+'[1]BS workings'!E575+'[1]BS workings'!E596+'[1]BS workings'!E628)&lt;0,-('[1]BS workings'!E71+'[1]BS workings'!E435+'[1]BS workings'!E548+'[1]BS workings'!E575+'[1]BS workings'!E596+'[1]BS workings'!E628),0)</f>
        <v>0</v>
      </c>
      <c r="G27" s="132"/>
      <c r="H27" s="126">
        <f>IF(('[1]BS workings'!G71+'[1]BS workings'!G435+'[1]BS workings'!G548+'[1]BS workings'!G575+'[1]BS workings'!G596+'[1]BS workings'!G628)&lt;0,-('[1]BS workings'!G71+'[1]BS workings'!G435+'[1]BS workings'!G548+'[1]BS workings'!G575+'[1]BS workings'!G596+'[1]BS workings'!G628),0)</f>
        <v>0</v>
      </c>
      <c r="I27" s="126">
        <f>IF(('[1]BS workings'!H71+'[1]BS workings'!H435+'[1]BS workings'!H548+'[1]BS workings'!H575+'[1]BS workings'!H596+'[1]BS workings'!H628)&lt;0,-('[1]BS workings'!H71+'[1]BS workings'!H435+'[1]BS workings'!H548+'[1]BS workings'!H575+'[1]BS workings'!H596+'[1]BS workings'!H628),0)</f>
        <v>0</v>
      </c>
      <c r="J27" s="126">
        <v>0</v>
      </c>
      <c r="K27" s="126">
        <v>0</v>
      </c>
      <c r="L27" s="126">
        <v>0</v>
      </c>
      <c r="M27" s="126">
        <v>0</v>
      </c>
      <c r="N27" s="126">
        <f>IF(('[1]BS workings'!M71+'[1]BS workings'!M435+'[1]BS workings'!M548+'[1]BS workings'!M575+'[1]BS workings'!M596+'[1]BS workings'!M628)&lt;0,-('[1]BS workings'!M71+'[1]BS workings'!M435+'[1]BS workings'!M548+'[1]BS workings'!M575+'[1]BS workings'!M596+'[1]BS workings'!M628),0)</f>
        <v>0</v>
      </c>
      <c r="O27" s="126">
        <f>IF(('[1]BS workings'!N71+'[1]BS workings'!N435+'[1]BS workings'!N548+'[1]BS workings'!N575+'[1]BS workings'!N596+'[1]BS workings'!N628)&lt;0,-('[1]BS workings'!N71+'[1]BS workings'!N435+'[1]BS workings'!N548+'[1]BS workings'!N575+'[1]BS workings'!N596+'[1]BS workings'!N628),0)</f>
        <v>0</v>
      </c>
      <c r="P27" s="126">
        <f>IF(('[1]BS workings'!O71+'[1]BS workings'!O435+'[1]BS workings'!O548+'[1]BS workings'!O575+'[1]BS workings'!O596+'[1]BS workings'!O628)&lt;0,-('[1]BS workings'!O71+'[1]BS workings'!O435+'[1]BS workings'!O548+'[1]BS workings'!O575+'[1]BS workings'!O596+'[1]BS workings'!O628),0)</f>
        <v>0</v>
      </c>
      <c r="Q27" s="126">
        <f>IF(('[1]BS workings'!P71+'[1]BS workings'!P435+'[1]BS workings'!P548+'[1]BS workings'!P575+'[1]BS workings'!P596+'[1]BS workings'!P628)&lt;0,-('[1]BS workings'!P71+'[1]BS workings'!P435+'[1]BS workings'!P548+'[1]BS workings'!P575+'[1]BS workings'!P596+'[1]BS workings'!P628),0)</f>
        <v>0</v>
      </c>
      <c r="S27" s="118" t="s">
        <v>137</v>
      </c>
      <c r="AG27" s="146"/>
      <c r="AH27" s="147"/>
      <c r="AI27" s="147"/>
      <c r="AJ27" s="147"/>
      <c r="AK27" s="147"/>
      <c r="AL27" s="147"/>
      <c r="AM27" s="147"/>
      <c r="AN27" s="147"/>
      <c r="AO27" s="147"/>
      <c r="AP27" s="148"/>
      <c r="AQ27" s="116"/>
      <c r="BB27" s="116" t="s">
        <v>146</v>
      </c>
      <c r="BC27" s="116"/>
      <c r="BD27" s="111">
        <f>F27</f>
        <v>0</v>
      </c>
      <c r="BE27" s="111">
        <f t="shared" ref="BE27:BN28" si="25">H27</f>
        <v>0</v>
      </c>
      <c r="BF27" s="111">
        <f t="shared" si="25"/>
        <v>0</v>
      </c>
      <c r="BG27" s="111">
        <f t="shared" si="25"/>
        <v>0</v>
      </c>
      <c r="BH27" s="111">
        <f t="shared" si="25"/>
        <v>0</v>
      </c>
      <c r="BI27" s="111">
        <f t="shared" si="25"/>
        <v>0</v>
      </c>
      <c r="BJ27" s="111">
        <f t="shared" si="25"/>
        <v>0</v>
      </c>
      <c r="BK27" s="111">
        <f t="shared" si="25"/>
        <v>0</v>
      </c>
      <c r="BL27" s="111">
        <f t="shared" si="25"/>
        <v>0</v>
      </c>
      <c r="BM27" s="111">
        <f t="shared" si="25"/>
        <v>0</v>
      </c>
      <c r="BN27" s="111">
        <f t="shared" si="25"/>
        <v>0</v>
      </c>
      <c r="BY27" s="116"/>
      <c r="CD27" s="111">
        <f t="shared" si="23"/>
        <v>0</v>
      </c>
      <c r="CE27" s="111">
        <f t="shared" si="21"/>
        <v>0</v>
      </c>
      <c r="CF27" s="111">
        <f t="shared" si="21"/>
        <v>0</v>
      </c>
      <c r="CG27" s="111">
        <f t="shared" si="21"/>
        <v>0</v>
      </c>
      <c r="CH27" s="111">
        <f t="shared" si="21"/>
        <v>0</v>
      </c>
      <c r="CI27" s="111">
        <f t="shared" si="21"/>
        <v>0</v>
      </c>
      <c r="CJ27" s="111">
        <f t="shared" si="21"/>
        <v>0</v>
      </c>
      <c r="CK27" s="111">
        <f t="shared" si="21"/>
        <v>0</v>
      </c>
      <c r="CL27" s="111">
        <f t="shared" si="21"/>
        <v>0</v>
      </c>
      <c r="CM27" s="111">
        <f t="shared" si="21"/>
        <v>0</v>
      </c>
      <c r="CN27" s="111">
        <f t="shared" si="21"/>
        <v>0</v>
      </c>
      <c r="DD27" s="111">
        <f t="shared" si="24"/>
        <v>0</v>
      </c>
      <c r="DE27" s="111">
        <f t="shared" si="22"/>
        <v>0</v>
      </c>
      <c r="DF27" s="111">
        <f t="shared" si="22"/>
        <v>0</v>
      </c>
      <c r="DG27" s="111">
        <f t="shared" si="22"/>
        <v>0</v>
      </c>
      <c r="DH27" s="111">
        <f t="shared" si="22"/>
        <v>0</v>
      </c>
      <c r="DI27" s="111">
        <f t="shared" si="22"/>
        <v>0</v>
      </c>
      <c r="DJ27" s="111">
        <f t="shared" si="22"/>
        <v>0</v>
      </c>
      <c r="DK27" s="111">
        <f t="shared" si="22"/>
        <v>0</v>
      </c>
      <c r="DL27" s="111">
        <f t="shared" si="22"/>
        <v>0</v>
      </c>
      <c r="DM27" s="111">
        <f t="shared" si="22"/>
        <v>0</v>
      </c>
      <c r="DN27" s="111">
        <f t="shared" si="22"/>
        <v>0</v>
      </c>
      <c r="DZ27" s="114" t="s">
        <v>125</v>
      </c>
      <c r="EA27" s="115" t="s">
        <v>124</v>
      </c>
      <c r="EB27" s="115" t="s">
        <v>124</v>
      </c>
      <c r="EC27" s="115" t="s">
        <v>124</v>
      </c>
    </row>
    <row r="28" spans="1:133" s="111" customFormat="1" x14ac:dyDescent="0.25">
      <c r="A28" s="111" t="str">
        <f>B28&amp;" - Loss"</f>
        <v>Joint Ventures &amp; Associated Entities - Loss</v>
      </c>
      <c r="B28" s="111" t="s">
        <v>147</v>
      </c>
      <c r="C28" s="132"/>
      <c r="D28" s="111">
        <f>SUM('[1]Historical Data'!C29)*1000</f>
        <v>0</v>
      </c>
      <c r="E28" s="132"/>
      <c r="F28" s="111" t="e">
        <f>SUMIF('[1]Budget Summary 1'!$C:$C,$A28,'[1]Budget Summary 1'!J:J)</f>
        <v>#VALUE!</v>
      </c>
      <c r="G28" s="132"/>
      <c r="H28" s="111" t="e">
        <f>SUMIF('[1]Budget Summary 1'!$C:$C,$A28,'[1]Budget Summary 1'!L:L)</f>
        <v>#VALUE!</v>
      </c>
      <c r="I28" s="111" t="e">
        <f>SUMIF('[1]Budget Summary 1'!$C:$C,$A28,'[1]Budget Summary 1'!M:M)</f>
        <v>#VALUE!</v>
      </c>
      <c r="J28" s="111">
        <v>0</v>
      </c>
      <c r="K28" s="111">
        <v>0</v>
      </c>
      <c r="L28" s="111">
        <v>0</v>
      </c>
      <c r="M28" s="111">
        <v>0</v>
      </c>
      <c r="N28" s="111" t="e">
        <f>SUMIF('[1]Budget Summary 1'!$C:$C,$A28,'[1]Budget Summary 1'!R:R)</f>
        <v>#VALUE!</v>
      </c>
      <c r="O28" s="111" t="e">
        <f>SUMIF('[1]Budget Summary 1'!$C:$C,$A28,'[1]Budget Summary 1'!S:S)</f>
        <v>#VALUE!</v>
      </c>
      <c r="P28" s="111" t="e">
        <f>SUMIF('[1]Budget Summary 1'!$C:$C,$A28,'[1]Budget Summary 1'!T:T)</f>
        <v>#VALUE!</v>
      </c>
      <c r="Q28" s="111" t="e">
        <f>SUMIF('[1]Budget Summary 1'!$C:$C,$A28,'[1]Budget Summary 1'!U:U)</f>
        <v>#VALUE!</v>
      </c>
      <c r="S28" s="118" t="s">
        <v>137</v>
      </c>
      <c r="AG28" s="137"/>
      <c r="AH28" s="138"/>
      <c r="AI28" s="138"/>
      <c r="AJ28" s="138"/>
      <c r="AK28" s="138"/>
      <c r="AL28" s="138"/>
      <c r="AM28" s="138"/>
      <c r="AN28" s="138"/>
      <c r="AO28" s="138"/>
      <c r="AP28" s="139"/>
      <c r="AQ28" s="122"/>
      <c r="BB28" s="116" t="s">
        <v>146</v>
      </c>
      <c r="BD28" s="111" t="e">
        <f>F28</f>
        <v>#VALUE!</v>
      </c>
      <c r="BE28" s="111" t="e">
        <f t="shared" si="25"/>
        <v>#VALUE!</v>
      </c>
      <c r="BF28" s="111" t="e">
        <f t="shared" si="25"/>
        <v>#VALUE!</v>
      </c>
      <c r="BG28" s="111">
        <f t="shared" si="25"/>
        <v>0</v>
      </c>
      <c r="BH28" s="111">
        <f t="shared" si="25"/>
        <v>0</v>
      </c>
      <c r="BI28" s="111">
        <f t="shared" si="25"/>
        <v>0</v>
      </c>
      <c r="BJ28" s="111">
        <f t="shared" si="25"/>
        <v>0</v>
      </c>
      <c r="BK28" s="111" t="e">
        <f t="shared" si="25"/>
        <v>#VALUE!</v>
      </c>
      <c r="BL28" s="111" t="e">
        <f t="shared" si="25"/>
        <v>#VALUE!</v>
      </c>
      <c r="BM28" s="111" t="e">
        <f t="shared" si="25"/>
        <v>#VALUE!</v>
      </c>
      <c r="BN28" s="111" t="e">
        <f t="shared" si="25"/>
        <v>#VALUE!</v>
      </c>
      <c r="BY28" s="116"/>
      <c r="CD28" s="111" t="e">
        <f t="shared" si="23"/>
        <v>#VALUE!</v>
      </c>
      <c r="CE28" s="111" t="e">
        <f t="shared" si="21"/>
        <v>#VALUE!</v>
      </c>
      <c r="CF28" s="111" t="e">
        <f t="shared" si="21"/>
        <v>#VALUE!</v>
      </c>
      <c r="CG28" s="111">
        <f t="shared" si="21"/>
        <v>0</v>
      </c>
      <c r="CH28" s="111">
        <f t="shared" si="21"/>
        <v>0</v>
      </c>
      <c r="CI28" s="111">
        <f t="shared" si="21"/>
        <v>0</v>
      </c>
      <c r="CJ28" s="111">
        <f t="shared" si="21"/>
        <v>0</v>
      </c>
      <c r="CK28" s="111" t="e">
        <f t="shared" si="21"/>
        <v>#VALUE!</v>
      </c>
      <c r="CL28" s="111" t="e">
        <f t="shared" si="21"/>
        <v>#VALUE!</v>
      </c>
      <c r="CM28" s="111" t="e">
        <f t="shared" si="21"/>
        <v>#VALUE!</v>
      </c>
      <c r="CN28" s="111" t="e">
        <f t="shared" si="21"/>
        <v>#VALUE!</v>
      </c>
      <c r="DD28" s="111" t="e">
        <f t="shared" si="24"/>
        <v>#VALUE!</v>
      </c>
      <c r="DE28" s="111" t="e">
        <f t="shared" si="22"/>
        <v>#VALUE!</v>
      </c>
      <c r="DF28" s="111" t="e">
        <f t="shared" si="22"/>
        <v>#VALUE!</v>
      </c>
      <c r="DG28" s="111">
        <f t="shared" si="22"/>
        <v>0</v>
      </c>
      <c r="DH28" s="111">
        <f t="shared" si="22"/>
        <v>0</v>
      </c>
      <c r="DI28" s="111">
        <f t="shared" si="22"/>
        <v>0</v>
      </c>
      <c r="DJ28" s="111">
        <f t="shared" si="22"/>
        <v>0</v>
      </c>
      <c r="DK28" s="111" t="e">
        <f t="shared" si="22"/>
        <v>#VALUE!</v>
      </c>
      <c r="DL28" s="111" t="e">
        <f t="shared" si="22"/>
        <v>#VALUE!</v>
      </c>
      <c r="DM28" s="111" t="e">
        <f t="shared" si="22"/>
        <v>#VALUE!</v>
      </c>
      <c r="DN28" s="111" t="e">
        <f t="shared" si="22"/>
        <v>#VALUE!</v>
      </c>
      <c r="DZ28" s="114" t="s">
        <v>125</v>
      </c>
      <c r="EA28" s="115" t="s">
        <v>124</v>
      </c>
      <c r="EB28" s="115" t="s">
        <v>124</v>
      </c>
      <c r="EC28" s="115" t="s">
        <v>124</v>
      </c>
    </row>
    <row r="29" spans="1:133" s="111" customFormat="1" x14ac:dyDescent="0.25">
      <c r="B29" s="140" t="s">
        <v>162</v>
      </c>
      <c r="C29" s="141"/>
      <c r="D29" s="142">
        <f>SUM(D20:D28)</f>
        <v>97679000</v>
      </c>
      <c r="E29" s="141"/>
      <c r="F29" s="142" t="e">
        <f>SUM(F20:F28)</f>
        <v>#VALUE!</v>
      </c>
      <c r="G29" s="141"/>
      <c r="H29" s="142" t="e">
        <f>SUM(H20:H28)</f>
        <v>#VALUE!</v>
      </c>
      <c r="I29" s="143" t="e">
        <f>SUM(I20:I28)</f>
        <v>#VALUE!</v>
      </c>
      <c r="J29" s="143">
        <f t="shared" ref="J29:Q29" si="26">SUM(J20:J28)</f>
        <v>107014710.5636635</v>
      </c>
      <c r="K29" s="143">
        <f t="shared" si="26"/>
        <v>111332488.18237025</v>
      </c>
      <c r="L29" s="143">
        <f t="shared" si="26"/>
        <v>115989469.96532267</v>
      </c>
      <c r="M29" s="143">
        <f t="shared" si="26"/>
        <v>119904184.27783769</v>
      </c>
      <c r="N29" s="142" t="e">
        <f t="shared" si="26"/>
        <v>#VALUE!</v>
      </c>
      <c r="O29" s="142" t="e">
        <f t="shared" si="26"/>
        <v>#VALUE!</v>
      </c>
      <c r="P29" s="142" t="e">
        <f t="shared" si="26"/>
        <v>#VALUE!</v>
      </c>
      <c r="Q29" s="142" t="e">
        <f t="shared" si="26"/>
        <v>#VALUE!</v>
      </c>
      <c r="U29" s="111" t="e">
        <f>SUMIF($S20:$S28,"yes",F20:F28)</f>
        <v>#VALUE!</v>
      </c>
      <c r="V29" s="111" t="e">
        <f>SUMIF($S20:$S28,"yes",H20:H28)</f>
        <v>#VALUE!</v>
      </c>
      <c r="W29" s="111" t="e">
        <f t="shared" ref="W29:AE29" si="27">SUMIF($S20:$S28,"yes",I20:I28)</f>
        <v>#VALUE!</v>
      </c>
      <c r="X29" s="111">
        <f t="shared" si="27"/>
        <v>107014710.5636635</v>
      </c>
      <c r="Y29" s="111">
        <f t="shared" si="27"/>
        <v>111332488.18237025</v>
      </c>
      <c r="Z29" s="111">
        <f t="shared" si="27"/>
        <v>115989469.96532267</v>
      </c>
      <c r="AA29" s="111">
        <f t="shared" si="27"/>
        <v>119904184.27783769</v>
      </c>
      <c r="AB29" s="111" t="e">
        <f t="shared" si="27"/>
        <v>#VALUE!</v>
      </c>
      <c r="AC29" s="111" t="e">
        <f t="shared" si="27"/>
        <v>#VALUE!</v>
      </c>
      <c r="AD29" s="111" t="e">
        <f t="shared" si="27"/>
        <v>#VALUE!</v>
      </c>
      <c r="AE29" s="111" t="e">
        <f t="shared" si="27"/>
        <v>#VALUE!</v>
      </c>
      <c r="AG29" s="142"/>
      <c r="AH29" s="142"/>
      <c r="AI29" s="142"/>
      <c r="AJ29" s="142"/>
      <c r="AK29" s="142"/>
      <c r="AL29" s="142"/>
      <c r="AM29" s="142"/>
      <c r="AN29" s="142"/>
      <c r="AO29" s="142"/>
      <c r="AP29" s="142"/>
      <c r="BD29" s="142" t="e">
        <f t="shared" ref="BD29:BN29" si="28">SUM(BD20:BD28)</f>
        <v>#VALUE!</v>
      </c>
      <c r="BE29" s="142" t="e">
        <f t="shared" si="28"/>
        <v>#VALUE!</v>
      </c>
      <c r="BF29" s="142" t="e">
        <f t="shared" si="28"/>
        <v>#VALUE!</v>
      </c>
      <c r="BG29" s="142" t="e">
        <f t="shared" si="28"/>
        <v>#VALUE!</v>
      </c>
      <c r="BH29" s="142" t="e">
        <f t="shared" si="28"/>
        <v>#VALUE!</v>
      </c>
      <c r="BI29" s="142" t="e">
        <f t="shared" si="28"/>
        <v>#VALUE!</v>
      </c>
      <c r="BJ29" s="142" t="e">
        <f t="shared" si="28"/>
        <v>#VALUE!</v>
      </c>
      <c r="BK29" s="142" t="e">
        <f t="shared" si="28"/>
        <v>#VALUE!</v>
      </c>
      <c r="BL29" s="142" t="e">
        <f t="shared" si="28"/>
        <v>#VALUE!</v>
      </c>
      <c r="BM29" s="142" t="e">
        <f t="shared" si="28"/>
        <v>#VALUE!</v>
      </c>
      <c r="BN29" s="142" t="e">
        <f t="shared" si="28"/>
        <v>#VALUE!</v>
      </c>
      <c r="BO29" s="142"/>
      <c r="BP29" s="142"/>
      <c r="BQ29" s="142"/>
      <c r="BR29" s="142"/>
      <c r="BS29" s="142"/>
      <c r="BT29" s="142"/>
      <c r="BU29" s="142"/>
      <c r="BV29" s="142"/>
      <c r="BW29" s="142"/>
      <c r="BX29" s="142"/>
      <c r="CD29" s="142" t="e">
        <f t="shared" ref="CD29:CN29" si="29">SUM(CD20:CD28)</f>
        <v>#VALUE!</v>
      </c>
      <c r="CE29" s="142" t="e">
        <f t="shared" si="29"/>
        <v>#VALUE!</v>
      </c>
      <c r="CF29" s="142" t="e">
        <f t="shared" si="29"/>
        <v>#VALUE!</v>
      </c>
      <c r="CG29" s="142" t="e">
        <f t="shared" si="29"/>
        <v>#VALUE!</v>
      </c>
      <c r="CH29" s="142" t="e">
        <f t="shared" si="29"/>
        <v>#VALUE!</v>
      </c>
      <c r="CI29" s="142" t="e">
        <f t="shared" si="29"/>
        <v>#VALUE!</v>
      </c>
      <c r="CJ29" s="142" t="e">
        <f t="shared" si="29"/>
        <v>#VALUE!</v>
      </c>
      <c r="CK29" s="142" t="e">
        <f t="shared" si="29"/>
        <v>#VALUE!</v>
      </c>
      <c r="CL29" s="142" t="e">
        <f t="shared" si="29"/>
        <v>#VALUE!</v>
      </c>
      <c r="CM29" s="142" t="e">
        <f t="shared" si="29"/>
        <v>#VALUE!</v>
      </c>
      <c r="CN29" s="142" t="e">
        <f t="shared" si="29"/>
        <v>#VALUE!</v>
      </c>
      <c r="CO29" s="142"/>
      <c r="CP29" s="142"/>
      <c r="CQ29" s="142"/>
      <c r="CR29" s="142"/>
      <c r="CS29" s="142"/>
      <c r="CT29" s="142"/>
      <c r="CU29" s="142"/>
      <c r="CV29" s="142"/>
      <c r="CW29" s="142"/>
      <c r="CX29" s="142"/>
      <c r="DD29" s="142" t="e">
        <f t="shared" ref="DD29:DN29" si="30">SUM(DD20:DD28)</f>
        <v>#VALUE!</v>
      </c>
      <c r="DE29" s="142" t="e">
        <f t="shared" si="30"/>
        <v>#VALUE!</v>
      </c>
      <c r="DF29" s="142" t="e">
        <f t="shared" si="30"/>
        <v>#VALUE!</v>
      </c>
      <c r="DG29" s="142" t="e">
        <f t="shared" si="30"/>
        <v>#VALUE!</v>
      </c>
      <c r="DH29" s="142" t="e">
        <f t="shared" si="30"/>
        <v>#VALUE!</v>
      </c>
      <c r="DI29" s="142" t="e">
        <f t="shared" si="30"/>
        <v>#VALUE!</v>
      </c>
      <c r="DJ29" s="142" t="e">
        <f t="shared" si="30"/>
        <v>#VALUE!</v>
      </c>
      <c r="DK29" s="142" t="e">
        <f t="shared" si="30"/>
        <v>#VALUE!</v>
      </c>
      <c r="DL29" s="142" t="e">
        <f t="shared" si="30"/>
        <v>#VALUE!</v>
      </c>
      <c r="DM29" s="142" t="e">
        <f t="shared" si="30"/>
        <v>#VALUE!</v>
      </c>
      <c r="DN29" s="142" t="e">
        <f t="shared" si="30"/>
        <v>#VALUE!</v>
      </c>
      <c r="DO29" s="142"/>
      <c r="DP29" s="142"/>
      <c r="DQ29" s="142"/>
      <c r="DR29" s="142"/>
      <c r="DS29" s="142"/>
      <c r="DT29" s="142"/>
      <c r="DU29" s="142"/>
      <c r="DV29" s="142"/>
      <c r="DW29" s="142"/>
      <c r="DX29" s="142"/>
      <c r="DZ29" s="114" t="s">
        <v>125</v>
      </c>
      <c r="EA29" s="115" t="s">
        <v>124</v>
      </c>
      <c r="EB29" s="115" t="s">
        <v>124</v>
      </c>
      <c r="EC29" s="115" t="s">
        <v>124</v>
      </c>
    </row>
    <row r="30" spans="1:133" s="111" customFormat="1" x14ac:dyDescent="0.25">
      <c r="B30" s="117"/>
      <c r="C30" s="132"/>
      <c r="E30" s="132"/>
      <c r="G30" s="132"/>
      <c r="DZ30" s="114" t="s">
        <v>125</v>
      </c>
      <c r="EA30" s="115" t="s">
        <v>124</v>
      </c>
      <c r="EB30" s="115" t="s">
        <v>124</v>
      </c>
      <c r="EC30" s="115" t="s">
        <v>124</v>
      </c>
    </row>
    <row r="31" spans="1:133" s="111" customFormat="1" x14ac:dyDescent="0.25">
      <c r="B31" s="112" t="s">
        <v>163</v>
      </c>
      <c r="C31" s="141"/>
      <c r="D31" s="142">
        <f>D17-D29</f>
        <v>-1803000</v>
      </c>
      <c r="E31" s="141"/>
      <c r="F31" s="142" t="e">
        <f>F17-F29</f>
        <v>#VALUE!</v>
      </c>
      <c r="G31" s="141"/>
      <c r="H31" s="142" t="e">
        <f t="shared" ref="H31:Q31" si="31">H17-H29</f>
        <v>#VALUE!</v>
      </c>
      <c r="I31" s="142" t="e">
        <f t="shared" si="31"/>
        <v>#VALUE!</v>
      </c>
      <c r="J31" s="142">
        <f t="shared" si="31"/>
        <v>-2718037.4936634898</v>
      </c>
      <c r="K31" s="142">
        <f t="shared" si="31"/>
        <v>-23018.392370268703</v>
      </c>
      <c r="L31" s="142">
        <f t="shared" si="31"/>
        <v>3173749.0546773076</v>
      </c>
      <c r="M31" s="142">
        <f t="shared" si="31"/>
        <v>2990158.2221623063</v>
      </c>
      <c r="N31" s="142" t="e">
        <f t="shared" si="31"/>
        <v>#VALUE!</v>
      </c>
      <c r="O31" s="142" t="e">
        <f t="shared" si="31"/>
        <v>#VALUE!</v>
      </c>
      <c r="P31" s="142" t="e">
        <f t="shared" si="31"/>
        <v>#VALUE!</v>
      </c>
      <c r="Q31" s="142" t="e">
        <f t="shared" si="31"/>
        <v>#VALUE!</v>
      </c>
      <c r="AG31" s="142"/>
      <c r="AH31" s="142"/>
      <c r="AI31" s="142"/>
      <c r="AJ31" s="142"/>
      <c r="AK31" s="142"/>
      <c r="AL31" s="142"/>
      <c r="AM31" s="142"/>
      <c r="AN31" s="142"/>
      <c r="AO31" s="142"/>
      <c r="AP31" s="142"/>
      <c r="BD31" s="142" t="e">
        <f t="shared" ref="BD31:BN31" si="32">BD17-BD29</f>
        <v>#VALUE!</v>
      </c>
      <c r="BE31" s="142" t="e">
        <f t="shared" si="32"/>
        <v>#VALUE!</v>
      </c>
      <c r="BF31" s="142" t="e">
        <f t="shared" si="32"/>
        <v>#VALUE!</v>
      </c>
      <c r="BG31" s="142" t="e">
        <f t="shared" si="32"/>
        <v>#VALUE!</v>
      </c>
      <c r="BH31" s="142" t="e">
        <f t="shared" si="32"/>
        <v>#VALUE!</v>
      </c>
      <c r="BI31" s="142" t="e">
        <f t="shared" si="32"/>
        <v>#VALUE!</v>
      </c>
      <c r="BJ31" s="142" t="e">
        <f t="shared" si="32"/>
        <v>#VALUE!</v>
      </c>
      <c r="BK31" s="142" t="e">
        <f t="shared" si="32"/>
        <v>#VALUE!</v>
      </c>
      <c r="BL31" s="142" t="e">
        <f t="shared" si="32"/>
        <v>#VALUE!</v>
      </c>
      <c r="BM31" s="142" t="e">
        <f t="shared" si="32"/>
        <v>#VALUE!</v>
      </c>
      <c r="BN31" s="142" t="e">
        <f t="shared" si="32"/>
        <v>#VALUE!</v>
      </c>
      <c r="BO31" s="142"/>
      <c r="BP31" s="142"/>
      <c r="BQ31" s="142"/>
      <c r="BR31" s="142"/>
      <c r="BS31" s="142"/>
      <c r="BT31" s="142"/>
      <c r="BU31" s="142"/>
      <c r="BV31" s="142"/>
      <c r="BW31" s="142"/>
      <c r="BX31" s="142"/>
      <c r="CD31" s="142" t="e">
        <f t="shared" ref="CD31:CN31" si="33">CD17-CD29</f>
        <v>#VALUE!</v>
      </c>
      <c r="CE31" s="142" t="e">
        <f t="shared" si="33"/>
        <v>#VALUE!</v>
      </c>
      <c r="CF31" s="142" t="e">
        <f t="shared" si="33"/>
        <v>#VALUE!</v>
      </c>
      <c r="CG31" s="142" t="e">
        <f t="shared" si="33"/>
        <v>#VALUE!</v>
      </c>
      <c r="CH31" s="142" t="e">
        <f t="shared" si="33"/>
        <v>#VALUE!</v>
      </c>
      <c r="CI31" s="142" t="e">
        <f t="shared" si="33"/>
        <v>#VALUE!</v>
      </c>
      <c r="CJ31" s="142" t="e">
        <f t="shared" si="33"/>
        <v>#VALUE!</v>
      </c>
      <c r="CK31" s="142" t="e">
        <f t="shared" si="33"/>
        <v>#VALUE!</v>
      </c>
      <c r="CL31" s="142" t="e">
        <f t="shared" si="33"/>
        <v>#VALUE!</v>
      </c>
      <c r="CM31" s="142" t="e">
        <f t="shared" si="33"/>
        <v>#VALUE!</v>
      </c>
      <c r="CN31" s="142" t="e">
        <f t="shared" si="33"/>
        <v>#VALUE!</v>
      </c>
      <c r="CO31" s="142"/>
      <c r="CP31" s="142"/>
      <c r="CQ31" s="142"/>
      <c r="CR31" s="142"/>
      <c r="CS31" s="142"/>
      <c r="CT31" s="142"/>
      <c r="CU31" s="142"/>
      <c r="CV31" s="142"/>
      <c r="CW31" s="142"/>
      <c r="CX31" s="142"/>
      <c r="DZ31" s="114" t="s">
        <v>125</v>
      </c>
      <c r="EA31" s="115" t="s">
        <v>124</v>
      </c>
      <c r="EB31" s="115" t="s">
        <v>124</v>
      </c>
      <c r="EC31" s="115" t="s">
        <v>124</v>
      </c>
    </row>
    <row r="32" spans="1:133" s="111" customFormat="1" x14ac:dyDescent="0.25">
      <c r="C32" s="132"/>
      <c r="E32" s="132"/>
      <c r="G32" s="132"/>
      <c r="DZ32" s="114" t="s">
        <v>125</v>
      </c>
      <c r="EA32" s="115" t="s">
        <v>124</v>
      </c>
      <c r="EB32" s="115" t="s">
        <v>124</v>
      </c>
      <c r="EC32" s="115" t="s">
        <v>124</v>
      </c>
    </row>
    <row r="33" spans="1:133" s="111" customFormat="1" x14ac:dyDescent="0.25">
      <c r="B33" s="111" t="s">
        <v>164</v>
      </c>
      <c r="C33" s="132"/>
      <c r="D33" s="111">
        <f>SUM('[1]Historical Data'!C34)*1000</f>
        <v>0</v>
      </c>
      <c r="E33" s="132"/>
      <c r="F33" s="149">
        <v>0</v>
      </c>
      <c r="G33" s="132"/>
      <c r="H33" s="149">
        <v>0</v>
      </c>
      <c r="I33" s="149">
        <v>0</v>
      </c>
      <c r="J33" s="149">
        <v>0</v>
      </c>
      <c r="K33" s="149">
        <v>0</v>
      </c>
      <c r="L33" s="149">
        <v>0</v>
      </c>
      <c r="M33" s="149">
        <v>0</v>
      </c>
      <c r="N33" s="149">
        <v>0</v>
      </c>
      <c r="O33" s="149">
        <v>0</v>
      </c>
      <c r="P33" s="149">
        <v>0</v>
      </c>
      <c r="Q33" s="149">
        <v>0</v>
      </c>
      <c r="AG33" s="149"/>
      <c r="AH33" s="149"/>
      <c r="AI33" s="149"/>
      <c r="AJ33" s="149"/>
      <c r="AK33" s="149"/>
      <c r="AL33" s="149"/>
      <c r="AM33" s="149"/>
      <c r="AN33" s="149"/>
      <c r="AO33" s="149"/>
      <c r="AP33" s="149"/>
      <c r="BD33" s="149">
        <v>0</v>
      </c>
      <c r="BE33" s="149">
        <v>0</v>
      </c>
      <c r="BF33" s="149">
        <v>0</v>
      </c>
      <c r="BG33" s="149">
        <v>0</v>
      </c>
      <c r="BH33" s="149">
        <v>0</v>
      </c>
      <c r="BI33" s="149">
        <v>0</v>
      </c>
      <c r="BJ33" s="149">
        <v>0</v>
      </c>
      <c r="BK33" s="149">
        <v>0</v>
      </c>
      <c r="BL33" s="149">
        <v>0</v>
      </c>
      <c r="BM33" s="149">
        <v>0</v>
      </c>
      <c r="BN33" s="149">
        <v>0</v>
      </c>
      <c r="CD33" s="111">
        <f>F33-BD33</f>
        <v>0</v>
      </c>
      <c r="CE33" s="111">
        <f t="shared" ref="CE33:CN33" si="34">H33-BE33</f>
        <v>0</v>
      </c>
      <c r="CF33" s="111">
        <f t="shared" si="34"/>
        <v>0</v>
      </c>
      <c r="CG33" s="111">
        <f t="shared" si="34"/>
        <v>0</v>
      </c>
      <c r="CH33" s="111">
        <f t="shared" si="34"/>
        <v>0</v>
      </c>
      <c r="CI33" s="111">
        <f t="shared" si="34"/>
        <v>0</v>
      </c>
      <c r="CJ33" s="111">
        <f t="shared" si="34"/>
        <v>0</v>
      </c>
      <c r="CK33" s="111">
        <f t="shared" si="34"/>
        <v>0</v>
      </c>
      <c r="CL33" s="111">
        <f t="shared" si="34"/>
        <v>0</v>
      </c>
      <c r="CM33" s="111">
        <f t="shared" si="34"/>
        <v>0</v>
      </c>
      <c r="CN33" s="111">
        <f t="shared" si="34"/>
        <v>0</v>
      </c>
      <c r="DZ33" s="114" t="s">
        <v>125</v>
      </c>
      <c r="EA33" s="115" t="s">
        <v>124</v>
      </c>
      <c r="EB33" s="115" t="s">
        <v>124</v>
      </c>
      <c r="EC33" s="115" t="s">
        <v>124</v>
      </c>
    </row>
    <row r="34" spans="1:133" s="111" customFormat="1" x14ac:dyDescent="0.25">
      <c r="B34" s="117" t="s">
        <v>165</v>
      </c>
      <c r="C34" s="141"/>
      <c r="D34" s="142">
        <f>D33</f>
        <v>0</v>
      </c>
      <c r="E34" s="141"/>
      <c r="F34" s="142">
        <f>F33</f>
        <v>0</v>
      </c>
      <c r="G34" s="141"/>
      <c r="H34" s="142">
        <f>H33</f>
        <v>0</v>
      </c>
      <c r="I34" s="142">
        <f t="shared" ref="I34:Q34" si="35">I33</f>
        <v>0</v>
      </c>
      <c r="J34" s="142">
        <f t="shared" si="35"/>
        <v>0</v>
      </c>
      <c r="K34" s="142">
        <f t="shared" si="35"/>
        <v>0</v>
      </c>
      <c r="L34" s="142">
        <f t="shared" si="35"/>
        <v>0</v>
      </c>
      <c r="M34" s="142">
        <f t="shared" si="35"/>
        <v>0</v>
      </c>
      <c r="N34" s="142">
        <f t="shared" si="35"/>
        <v>0</v>
      </c>
      <c r="O34" s="142">
        <f t="shared" si="35"/>
        <v>0</v>
      </c>
      <c r="P34" s="142">
        <f t="shared" si="35"/>
        <v>0</v>
      </c>
      <c r="Q34" s="142">
        <f t="shared" si="35"/>
        <v>0</v>
      </c>
      <c r="AG34" s="142"/>
      <c r="AH34" s="142"/>
      <c r="AI34" s="142"/>
      <c r="AJ34" s="142"/>
      <c r="AK34" s="142"/>
      <c r="AL34" s="142"/>
      <c r="AM34" s="142"/>
      <c r="AN34" s="142"/>
      <c r="AO34" s="142"/>
      <c r="AP34" s="142"/>
      <c r="BD34" s="142">
        <f t="shared" ref="BD34:BN34" si="36">BD33</f>
        <v>0</v>
      </c>
      <c r="BE34" s="142">
        <f t="shared" si="36"/>
        <v>0</v>
      </c>
      <c r="BF34" s="142">
        <f t="shared" si="36"/>
        <v>0</v>
      </c>
      <c r="BG34" s="142">
        <f t="shared" si="36"/>
        <v>0</v>
      </c>
      <c r="BH34" s="142">
        <f t="shared" si="36"/>
        <v>0</v>
      </c>
      <c r="BI34" s="142">
        <f t="shared" si="36"/>
        <v>0</v>
      </c>
      <c r="BJ34" s="142">
        <f t="shared" si="36"/>
        <v>0</v>
      </c>
      <c r="BK34" s="142">
        <f t="shared" si="36"/>
        <v>0</v>
      </c>
      <c r="BL34" s="142">
        <f t="shared" si="36"/>
        <v>0</v>
      </c>
      <c r="BM34" s="142">
        <f t="shared" si="36"/>
        <v>0</v>
      </c>
      <c r="BN34" s="142">
        <f t="shared" si="36"/>
        <v>0</v>
      </c>
      <c r="BO34" s="142"/>
      <c r="BP34" s="142"/>
      <c r="BQ34" s="142"/>
      <c r="BR34" s="142"/>
      <c r="BS34" s="142"/>
      <c r="BT34" s="142"/>
      <c r="BU34" s="142"/>
      <c r="BV34" s="142"/>
      <c r="BW34" s="142"/>
      <c r="BX34" s="142"/>
      <c r="CD34" s="142">
        <f t="shared" ref="CD34:CN34" si="37">CD33</f>
        <v>0</v>
      </c>
      <c r="CE34" s="142">
        <f t="shared" si="37"/>
        <v>0</v>
      </c>
      <c r="CF34" s="142">
        <f t="shared" si="37"/>
        <v>0</v>
      </c>
      <c r="CG34" s="142">
        <f t="shared" si="37"/>
        <v>0</v>
      </c>
      <c r="CH34" s="142">
        <f t="shared" si="37"/>
        <v>0</v>
      </c>
      <c r="CI34" s="142">
        <f t="shared" si="37"/>
        <v>0</v>
      </c>
      <c r="CJ34" s="142">
        <f t="shared" si="37"/>
        <v>0</v>
      </c>
      <c r="CK34" s="142">
        <f t="shared" si="37"/>
        <v>0</v>
      </c>
      <c r="CL34" s="142">
        <f t="shared" si="37"/>
        <v>0</v>
      </c>
      <c r="CM34" s="142">
        <f t="shared" si="37"/>
        <v>0</v>
      </c>
      <c r="CN34" s="142">
        <f t="shared" si="37"/>
        <v>0</v>
      </c>
      <c r="CO34" s="142"/>
      <c r="CP34" s="142"/>
      <c r="CQ34" s="142"/>
      <c r="CR34" s="142"/>
      <c r="CS34" s="142"/>
      <c r="CT34" s="142"/>
      <c r="CU34" s="142"/>
      <c r="CV34" s="142"/>
      <c r="CW34" s="142"/>
      <c r="CX34" s="142"/>
      <c r="DZ34" s="114" t="s">
        <v>125</v>
      </c>
      <c r="EA34" s="115" t="s">
        <v>124</v>
      </c>
      <c r="EB34" s="115" t="s">
        <v>124</v>
      </c>
      <c r="EC34" s="115" t="s">
        <v>124</v>
      </c>
    </row>
    <row r="35" spans="1:133" s="111" customFormat="1" x14ac:dyDescent="0.25">
      <c r="B35" s="117"/>
      <c r="C35" s="132"/>
      <c r="E35" s="132"/>
      <c r="G35" s="132"/>
      <c r="DZ35" s="114" t="s">
        <v>125</v>
      </c>
      <c r="EA35" s="115" t="s">
        <v>124</v>
      </c>
      <c r="EB35" s="115" t="s">
        <v>124</v>
      </c>
      <c r="EC35" s="115" t="s">
        <v>124</v>
      </c>
    </row>
    <row r="36" spans="1:133" s="111" customFormat="1" ht="15.75" thickBot="1" x14ac:dyDescent="0.3">
      <c r="B36" s="112" t="s">
        <v>166</v>
      </c>
      <c r="C36" s="141"/>
      <c r="D36" s="150">
        <f>D34+D31</f>
        <v>-1803000</v>
      </c>
      <c r="E36" s="141"/>
      <c r="F36" s="150" t="e">
        <f>F34+F31</f>
        <v>#VALUE!</v>
      </c>
      <c r="G36" s="141"/>
      <c r="H36" s="150" t="e">
        <f t="shared" ref="H36:Q36" si="38">H34+H31</f>
        <v>#VALUE!</v>
      </c>
      <c r="I36" s="150" t="e">
        <f t="shared" si="38"/>
        <v>#VALUE!</v>
      </c>
      <c r="J36" s="150">
        <f t="shared" si="38"/>
        <v>-2718037.4936634898</v>
      </c>
      <c r="K36" s="150">
        <f t="shared" si="38"/>
        <v>-23018.392370268703</v>
      </c>
      <c r="L36" s="150">
        <f t="shared" si="38"/>
        <v>3173749.0546773076</v>
      </c>
      <c r="M36" s="150">
        <f t="shared" si="38"/>
        <v>2990158.2221623063</v>
      </c>
      <c r="N36" s="150" t="e">
        <f t="shared" si="38"/>
        <v>#VALUE!</v>
      </c>
      <c r="O36" s="150" t="e">
        <f t="shared" si="38"/>
        <v>#VALUE!</v>
      </c>
      <c r="P36" s="150" t="e">
        <f t="shared" si="38"/>
        <v>#VALUE!</v>
      </c>
      <c r="Q36" s="150" t="e">
        <f t="shared" si="38"/>
        <v>#VALUE!</v>
      </c>
      <c r="AG36" s="150"/>
      <c r="AH36" s="150"/>
      <c r="AI36" s="150"/>
      <c r="AJ36" s="150"/>
      <c r="AK36" s="150"/>
      <c r="AL36" s="150"/>
      <c r="AM36" s="150"/>
      <c r="AN36" s="150"/>
      <c r="AO36" s="150"/>
      <c r="AP36" s="150"/>
      <c r="BD36" s="150" t="e">
        <f t="shared" ref="BD36:BN36" si="39">BD34+BD31</f>
        <v>#VALUE!</v>
      </c>
      <c r="BE36" s="150" t="e">
        <f t="shared" si="39"/>
        <v>#VALUE!</v>
      </c>
      <c r="BF36" s="150" t="e">
        <f t="shared" si="39"/>
        <v>#VALUE!</v>
      </c>
      <c r="BG36" s="150" t="e">
        <f t="shared" si="39"/>
        <v>#VALUE!</v>
      </c>
      <c r="BH36" s="150" t="e">
        <f t="shared" si="39"/>
        <v>#VALUE!</v>
      </c>
      <c r="BI36" s="150" t="e">
        <f t="shared" si="39"/>
        <v>#VALUE!</v>
      </c>
      <c r="BJ36" s="150" t="e">
        <f t="shared" si="39"/>
        <v>#VALUE!</v>
      </c>
      <c r="BK36" s="150" t="e">
        <f t="shared" si="39"/>
        <v>#VALUE!</v>
      </c>
      <c r="BL36" s="150" t="e">
        <f t="shared" si="39"/>
        <v>#VALUE!</v>
      </c>
      <c r="BM36" s="150" t="e">
        <f t="shared" si="39"/>
        <v>#VALUE!</v>
      </c>
      <c r="BN36" s="150" t="e">
        <f t="shared" si="39"/>
        <v>#VALUE!</v>
      </c>
      <c r="BO36" s="150"/>
      <c r="BP36" s="150"/>
      <c r="BQ36" s="150"/>
      <c r="BR36" s="150"/>
      <c r="BS36" s="150"/>
      <c r="BT36" s="150"/>
      <c r="BU36" s="150"/>
      <c r="BV36" s="150"/>
      <c r="BW36" s="150"/>
      <c r="BX36" s="150"/>
      <c r="CD36" s="150" t="e">
        <f t="shared" ref="CD36:CN36" si="40">CD34+CD31</f>
        <v>#VALUE!</v>
      </c>
      <c r="CE36" s="150" t="e">
        <f t="shared" si="40"/>
        <v>#VALUE!</v>
      </c>
      <c r="CF36" s="150" t="e">
        <f t="shared" si="40"/>
        <v>#VALUE!</v>
      </c>
      <c r="CG36" s="150" t="e">
        <f t="shared" si="40"/>
        <v>#VALUE!</v>
      </c>
      <c r="CH36" s="150" t="e">
        <f t="shared" si="40"/>
        <v>#VALUE!</v>
      </c>
      <c r="CI36" s="150" t="e">
        <f t="shared" si="40"/>
        <v>#VALUE!</v>
      </c>
      <c r="CJ36" s="150" t="e">
        <f t="shared" si="40"/>
        <v>#VALUE!</v>
      </c>
      <c r="CK36" s="150" t="e">
        <f t="shared" si="40"/>
        <v>#VALUE!</v>
      </c>
      <c r="CL36" s="150" t="e">
        <f t="shared" si="40"/>
        <v>#VALUE!</v>
      </c>
      <c r="CM36" s="150" t="e">
        <f t="shared" si="40"/>
        <v>#VALUE!</v>
      </c>
      <c r="CN36" s="150" t="e">
        <f t="shared" si="40"/>
        <v>#VALUE!</v>
      </c>
      <c r="CO36" s="150"/>
      <c r="CP36" s="150"/>
      <c r="CQ36" s="150"/>
      <c r="CR36" s="150"/>
      <c r="CS36" s="150"/>
      <c r="CT36" s="150"/>
      <c r="CU36" s="150"/>
      <c r="CV36" s="150"/>
      <c r="CW36" s="150"/>
      <c r="CX36" s="150"/>
      <c r="DZ36" s="114" t="s">
        <v>125</v>
      </c>
      <c r="EA36" s="115" t="s">
        <v>124</v>
      </c>
      <c r="EB36" s="115" t="s">
        <v>124</v>
      </c>
      <c r="EC36" s="115" t="s">
        <v>124</v>
      </c>
    </row>
    <row r="37" spans="1:133" s="111" customFormat="1" ht="15.75" thickTop="1" x14ac:dyDescent="0.25">
      <c r="C37" s="132"/>
      <c r="E37" s="132"/>
      <c r="G37" s="132"/>
      <c r="DZ37" s="114" t="s">
        <v>125</v>
      </c>
      <c r="EA37" s="115" t="s">
        <v>124</v>
      </c>
      <c r="EB37" s="115" t="s">
        <v>124</v>
      </c>
      <c r="EC37" s="115" t="s">
        <v>124</v>
      </c>
    </row>
    <row r="38" spans="1:133" s="111" customFormat="1" x14ac:dyDescent="0.25">
      <c r="B38" s="151" t="s">
        <v>167</v>
      </c>
      <c r="C38" s="132"/>
      <c r="E38" s="132"/>
      <c r="G38" s="132"/>
      <c r="DZ38" s="114" t="s">
        <v>125</v>
      </c>
      <c r="EA38" s="115" t="s">
        <v>124</v>
      </c>
      <c r="EB38" s="115" t="s">
        <v>124</v>
      </c>
      <c r="EC38" s="115" t="s">
        <v>124</v>
      </c>
    </row>
    <row r="39" spans="1:133" s="111" customFormat="1" x14ac:dyDescent="0.25">
      <c r="B39" s="151" t="s">
        <v>168</v>
      </c>
      <c r="C39" s="152"/>
      <c r="D39" s="151">
        <f>D36-D13</f>
        <v>-4952000</v>
      </c>
      <c r="E39" s="152"/>
      <c r="F39" s="151" t="e">
        <f>F36-F13</f>
        <v>#VALUE!</v>
      </c>
      <c r="G39" s="152"/>
      <c r="H39" s="151" t="e">
        <f t="shared" ref="H39:Q39" si="41">H36-H13</f>
        <v>#VALUE!</v>
      </c>
      <c r="I39" s="151" t="e">
        <f t="shared" si="41"/>
        <v>#VALUE!</v>
      </c>
      <c r="J39" s="151">
        <f t="shared" si="41"/>
        <v>-3470037.4936634898</v>
      </c>
      <c r="K39" s="151">
        <f t="shared" si="41"/>
        <v>-775018.3923702687</v>
      </c>
      <c r="L39" s="151">
        <f t="shared" si="41"/>
        <v>2421749.0546773076</v>
      </c>
      <c r="M39" s="151">
        <f t="shared" si="41"/>
        <v>2238158.2221623063</v>
      </c>
      <c r="N39" s="151" t="e">
        <f t="shared" si="41"/>
        <v>#VALUE!</v>
      </c>
      <c r="O39" s="151" t="e">
        <f t="shared" si="41"/>
        <v>#VALUE!</v>
      </c>
      <c r="P39" s="151" t="e">
        <f t="shared" si="41"/>
        <v>#VALUE!</v>
      </c>
      <c r="Q39" s="151" t="e">
        <f t="shared" si="41"/>
        <v>#VALUE!</v>
      </c>
      <c r="AG39" s="151"/>
      <c r="AH39" s="151"/>
      <c r="AI39" s="151"/>
      <c r="AJ39" s="151"/>
      <c r="AK39" s="151"/>
      <c r="AL39" s="151"/>
      <c r="AM39" s="151"/>
      <c r="AN39" s="151"/>
      <c r="AO39" s="151"/>
      <c r="AP39" s="151"/>
      <c r="BD39" s="151" t="e">
        <f t="shared" ref="BD39:BN39" si="42">BD36-BD13</f>
        <v>#VALUE!</v>
      </c>
      <c r="BE39" s="151" t="e">
        <f t="shared" si="42"/>
        <v>#VALUE!</v>
      </c>
      <c r="BF39" s="151" t="e">
        <f t="shared" si="42"/>
        <v>#VALUE!</v>
      </c>
      <c r="BG39" s="151" t="e">
        <f t="shared" si="42"/>
        <v>#VALUE!</v>
      </c>
      <c r="BH39" s="151" t="e">
        <f t="shared" si="42"/>
        <v>#VALUE!</v>
      </c>
      <c r="BI39" s="151" t="e">
        <f t="shared" si="42"/>
        <v>#VALUE!</v>
      </c>
      <c r="BJ39" s="151" t="e">
        <f t="shared" si="42"/>
        <v>#VALUE!</v>
      </c>
      <c r="BK39" s="151" t="e">
        <f t="shared" si="42"/>
        <v>#VALUE!</v>
      </c>
      <c r="BL39" s="151" t="e">
        <f t="shared" si="42"/>
        <v>#VALUE!</v>
      </c>
      <c r="BM39" s="151" t="e">
        <f t="shared" si="42"/>
        <v>#VALUE!</v>
      </c>
      <c r="BN39" s="151" t="e">
        <f t="shared" si="42"/>
        <v>#VALUE!</v>
      </c>
      <c r="BO39" s="151"/>
      <c r="BP39" s="151"/>
      <c r="BQ39" s="151"/>
      <c r="BR39" s="151"/>
      <c r="BS39" s="151"/>
      <c r="BT39" s="151"/>
      <c r="BU39" s="151"/>
      <c r="BV39" s="151"/>
      <c r="BW39" s="151"/>
      <c r="BX39" s="151"/>
      <c r="CD39" s="151" t="e">
        <f t="shared" ref="CD39:CN39" si="43">CD36-CD13</f>
        <v>#VALUE!</v>
      </c>
      <c r="CE39" s="151" t="e">
        <f t="shared" si="43"/>
        <v>#VALUE!</v>
      </c>
      <c r="CF39" s="151" t="e">
        <f t="shared" si="43"/>
        <v>#VALUE!</v>
      </c>
      <c r="CG39" s="151" t="e">
        <f t="shared" si="43"/>
        <v>#VALUE!</v>
      </c>
      <c r="CH39" s="151" t="e">
        <f t="shared" si="43"/>
        <v>#VALUE!</v>
      </c>
      <c r="CI39" s="151" t="e">
        <f t="shared" si="43"/>
        <v>#VALUE!</v>
      </c>
      <c r="CJ39" s="151" t="e">
        <f t="shared" si="43"/>
        <v>#VALUE!</v>
      </c>
      <c r="CK39" s="151" t="e">
        <f t="shared" si="43"/>
        <v>#VALUE!</v>
      </c>
      <c r="CL39" s="151" t="e">
        <f t="shared" si="43"/>
        <v>#VALUE!</v>
      </c>
      <c r="CM39" s="151" t="e">
        <f t="shared" si="43"/>
        <v>#VALUE!</v>
      </c>
      <c r="CN39" s="151" t="e">
        <f t="shared" si="43"/>
        <v>#VALUE!</v>
      </c>
      <c r="CO39" s="151"/>
      <c r="CP39" s="151"/>
      <c r="CQ39" s="151"/>
      <c r="CR39" s="151"/>
      <c r="CS39" s="151"/>
      <c r="CT39" s="151"/>
      <c r="CU39" s="151"/>
      <c r="CV39" s="151"/>
      <c r="CW39" s="151"/>
      <c r="CX39" s="151"/>
      <c r="DZ39" s="114" t="s">
        <v>125</v>
      </c>
      <c r="EA39" s="115" t="s">
        <v>124</v>
      </c>
      <c r="EB39" s="115" t="s">
        <v>124</v>
      </c>
      <c r="EC39" s="115" t="s">
        <v>124</v>
      </c>
    </row>
    <row r="40" spans="1:133" s="111" customFormat="1" x14ac:dyDescent="0.25">
      <c r="C40" s="113"/>
      <c r="E40" s="132"/>
      <c r="G40" s="113"/>
      <c r="DZ40" s="114" t="s">
        <v>125</v>
      </c>
      <c r="EA40" s="115" t="s">
        <v>124</v>
      </c>
      <c r="EB40" s="115" t="s">
        <v>124</v>
      </c>
      <c r="EC40" s="115" t="s">
        <v>124</v>
      </c>
    </row>
    <row r="41" spans="1:133" s="111" customFormat="1" hidden="1" x14ac:dyDescent="0.25">
      <c r="A41" s="114"/>
      <c r="C41" s="114" t="s">
        <v>169</v>
      </c>
      <c r="DZ41" s="114" t="s">
        <v>125</v>
      </c>
      <c r="EA41" s="115" t="s">
        <v>124</v>
      </c>
      <c r="EB41" s="115" t="s">
        <v>124</v>
      </c>
      <c r="EC41" s="115" t="s">
        <v>124</v>
      </c>
    </row>
    <row r="42" spans="1:133" s="111" customFormat="1" hidden="1" x14ac:dyDescent="0.25">
      <c r="C42" s="114" t="s">
        <v>169</v>
      </c>
      <c r="DZ42" s="114" t="s">
        <v>125</v>
      </c>
      <c r="EA42" s="115" t="s">
        <v>124</v>
      </c>
      <c r="EB42" s="115" t="s">
        <v>124</v>
      </c>
      <c r="EC42" s="115" t="s">
        <v>124</v>
      </c>
    </row>
    <row r="43" spans="1:133" s="111" customFormat="1" hidden="1" x14ac:dyDescent="0.25">
      <c r="C43" s="114" t="s">
        <v>169</v>
      </c>
      <c r="DZ43" s="114" t="s">
        <v>125</v>
      </c>
      <c r="EA43" s="115" t="s">
        <v>124</v>
      </c>
      <c r="EB43" s="115" t="s">
        <v>124</v>
      </c>
      <c r="EC43" s="115" t="s">
        <v>124</v>
      </c>
    </row>
    <row r="44" spans="1:133" s="111" customFormat="1" hidden="1" x14ac:dyDescent="0.25">
      <c r="B44" s="116" t="s">
        <v>170</v>
      </c>
      <c r="C44" s="114" t="s">
        <v>169</v>
      </c>
      <c r="E44" s="116"/>
      <c r="F44" s="111">
        <f>IF('[1]Budget Summary 1'!J608&gt;0,'[1]Budget Summary 1'!J608,0)</f>
        <v>0</v>
      </c>
      <c r="G44" s="116"/>
      <c r="H44" s="111">
        <f>IF('[1]Budget Summary 1'!L608&gt;0,'[1]Budget Summary 1'!L608,0)</f>
        <v>0</v>
      </c>
      <c r="I44" s="111">
        <f>IF('[1]Budget Summary 1'!M608&gt;0,'[1]Budget Summary 1'!M608,0)</f>
        <v>0.31999999657273293</v>
      </c>
      <c r="J44" s="111">
        <f>IF('[1]Budget Summary 1'!N608&gt;0,'[1]Budget Summary 1'!N608,0)</f>
        <v>0</v>
      </c>
      <c r="K44" s="111">
        <f>IF('[1]Budget Summary 1'!O608&gt;0,'[1]Budget Summary 1'!O608,0)</f>
        <v>0</v>
      </c>
      <c r="L44" s="111">
        <f>IF('[1]Budget Summary 1'!P608&gt;0,'[1]Budget Summary 1'!P608,0)</f>
        <v>0.37999999150633812</v>
      </c>
      <c r="M44" s="111">
        <f>IF('[1]Budget Summary 1'!Q608&gt;0,'[1]Budget Summary 1'!Q608,0)</f>
        <v>0</v>
      </c>
      <c r="N44" s="111">
        <f>IF('[1]Budget Summary 1'!R608&gt;0,'[1]Budget Summary 1'!R608,0)</f>
        <v>0.46000000089406967</v>
      </c>
      <c r="O44" s="111">
        <f>IF('[1]Budget Summary 1'!S608&gt;0,'[1]Budget Summary 1'!S608,0)</f>
        <v>0</v>
      </c>
      <c r="P44" s="111">
        <f>IF('[1]Budget Summary 1'!T608&gt;0,'[1]Budget Summary 1'!T608,0)</f>
        <v>0.36999999731779099</v>
      </c>
      <c r="Q44" s="111">
        <f>IF('[1]Budget Summary 1'!U608&gt;0,'[1]Budget Summary 1'!U608,0)</f>
        <v>0</v>
      </c>
      <c r="DZ44" s="114" t="s">
        <v>125</v>
      </c>
      <c r="EA44" s="115" t="s">
        <v>124</v>
      </c>
      <c r="EB44" s="115" t="s">
        <v>124</v>
      </c>
      <c r="EC44" s="115" t="s">
        <v>124</v>
      </c>
    </row>
    <row r="45" spans="1:133" s="111" customFormat="1" hidden="1" x14ac:dyDescent="0.25">
      <c r="B45" s="116" t="s">
        <v>171</v>
      </c>
      <c r="C45" s="114" t="s">
        <v>169</v>
      </c>
      <c r="E45" s="116"/>
      <c r="F45" s="111">
        <f>IF('[1]Budget Summary 1'!J608&lt;0,-'[1]Budget Summary 1'!J608,0)</f>
        <v>0</v>
      </c>
      <c r="G45" s="116"/>
      <c r="H45" s="111">
        <f>IF('[1]Budget Summary 1'!L608&lt;0,-'[1]Budget Summary 1'!L608,0)</f>
        <v>0</v>
      </c>
      <c r="I45" s="111">
        <f>IF('[1]Budget Summary 1'!M608&lt;0,-'[1]Budget Summary 1'!M608,0)</f>
        <v>0</v>
      </c>
      <c r="J45" s="111">
        <f>IF('[1]Budget Summary 1'!N608&lt;0,-'[1]Budget Summary 1'!N608,0)</f>
        <v>0.23999999649822712</v>
      </c>
      <c r="K45" s="111">
        <f>IF('[1]Budget Summary 1'!O608&lt;0,-'[1]Budget Summary 1'!O608,0)</f>
        <v>0.13000001758337021</v>
      </c>
      <c r="L45" s="111">
        <f>IF('[1]Budget Summary 1'!P608&lt;0,-'[1]Budget Summary 1'!P608,0)</f>
        <v>0</v>
      </c>
      <c r="M45" s="111">
        <f>IF('[1]Budget Summary 1'!Q608&lt;0,-'[1]Budget Summary 1'!Q608,0)</f>
        <v>8.0000005662441254E-2</v>
      </c>
      <c r="N45" s="111">
        <f>IF('[1]Budget Summary 1'!R608&lt;0,-'[1]Budget Summary 1'!R608,0)</f>
        <v>0</v>
      </c>
      <c r="O45" s="111">
        <f>IF('[1]Budget Summary 1'!S608&lt;0,-'[1]Budget Summary 1'!S608,0)</f>
        <v>0.11000000685453415</v>
      </c>
      <c r="P45" s="111">
        <f>IF('[1]Budget Summary 1'!T608&lt;0,-'[1]Budget Summary 1'!T608,0)</f>
        <v>0</v>
      </c>
      <c r="Q45" s="111">
        <f>IF('[1]Budget Summary 1'!U608&lt;0,-'[1]Budget Summary 1'!U608,0)</f>
        <v>1.0000001639127731E-2</v>
      </c>
      <c r="DZ45" s="114" t="s">
        <v>125</v>
      </c>
      <c r="EA45" s="115" t="s">
        <v>124</v>
      </c>
      <c r="EB45" s="115" t="s">
        <v>124</v>
      </c>
      <c r="EC45" s="115" t="s">
        <v>124</v>
      </c>
    </row>
    <row r="46" spans="1:133" s="111" customFormat="1" hidden="1" x14ac:dyDescent="0.25">
      <c r="C46" s="114" t="s">
        <v>169</v>
      </c>
      <c r="DZ46" s="114" t="s">
        <v>125</v>
      </c>
      <c r="EA46" s="115" t="s">
        <v>124</v>
      </c>
      <c r="EB46" s="115" t="s">
        <v>124</v>
      </c>
      <c r="EC46" s="115" t="s">
        <v>124</v>
      </c>
    </row>
    <row r="47" spans="1:133" s="111" customFormat="1" hidden="1" x14ac:dyDescent="0.25">
      <c r="B47" s="111" t="s">
        <v>172</v>
      </c>
      <c r="C47" s="114" t="s">
        <v>169</v>
      </c>
      <c r="F47" s="111">
        <f>+'[1]Loans Receivable - Internal'!J44</f>
        <v>0</v>
      </c>
      <c r="H47" s="111">
        <f>+'[1]Loans Receivable - Internal'!K44</f>
        <v>0</v>
      </c>
      <c r="I47" s="111">
        <f>+'[1]Loans Receivable - Internal'!L44</f>
        <v>0</v>
      </c>
      <c r="J47" s="111">
        <f>+'[1]Loans Receivable - Internal'!M44</f>
        <v>0</v>
      </c>
      <c r="K47" s="111">
        <f>+'[1]Loans Receivable - Internal'!N44</f>
        <v>0</v>
      </c>
      <c r="L47" s="111">
        <f>+'[1]Loans Receivable - Internal'!O44</f>
        <v>0</v>
      </c>
      <c r="M47" s="111">
        <f>+'[1]Loans Receivable - Internal'!P44</f>
        <v>0</v>
      </c>
      <c r="N47" s="111">
        <f>+'[1]Loans Receivable - Internal'!Q44</f>
        <v>0</v>
      </c>
      <c r="O47" s="111">
        <f>+'[1]Loans Receivable - Internal'!R44</f>
        <v>0</v>
      </c>
      <c r="P47" s="111">
        <f>+'[1]Loans Receivable - Internal'!S44</f>
        <v>0</v>
      </c>
      <c r="Q47" s="111">
        <f>+'[1]Loans Receivable - Internal'!T44</f>
        <v>0</v>
      </c>
      <c r="DZ47" s="114" t="s">
        <v>125</v>
      </c>
      <c r="EA47" s="115" t="s">
        <v>124</v>
      </c>
      <c r="EB47" s="115" t="s">
        <v>124</v>
      </c>
      <c r="EC47" s="115" t="s">
        <v>124</v>
      </c>
    </row>
    <row r="48" spans="1:133" s="111" customFormat="1" hidden="1" x14ac:dyDescent="0.25">
      <c r="B48" s="111" t="s">
        <v>173</v>
      </c>
      <c r="C48" s="114" t="s">
        <v>169</v>
      </c>
      <c r="F48" s="111">
        <f>+'[1]Loans Payable - Internal'!J44</f>
        <v>0</v>
      </c>
      <c r="H48" s="111">
        <f>+'[1]Loans Payable - Internal'!K44</f>
        <v>0</v>
      </c>
      <c r="I48" s="111">
        <f>+'[1]Loans Payable - Internal'!L44</f>
        <v>0</v>
      </c>
      <c r="J48" s="111">
        <f>+'[1]Loans Payable - Internal'!M44</f>
        <v>0</v>
      </c>
      <c r="K48" s="111">
        <f>+'[1]Loans Payable - Internal'!N44</f>
        <v>0</v>
      </c>
      <c r="L48" s="111">
        <f>+'[1]Loans Payable - Internal'!O44</f>
        <v>0</v>
      </c>
      <c r="M48" s="111">
        <f>+'[1]Loans Payable - Internal'!P44</f>
        <v>0</v>
      </c>
      <c r="N48" s="111">
        <f>+'[1]Loans Payable - Internal'!Q44</f>
        <v>0</v>
      </c>
      <c r="O48" s="111">
        <f>+'[1]Loans Payable - Internal'!R44</f>
        <v>0</v>
      </c>
      <c r="P48" s="111">
        <f>+'[1]Loans Payable - Internal'!S44</f>
        <v>0</v>
      </c>
      <c r="Q48" s="111">
        <f>+'[1]Loans Payable - Internal'!T44</f>
        <v>0</v>
      </c>
      <c r="DZ48" s="114" t="s">
        <v>125</v>
      </c>
      <c r="EA48" s="115" t="s">
        <v>124</v>
      </c>
      <c r="EB48" s="115" t="s">
        <v>124</v>
      </c>
      <c r="EC48" s="115" t="s">
        <v>124</v>
      </c>
    </row>
    <row r="49" spans="2:133" s="111" customFormat="1" hidden="1" x14ac:dyDescent="0.25">
      <c r="C49" s="114" t="s">
        <v>169</v>
      </c>
      <c r="DZ49" s="114" t="s">
        <v>125</v>
      </c>
      <c r="EA49" s="115" t="s">
        <v>124</v>
      </c>
      <c r="EB49" s="115" t="s">
        <v>124</v>
      </c>
      <c r="EC49" s="115" t="s">
        <v>124</v>
      </c>
    </row>
    <row r="50" spans="2:133" s="111" customFormat="1" hidden="1" x14ac:dyDescent="0.25">
      <c r="C50" s="114" t="s">
        <v>169</v>
      </c>
      <c r="DZ50" s="114" t="s">
        <v>125</v>
      </c>
      <c r="EA50" s="115" t="s">
        <v>124</v>
      </c>
      <c r="EB50" s="115" t="s">
        <v>124</v>
      </c>
      <c r="EC50" s="115" t="s">
        <v>124</v>
      </c>
    </row>
    <row r="51" spans="2:133" s="111" customFormat="1" hidden="1" x14ac:dyDescent="0.25">
      <c r="C51" s="114" t="s">
        <v>169</v>
      </c>
      <c r="F51" s="111">
        <v>1</v>
      </c>
      <c r="H51" s="111">
        <f>F51+1</f>
        <v>2</v>
      </c>
      <c r="I51" s="111">
        <f t="shared" ref="I51:Q51" si="44">H51+1</f>
        <v>3</v>
      </c>
      <c r="J51" s="111">
        <f t="shared" si="44"/>
        <v>4</v>
      </c>
      <c r="K51" s="111">
        <f t="shared" si="44"/>
        <v>5</v>
      </c>
      <c r="L51" s="111">
        <f t="shared" si="44"/>
        <v>6</v>
      </c>
      <c r="M51" s="111">
        <f t="shared" si="44"/>
        <v>7</v>
      </c>
      <c r="N51" s="111">
        <f t="shared" si="44"/>
        <v>8</v>
      </c>
      <c r="O51" s="111">
        <f t="shared" si="44"/>
        <v>9</v>
      </c>
      <c r="P51" s="111">
        <f t="shared" si="44"/>
        <v>10</v>
      </c>
      <c r="Q51" s="111">
        <f t="shared" si="44"/>
        <v>11</v>
      </c>
      <c r="AG51" s="111">
        <f>Q51+1</f>
        <v>12</v>
      </c>
      <c r="AH51" s="111">
        <f t="shared" ref="AH51:AP51" si="45">AG51+1</f>
        <v>13</v>
      </c>
      <c r="AI51" s="111">
        <f t="shared" si="45"/>
        <v>14</v>
      </c>
      <c r="AJ51" s="111">
        <f t="shared" si="45"/>
        <v>15</v>
      </c>
      <c r="AK51" s="111">
        <f t="shared" si="45"/>
        <v>16</v>
      </c>
      <c r="AL51" s="111">
        <f t="shared" si="45"/>
        <v>17</v>
      </c>
      <c r="AM51" s="111">
        <f t="shared" si="45"/>
        <v>18</v>
      </c>
      <c r="AN51" s="111">
        <f t="shared" si="45"/>
        <v>19</v>
      </c>
      <c r="AO51" s="111">
        <f t="shared" si="45"/>
        <v>20</v>
      </c>
      <c r="AP51" s="111">
        <f t="shared" si="45"/>
        <v>21</v>
      </c>
      <c r="BO51" s="111">
        <f>Q51+1</f>
        <v>12</v>
      </c>
      <c r="BP51" s="111">
        <f t="shared" ref="BP51:BX51" si="46">BO51+1</f>
        <v>13</v>
      </c>
      <c r="BQ51" s="111">
        <f t="shared" si="46"/>
        <v>14</v>
      </c>
      <c r="BR51" s="111">
        <f t="shared" si="46"/>
        <v>15</v>
      </c>
      <c r="BS51" s="111">
        <f t="shared" si="46"/>
        <v>16</v>
      </c>
      <c r="BT51" s="111">
        <f t="shared" si="46"/>
        <v>17</v>
      </c>
      <c r="BU51" s="111">
        <f t="shared" si="46"/>
        <v>18</v>
      </c>
      <c r="BV51" s="111">
        <f t="shared" si="46"/>
        <v>19</v>
      </c>
      <c r="BW51" s="111">
        <f t="shared" si="46"/>
        <v>20</v>
      </c>
      <c r="BX51" s="111">
        <f t="shared" si="46"/>
        <v>21</v>
      </c>
      <c r="DZ51" s="114" t="s">
        <v>125</v>
      </c>
      <c r="EA51" s="115" t="s">
        <v>124</v>
      </c>
      <c r="EB51" s="115" t="s">
        <v>124</v>
      </c>
      <c r="EC51" s="115" t="s">
        <v>124</v>
      </c>
    </row>
    <row r="52" spans="2:133" s="111" customFormat="1" hidden="1" x14ac:dyDescent="0.25">
      <c r="C52" s="114" t="s">
        <v>169</v>
      </c>
      <c r="DZ52" s="114" t="s">
        <v>125</v>
      </c>
      <c r="EA52" s="115" t="s">
        <v>124</v>
      </c>
      <c r="EB52" s="115" t="s">
        <v>124</v>
      </c>
      <c r="EC52" s="115" t="s">
        <v>124</v>
      </c>
    </row>
    <row r="53" spans="2:133" s="111" customFormat="1" hidden="1" x14ac:dyDescent="0.25">
      <c r="B53" s="117" t="s">
        <v>174</v>
      </c>
      <c r="C53" s="114" t="s">
        <v>169</v>
      </c>
      <c r="E53" s="117"/>
      <c r="G53" s="117"/>
      <c r="DZ53" s="114" t="s">
        <v>125</v>
      </c>
      <c r="EA53" s="115" t="s">
        <v>124</v>
      </c>
      <c r="EB53" s="115" t="s">
        <v>124</v>
      </c>
      <c r="EC53" s="115" t="s">
        <v>124</v>
      </c>
    </row>
    <row r="54" spans="2:133" s="111" customFormat="1" hidden="1" x14ac:dyDescent="0.25">
      <c r="B54" s="116" t="s">
        <v>166</v>
      </c>
      <c r="C54" s="114" t="s">
        <v>169</v>
      </c>
      <c r="E54" s="116"/>
      <c r="F54" s="111" t="e">
        <f>F36</f>
        <v>#VALUE!</v>
      </c>
      <c r="G54" s="116"/>
      <c r="H54" s="111" t="e">
        <f t="shared" ref="H54:Q54" si="47">H36</f>
        <v>#VALUE!</v>
      </c>
      <c r="I54" s="111" t="e">
        <f t="shared" si="47"/>
        <v>#VALUE!</v>
      </c>
      <c r="J54" s="111">
        <f t="shared" si="47"/>
        <v>-2718037.4936634898</v>
      </c>
      <c r="K54" s="111">
        <f t="shared" si="47"/>
        <v>-23018.392370268703</v>
      </c>
      <c r="L54" s="111">
        <f t="shared" si="47"/>
        <v>3173749.0546773076</v>
      </c>
      <c r="M54" s="111">
        <f t="shared" si="47"/>
        <v>2990158.2221623063</v>
      </c>
      <c r="N54" s="111" t="e">
        <f t="shared" si="47"/>
        <v>#VALUE!</v>
      </c>
      <c r="O54" s="111" t="e">
        <f t="shared" si="47"/>
        <v>#VALUE!</v>
      </c>
      <c r="P54" s="111" t="e">
        <f t="shared" si="47"/>
        <v>#VALUE!</v>
      </c>
      <c r="Q54" s="111" t="e">
        <f t="shared" si="47"/>
        <v>#VALUE!</v>
      </c>
      <c r="DZ54" s="114" t="s">
        <v>125</v>
      </c>
      <c r="EA54" s="115" t="s">
        <v>124</v>
      </c>
      <c r="EB54" s="115" t="s">
        <v>124</v>
      </c>
      <c r="EC54" s="115" t="s">
        <v>124</v>
      </c>
    </row>
    <row r="55" spans="2:133" s="111" customFormat="1" hidden="1" x14ac:dyDescent="0.25">
      <c r="B55" s="116" t="s">
        <v>175</v>
      </c>
      <c r="C55" s="114" t="s">
        <v>169</v>
      </c>
      <c r="E55" s="116"/>
      <c r="G55" s="116"/>
      <c r="DZ55" s="114" t="s">
        <v>125</v>
      </c>
      <c r="EA55" s="115" t="s">
        <v>124</v>
      </c>
      <c r="EB55" s="115" t="s">
        <v>124</v>
      </c>
      <c r="EC55" s="115" t="s">
        <v>124</v>
      </c>
    </row>
    <row r="56" spans="2:133" s="111" customFormat="1" hidden="1" x14ac:dyDescent="0.25">
      <c r="B56" s="116" t="s">
        <v>176</v>
      </c>
      <c r="C56" s="114" t="s">
        <v>169</v>
      </c>
      <c r="E56" s="116"/>
      <c r="F56" s="111" t="e">
        <f>F23-SUMIF('[1]Budget Summary 1'!$C:$C,$A23,'[1]Budget Summary 1'!J:J)</f>
        <v>#VALUE!</v>
      </c>
      <c r="G56" s="116"/>
      <c r="H56" s="111" t="e">
        <f>H23-SUMIF('[1]Budget Summary 1'!$C:$C,$A23,'[1]Budget Summary 1'!L:L)</f>
        <v>#VALUE!</v>
      </c>
      <c r="I56" s="111" t="e">
        <f>I23-SUMIF('[1]Budget Summary 1'!$C:$C,$A23,'[1]Budget Summary 1'!M:M)</f>
        <v>#VALUE!</v>
      </c>
      <c r="J56" s="111" t="e">
        <f>J23-SUMIF('[1]Budget Summary 1'!$C:$C,$A23,'[1]Budget Summary 1'!N:N)</f>
        <v>#VALUE!</v>
      </c>
      <c r="K56" s="111" t="e">
        <f>K23-SUMIF('[1]Budget Summary 1'!$C:$C,$A23,'[1]Budget Summary 1'!O:O)</f>
        <v>#VALUE!</v>
      </c>
      <c r="L56" s="111" t="e">
        <f>L23-SUMIF('[1]Budget Summary 1'!$C:$C,$A23,'[1]Budget Summary 1'!P:P)</f>
        <v>#VALUE!</v>
      </c>
      <c r="M56" s="111" t="e">
        <f>M23-SUMIF('[1]Budget Summary 1'!$C:$C,$A23,'[1]Budget Summary 1'!Q:Q)</f>
        <v>#VALUE!</v>
      </c>
      <c r="N56" s="111" t="e">
        <f>N23-SUMIF('[1]Budget Summary 1'!$C:$C,$A23,'[1]Budget Summary 1'!R:R)</f>
        <v>#VALUE!</v>
      </c>
      <c r="O56" s="111" t="e">
        <f>O23-SUMIF('[1]Budget Summary 1'!$C:$C,$A23,'[1]Budget Summary 1'!S:S)</f>
        <v>#VALUE!</v>
      </c>
      <c r="P56" s="111" t="e">
        <f>P23-SUMIF('[1]Budget Summary 1'!$C:$C,$A23,'[1]Budget Summary 1'!T:T)</f>
        <v>#VALUE!</v>
      </c>
      <c r="Q56" s="111" t="e">
        <f>Q23-SUMIF('[1]Budget Summary 1'!$C:$C,$A23,'[1]Budget Summary 1'!U:U)</f>
        <v>#VALUE!</v>
      </c>
      <c r="DZ56" s="114" t="s">
        <v>125</v>
      </c>
      <c r="EA56" s="115" t="s">
        <v>124</v>
      </c>
      <c r="EB56" s="115" t="s">
        <v>124</v>
      </c>
      <c r="EC56" s="115" t="s">
        <v>124</v>
      </c>
    </row>
    <row r="57" spans="2:133" s="111" customFormat="1" hidden="1" x14ac:dyDescent="0.25">
      <c r="B57" s="116" t="s">
        <v>177</v>
      </c>
      <c r="C57" s="114" t="s">
        <v>169</v>
      </c>
      <c r="E57" s="116"/>
      <c r="F57" s="153">
        <f>'[1]Budget Summary 1'!J124</f>
        <v>8668958</v>
      </c>
      <c r="G57" s="116"/>
      <c r="H57" s="153">
        <f>'[1]Budget Summary 1'!L124</f>
        <v>6428216</v>
      </c>
      <c r="I57" s="153">
        <f>'[1]Budget Summary 1'!M124</f>
        <v>-958194</v>
      </c>
      <c r="J57" s="153">
        <f>'[1]Budget Summary 1'!N124</f>
        <v>-2352219.41</v>
      </c>
      <c r="K57" s="153">
        <f>'[1]Budget Summary 1'!O124</f>
        <v>-2163650.1400000006</v>
      </c>
      <c r="L57" s="153">
        <f>'[1]Budget Summary 1'!P124</f>
        <v>-1023896.5399999991</v>
      </c>
      <c r="M57" s="153">
        <f>'[1]Budget Summary 1'!Q124</f>
        <v>-485025.41000000015</v>
      </c>
      <c r="N57" s="153">
        <f>'[1]Budget Summary 1'!R124</f>
        <v>-250050.73000000045</v>
      </c>
      <c r="O57" s="153">
        <f>'[1]Budget Summary 1'!S124</f>
        <v>299775.69999999925</v>
      </c>
      <c r="P57" s="153">
        <f>'[1]Budget Summary 1'!T124</f>
        <v>1016845.7899999991</v>
      </c>
      <c r="Q57" s="153">
        <f>'[1]Budget Summary 1'!U124</f>
        <v>1779868.0399999991</v>
      </c>
      <c r="DZ57" s="114" t="s">
        <v>125</v>
      </c>
      <c r="EA57" s="115" t="s">
        <v>124</v>
      </c>
      <c r="EB57" s="115" t="s">
        <v>124</v>
      </c>
      <c r="EC57" s="115" t="s">
        <v>124</v>
      </c>
    </row>
    <row r="58" spans="2:133" s="111" customFormat="1" hidden="1" x14ac:dyDescent="0.25">
      <c r="B58" s="116" t="s">
        <v>178</v>
      </c>
      <c r="C58" s="114" t="s">
        <v>169</v>
      </c>
      <c r="E58" s="116"/>
      <c r="F58" s="111" t="e">
        <f>(-F10+SUMIF('[1]Budget Summary 1'!$C:$C,"Interest &amp; Investment Revenue",'[1]Budget Summary 1'!J:J)-F59)</f>
        <v>#VALUE!</v>
      </c>
      <c r="G58" s="116"/>
      <c r="H58" s="111" t="e">
        <f>(-H10+SUMIF('[1]Budget Summary 1'!$C:$C,"Interest &amp; Investment Revenue",'[1]Budget Summary 1'!L:L)-H59)</f>
        <v>#VALUE!</v>
      </c>
      <c r="I58" s="111" t="e">
        <f>(-I10+SUMIF('[1]Budget Summary 1'!$C:$C,"Interest &amp; Investment Revenue",'[1]Budget Summary 1'!M:M)-I59)</f>
        <v>#VALUE!</v>
      </c>
      <c r="J58" s="111" t="e">
        <f>(-J10+SUMIF('[1]Budget Summary 1'!$C:$C,"Interest &amp; Investment Revenue",'[1]Budget Summary 1'!N:N)-J59)</f>
        <v>#VALUE!</v>
      </c>
      <c r="K58" s="111" t="e">
        <f>(-K10+SUMIF('[1]Budget Summary 1'!$C:$C,"Interest &amp; Investment Revenue",'[1]Budget Summary 1'!O:O)-K59)</f>
        <v>#VALUE!</v>
      </c>
      <c r="L58" s="111" t="e">
        <f>(-L10+SUMIF('[1]Budget Summary 1'!$C:$C,"Interest &amp; Investment Revenue",'[1]Budget Summary 1'!P:P)-L59)</f>
        <v>#VALUE!</v>
      </c>
      <c r="M58" s="111" t="e">
        <f>(-M10+SUMIF('[1]Budget Summary 1'!$C:$C,"Interest &amp; Investment Revenue",'[1]Budget Summary 1'!Q:Q)-M59)</f>
        <v>#VALUE!</v>
      </c>
      <c r="N58" s="111" t="e">
        <f>(-N10+SUMIF('[1]Budget Summary 1'!$C:$C,"Interest &amp; Investment Revenue",'[1]Budget Summary 1'!R:R)-N59)</f>
        <v>#VALUE!</v>
      </c>
      <c r="O58" s="111" t="e">
        <f>(-O10+SUMIF('[1]Budget Summary 1'!$C:$C,"Interest &amp; Investment Revenue",'[1]Budget Summary 1'!S:S)-O59)</f>
        <v>#VALUE!</v>
      </c>
      <c r="P58" s="111" t="e">
        <f>(-P10+SUMIF('[1]Budget Summary 1'!$C:$C,"Interest &amp; Investment Revenue",'[1]Budget Summary 1'!T:T)-P59)</f>
        <v>#VALUE!</v>
      </c>
      <c r="Q58" s="111" t="e">
        <f>(-Q10+SUMIF('[1]Budget Summary 1'!$C:$C,"Interest &amp; Investment Revenue",'[1]Budget Summary 1'!U:U)-Q59)</f>
        <v>#VALUE!</v>
      </c>
      <c r="DZ58" s="114" t="s">
        <v>125</v>
      </c>
      <c r="EA58" s="115" t="s">
        <v>124</v>
      </c>
      <c r="EB58" s="115" t="s">
        <v>124</v>
      </c>
      <c r="EC58" s="115" t="s">
        <v>124</v>
      </c>
    </row>
    <row r="59" spans="2:133" s="111" customFormat="1" hidden="1" x14ac:dyDescent="0.25">
      <c r="B59" s="116" t="s">
        <v>179</v>
      </c>
      <c r="C59" s="114" t="s">
        <v>169</v>
      </c>
      <c r="E59" s="116"/>
      <c r="F59" s="153"/>
      <c r="G59" s="116"/>
      <c r="DZ59" s="114" t="s">
        <v>125</v>
      </c>
      <c r="EA59" s="115" t="s">
        <v>124</v>
      </c>
      <c r="EB59" s="115" t="s">
        <v>124</v>
      </c>
      <c r="EC59" s="115" t="s">
        <v>124</v>
      </c>
    </row>
    <row r="60" spans="2:133" s="111" customFormat="1" hidden="1" x14ac:dyDescent="0.25">
      <c r="B60" s="116" t="s">
        <v>180</v>
      </c>
      <c r="C60" s="114" t="s">
        <v>169</v>
      </c>
      <c r="E60" s="116"/>
      <c r="F60" s="153">
        <f>-(+'[1]RE Dev Summary'!E43+'[1]RE Dev Summary'!E48+'[1]Major Projects summary'!E80+'[1]Major Projects summary'!E85)</f>
        <v>0</v>
      </c>
      <c r="G60" s="116"/>
      <c r="H60" s="153">
        <f>-(+'[1]RE Dev Summary'!G43+'[1]RE Dev Summary'!G48+'[1]Major Projects summary'!G80+'[1]Major Projects summary'!G85)</f>
        <v>0</v>
      </c>
      <c r="I60" s="153">
        <f>-(+'[1]RE Dev Summary'!H43+'[1]RE Dev Summary'!H48+'[1]Major Projects summary'!H80+'[1]Major Projects summary'!H85)</f>
        <v>0</v>
      </c>
      <c r="J60" s="153">
        <f>-(+'[1]RE Dev Summary'!I43+'[1]RE Dev Summary'!I48+'[1]Major Projects summary'!I80+'[1]Major Projects summary'!I85)</f>
        <v>0</v>
      </c>
      <c r="K60" s="153">
        <f>-(+'[1]RE Dev Summary'!J43+'[1]RE Dev Summary'!J48+'[1]Major Projects summary'!J80+'[1]Major Projects summary'!J85)</f>
        <v>0</v>
      </c>
      <c r="L60" s="153">
        <f>-(+'[1]RE Dev Summary'!K43+'[1]RE Dev Summary'!K48+'[1]Major Projects summary'!K80+'[1]Major Projects summary'!K85)</f>
        <v>0</v>
      </c>
      <c r="M60" s="153">
        <f>-(+'[1]RE Dev Summary'!L43+'[1]RE Dev Summary'!L48+'[1]Major Projects summary'!L80+'[1]Major Projects summary'!L85)</f>
        <v>0</v>
      </c>
      <c r="N60" s="153">
        <f>-(+'[1]RE Dev Summary'!M43+'[1]RE Dev Summary'!M48+'[1]Major Projects summary'!M80+'[1]Major Projects summary'!M85)</f>
        <v>0</v>
      </c>
      <c r="O60" s="153">
        <f>-(+'[1]RE Dev Summary'!N43+'[1]RE Dev Summary'!N48+'[1]Major Projects summary'!N80+'[1]Major Projects summary'!N85)</f>
        <v>0</v>
      </c>
      <c r="P60" s="153">
        <f>-(+'[1]RE Dev Summary'!O43+'[1]RE Dev Summary'!O48+'[1]Major Projects summary'!O80+'[1]Major Projects summary'!O85)</f>
        <v>0</v>
      </c>
      <c r="Q60" s="153">
        <f>-(+'[1]RE Dev Summary'!P43+'[1]RE Dev Summary'!P48+'[1]Major Projects summary'!P80+'[1]Major Projects summary'!P85)</f>
        <v>0</v>
      </c>
      <c r="DZ60" s="114" t="s">
        <v>125</v>
      </c>
      <c r="EA60" s="115" t="s">
        <v>124</v>
      </c>
      <c r="EB60" s="115" t="s">
        <v>124</v>
      </c>
      <c r="EC60" s="115" t="s">
        <v>124</v>
      </c>
    </row>
    <row r="61" spans="2:133" s="111" customFormat="1" hidden="1" x14ac:dyDescent="0.25">
      <c r="B61" s="116" t="s">
        <v>181</v>
      </c>
      <c r="C61" s="114" t="s">
        <v>169</v>
      </c>
      <c r="E61" s="116"/>
      <c r="F61" s="153">
        <f>-(+'[1]RE Dev Summary'!E44+'[1]RE Dev Summary'!E49+'[1]Major Projects summary'!E81+'[1]Major Projects summary'!E86)</f>
        <v>0</v>
      </c>
      <c r="G61" s="116"/>
      <c r="H61" s="153">
        <f>-(+'[1]RE Dev Summary'!G44+'[1]RE Dev Summary'!G49+'[1]Major Projects summary'!G81+'[1]Major Projects summary'!G86)</f>
        <v>0</v>
      </c>
      <c r="I61" s="153">
        <f>-(+'[1]RE Dev Summary'!H44+'[1]RE Dev Summary'!H49+'[1]Major Projects summary'!H81+'[1]Major Projects summary'!H86)</f>
        <v>0</v>
      </c>
      <c r="J61" s="153">
        <f>-(+'[1]RE Dev Summary'!I44+'[1]RE Dev Summary'!I49+'[1]Major Projects summary'!I81+'[1]Major Projects summary'!I86)</f>
        <v>0</v>
      </c>
      <c r="K61" s="153">
        <f>-(+'[1]RE Dev Summary'!J44+'[1]RE Dev Summary'!J49+'[1]Major Projects summary'!J81+'[1]Major Projects summary'!J86)</f>
        <v>0</v>
      </c>
      <c r="L61" s="153">
        <f>-(+'[1]RE Dev Summary'!K44+'[1]RE Dev Summary'!K49+'[1]Major Projects summary'!K81+'[1]Major Projects summary'!K86)</f>
        <v>0</v>
      </c>
      <c r="M61" s="153">
        <f>-(+'[1]RE Dev Summary'!L44+'[1]RE Dev Summary'!L49+'[1]Major Projects summary'!L81+'[1]Major Projects summary'!L86)</f>
        <v>0</v>
      </c>
      <c r="N61" s="153">
        <f>-(+'[1]RE Dev Summary'!M44+'[1]RE Dev Summary'!M49+'[1]Major Projects summary'!M81+'[1]Major Projects summary'!M86)</f>
        <v>0</v>
      </c>
      <c r="O61" s="153">
        <f>-(+'[1]RE Dev Summary'!N44+'[1]RE Dev Summary'!N49+'[1]Major Projects summary'!N81+'[1]Major Projects summary'!N86)</f>
        <v>0</v>
      </c>
      <c r="P61" s="153">
        <f>-(+'[1]RE Dev Summary'!O44+'[1]RE Dev Summary'!O49+'[1]Major Projects summary'!O81+'[1]Major Projects summary'!O86)</f>
        <v>0</v>
      </c>
      <c r="Q61" s="153">
        <f>-(+'[1]RE Dev Summary'!P44+'[1]RE Dev Summary'!P49+'[1]Major Projects summary'!P81+'[1]Major Projects summary'!P86)</f>
        <v>0</v>
      </c>
      <c r="DZ61" s="114" t="s">
        <v>125</v>
      </c>
      <c r="EA61" s="115" t="s">
        <v>124</v>
      </c>
      <c r="EB61" s="115" t="s">
        <v>124</v>
      </c>
      <c r="EC61" s="115" t="s">
        <v>124</v>
      </c>
    </row>
    <row r="62" spans="2:133" s="111" customFormat="1" hidden="1" x14ac:dyDescent="0.25">
      <c r="B62" s="116" t="s">
        <v>182</v>
      </c>
      <c r="C62" s="114" t="s">
        <v>169</v>
      </c>
      <c r="E62" s="116"/>
      <c r="F62" s="153">
        <f>-(+'[1]CAPEX Summary'!E10+'[1]CAPEX Summary'!E35+'[1]Major Projects summary'!E11)</f>
        <v>0</v>
      </c>
      <c r="G62" s="116"/>
      <c r="H62" s="153">
        <f>-(+'[1]CAPEX Summary'!G10+'[1]CAPEX Summary'!G35+'[1]Major Projects summary'!G11)</f>
        <v>0</v>
      </c>
      <c r="I62" s="153">
        <f>-(+'[1]CAPEX Summary'!H10+'[1]CAPEX Summary'!H35+'[1]Major Projects summary'!H11)</f>
        <v>0</v>
      </c>
      <c r="J62" s="153">
        <f>-(+'[1]CAPEX Summary'!I10+'[1]CAPEX Summary'!I35+'[1]Major Projects summary'!I11)</f>
        <v>0</v>
      </c>
      <c r="K62" s="153">
        <f>-(+'[1]CAPEX Summary'!J10+'[1]CAPEX Summary'!J35+'[1]Major Projects summary'!J11)</f>
        <v>0</v>
      </c>
      <c r="L62" s="153">
        <f>-(+'[1]CAPEX Summary'!K10+'[1]CAPEX Summary'!K35+'[1]Major Projects summary'!K11)</f>
        <v>0</v>
      </c>
      <c r="M62" s="153">
        <f>-(+'[1]CAPEX Summary'!L10+'[1]CAPEX Summary'!L35+'[1]Major Projects summary'!L11)</f>
        <v>0</v>
      </c>
      <c r="N62" s="153">
        <f>-(+'[1]CAPEX Summary'!M10+'[1]CAPEX Summary'!M35+'[1]Major Projects summary'!M11)</f>
        <v>0</v>
      </c>
      <c r="O62" s="153">
        <f>-(+'[1]CAPEX Summary'!N10+'[1]CAPEX Summary'!N35+'[1]Major Projects summary'!N11)</f>
        <v>0</v>
      </c>
      <c r="P62" s="153">
        <f>-(+'[1]CAPEX Summary'!O10+'[1]CAPEX Summary'!O35+'[1]Major Projects summary'!O11)</f>
        <v>0</v>
      </c>
      <c r="Q62" s="153">
        <f>-(+'[1]CAPEX Summary'!P10+'[1]CAPEX Summary'!P35+'[1]Major Projects summary'!P11)</f>
        <v>0</v>
      </c>
      <c r="DZ62" s="114" t="s">
        <v>125</v>
      </c>
      <c r="EA62" s="115" t="s">
        <v>124</v>
      </c>
      <c r="EB62" s="115" t="s">
        <v>124</v>
      </c>
      <c r="EC62" s="115" t="s">
        <v>124</v>
      </c>
    </row>
    <row r="63" spans="2:133" s="111" customFormat="1" hidden="1" x14ac:dyDescent="0.25">
      <c r="B63" s="116" t="s">
        <v>183</v>
      </c>
      <c r="C63" s="114" t="s">
        <v>169</v>
      </c>
      <c r="E63" s="116"/>
      <c r="F63" s="126">
        <f>-F15</f>
        <v>-318393</v>
      </c>
      <c r="G63" s="116"/>
      <c r="H63" s="126">
        <f t="shared" ref="H63:Q63" si="48">-H15</f>
        <v>-236000</v>
      </c>
      <c r="I63" s="126">
        <f t="shared" si="48"/>
        <v>-243080</v>
      </c>
      <c r="J63" s="126">
        <f t="shared" si="48"/>
        <v>-250372.39999999991</v>
      </c>
      <c r="K63" s="126">
        <f t="shared" si="48"/>
        <v>-257883.56999999983</v>
      </c>
      <c r="L63" s="126">
        <f t="shared" si="48"/>
        <v>-265620.08000000007</v>
      </c>
      <c r="M63" s="126">
        <f t="shared" si="48"/>
        <v>-273588.67999999993</v>
      </c>
      <c r="N63" s="126">
        <f t="shared" si="48"/>
        <v>-281796.34000000008</v>
      </c>
      <c r="O63" s="126">
        <f t="shared" si="48"/>
        <v>-290250.23</v>
      </c>
      <c r="P63" s="126">
        <f t="shared" si="48"/>
        <v>-298957.74</v>
      </c>
      <c r="Q63" s="126">
        <f t="shared" si="48"/>
        <v>-307926.46999999997</v>
      </c>
      <c r="DZ63" s="114" t="s">
        <v>125</v>
      </c>
      <c r="EA63" s="115" t="s">
        <v>124</v>
      </c>
      <c r="EB63" s="115" t="s">
        <v>124</v>
      </c>
      <c r="EC63" s="115" t="s">
        <v>124</v>
      </c>
    </row>
    <row r="64" spans="2:133" s="111" customFormat="1" hidden="1" x14ac:dyDescent="0.25">
      <c r="B64" s="116" t="s">
        <v>184</v>
      </c>
      <c r="C64" s="114" t="s">
        <v>169</v>
      </c>
      <c r="E64" s="116"/>
      <c r="F64" s="126">
        <f>+'[1]Major Projects summary'!E36</f>
        <v>0</v>
      </c>
      <c r="G64" s="116"/>
      <c r="H64" s="126">
        <f>+'[1]Major Projects summary'!G36</f>
        <v>0</v>
      </c>
      <c r="I64" s="126">
        <f>+'[1]Major Projects summary'!H36</f>
        <v>0</v>
      </c>
      <c r="J64" s="126">
        <f>+'[1]Major Projects summary'!I36</f>
        <v>0</v>
      </c>
      <c r="K64" s="126">
        <f>+'[1]Major Projects summary'!J36</f>
        <v>0</v>
      </c>
      <c r="L64" s="126">
        <f>+'[1]Major Projects summary'!K36</f>
        <v>0</v>
      </c>
      <c r="M64" s="126">
        <f>+'[1]Major Projects summary'!L36</f>
        <v>0</v>
      </c>
      <c r="N64" s="126">
        <f>+'[1]Major Projects summary'!M36</f>
        <v>0</v>
      </c>
      <c r="O64" s="126">
        <f>+'[1]Major Projects summary'!N36</f>
        <v>0</v>
      </c>
      <c r="P64" s="126">
        <f>+'[1]Major Projects summary'!O36</f>
        <v>0</v>
      </c>
      <c r="Q64" s="126">
        <f>+'[1]Major Projects summary'!P36</f>
        <v>0</v>
      </c>
      <c r="DZ64" s="114" t="s">
        <v>125</v>
      </c>
      <c r="EA64" s="115" t="s">
        <v>124</v>
      </c>
      <c r="EB64" s="115" t="s">
        <v>124</v>
      </c>
      <c r="EC64" s="115" t="s">
        <v>124</v>
      </c>
    </row>
    <row r="65" spans="2:133" s="111" customFormat="1" hidden="1" x14ac:dyDescent="0.25">
      <c r="B65" s="116" t="s">
        <v>185</v>
      </c>
      <c r="C65" s="114" t="s">
        <v>169</v>
      </c>
      <c r="E65" s="116"/>
      <c r="F65" s="153">
        <f>+'[1]S94 - Plan Summary'!D64+SUM('[1]CAPEX Summary'!E84)+'[1]Major Projects summary'!E37+'[1]Major Projects summary'!E91+'[1]Major Projects summary'!E92+'[1]Major Projects summary'!E104+'[1]RE Dev Summary'!E53+'[1]RE Dev Summary'!E63</f>
        <v>0</v>
      </c>
      <c r="G65" s="116"/>
      <c r="H65" s="153">
        <f>+'[1]S94 - Plan Summary'!F64+SUM('[1]CAPEX Summary'!G84)+'[1]Major Projects summary'!G37+'[1]Major Projects summary'!G91+'[1]Major Projects summary'!G92+'[1]Major Projects summary'!G104+'[1]RE Dev Summary'!G35+'[1]RE Dev Summary'!G53+'[1]RE Dev Summary'!G63</f>
        <v>0</v>
      </c>
      <c r="I65" s="153">
        <f>+'[1]S94 - Plan Summary'!G64+SUM('[1]CAPEX Summary'!H84)+'[1]Major Projects summary'!H37+'[1]Major Projects summary'!H91+'[1]Major Projects summary'!H92+'[1]Major Projects summary'!H104+'[1]RE Dev Summary'!H35+'[1]RE Dev Summary'!H53+'[1]RE Dev Summary'!H63</f>
        <v>0</v>
      </c>
      <c r="J65" s="153">
        <f>+'[1]S94 - Plan Summary'!H64+SUM('[1]CAPEX Summary'!I84)+'[1]Major Projects summary'!I37+'[1]Major Projects summary'!I91+'[1]Major Projects summary'!I92+'[1]Major Projects summary'!I104+'[1]RE Dev Summary'!I35+'[1]RE Dev Summary'!I53+'[1]RE Dev Summary'!I63</f>
        <v>0</v>
      </c>
      <c r="K65" s="153">
        <f>+'[1]S94 - Plan Summary'!I64+SUM('[1]CAPEX Summary'!J84)+'[1]Major Projects summary'!J37+'[1]Major Projects summary'!J91+'[1]Major Projects summary'!J92+'[1]Major Projects summary'!J104+'[1]RE Dev Summary'!J35+'[1]RE Dev Summary'!J53+'[1]RE Dev Summary'!J63</f>
        <v>0</v>
      </c>
      <c r="L65" s="153">
        <f>+'[1]S94 - Plan Summary'!J64+SUM('[1]CAPEX Summary'!K84)+'[1]Major Projects summary'!K37+'[1]Major Projects summary'!K91+'[1]Major Projects summary'!K92+'[1]Major Projects summary'!K104+'[1]RE Dev Summary'!K35+'[1]RE Dev Summary'!K53+'[1]RE Dev Summary'!K63</f>
        <v>0</v>
      </c>
      <c r="M65" s="153">
        <f>+'[1]S94 - Plan Summary'!K64+SUM('[1]CAPEX Summary'!L84)+'[1]Major Projects summary'!L37+'[1]Major Projects summary'!L91+'[1]Major Projects summary'!L92+'[1]Major Projects summary'!L104+'[1]RE Dev Summary'!L35+'[1]RE Dev Summary'!L53+'[1]RE Dev Summary'!L63</f>
        <v>0</v>
      </c>
      <c r="N65" s="153">
        <f>+'[1]S94 - Plan Summary'!L64+SUM('[1]CAPEX Summary'!M84)+'[1]Major Projects summary'!M37+'[1]Major Projects summary'!M91+'[1]Major Projects summary'!M92+'[1]Major Projects summary'!M104+'[1]RE Dev Summary'!M35+'[1]RE Dev Summary'!M53+'[1]RE Dev Summary'!M63</f>
        <v>0</v>
      </c>
      <c r="O65" s="153">
        <f>+'[1]S94 - Plan Summary'!M64+SUM('[1]CAPEX Summary'!N84)+'[1]Major Projects summary'!N37+'[1]Major Projects summary'!N91+'[1]Major Projects summary'!N92+'[1]Major Projects summary'!N104+'[1]RE Dev Summary'!N35+'[1]RE Dev Summary'!N53+'[1]RE Dev Summary'!N63</f>
        <v>0</v>
      </c>
      <c r="P65" s="153">
        <f>+'[1]S94 - Plan Summary'!N64+SUM('[1]CAPEX Summary'!O84)+'[1]Major Projects summary'!O37+'[1]Major Projects summary'!O91+'[1]Major Projects summary'!O92+'[1]Major Projects summary'!O104+'[1]RE Dev Summary'!O35+'[1]RE Dev Summary'!O53+'[1]RE Dev Summary'!O63</f>
        <v>0</v>
      </c>
      <c r="Q65" s="153">
        <f>+'[1]S94 - Plan Summary'!O64+SUM('[1]CAPEX Summary'!P84)+'[1]Major Projects summary'!P37+'[1]Major Projects summary'!P91+'[1]Major Projects summary'!P92+'[1]Major Projects summary'!P104+'[1]RE Dev Summary'!P35+'[1]RE Dev Summary'!P53+'[1]RE Dev Summary'!P63</f>
        <v>0</v>
      </c>
      <c r="DZ65" s="114" t="s">
        <v>125</v>
      </c>
      <c r="EA65" s="115" t="s">
        <v>124</v>
      </c>
      <c r="EB65" s="115" t="s">
        <v>124</v>
      </c>
      <c r="EC65" s="115" t="s">
        <v>124</v>
      </c>
    </row>
    <row r="66" spans="2:133" s="111" customFormat="1" hidden="1" x14ac:dyDescent="0.25">
      <c r="B66" s="116" t="s">
        <v>186</v>
      </c>
      <c r="C66" s="114" t="s">
        <v>169</v>
      </c>
      <c r="E66" s="116"/>
      <c r="F66" s="153"/>
      <c r="G66" s="116"/>
      <c r="DZ66" s="114" t="s">
        <v>125</v>
      </c>
      <c r="EA66" s="115" t="s">
        <v>124</v>
      </c>
      <c r="EB66" s="115" t="s">
        <v>124</v>
      </c>
      <c r="EC66" s="115" t="s">
        <v>124</v>
      </c>
    </row>
    <row r="67" spans="2:133" s="111" customFormat="1" hidden="1" x14ac:dyDescent="0.25">
      <c r="B67" s="116" t="s">
        <v>187</v>
      </c>
      <c r="C67" s="114" t="s">
        <v>169</v>
      </c>
      <c r="E67" s="116"/>
      <c r="F67" s="153" t="e">
        <f>-(-F21+SUMIF('[1]Budget Summary 1'!$D:$D,$A21&amp;" - Other",'[1]Budget Summary 1'!J:J)+SUMIF('[1]Budget Summary 1'!$D:$D,$A21&amp;" - Interest on Loans",'[1]Budget Summary 1'!J:J))</f>
        <v>#VALUE!</v>
      </c>
      <c r="G67" s="116"/>
      <c r="H67" s="153" t="e">
        <f>-(-H21+SUMIF('[1]Budget Summary 1'!$D:$D,$A21&amp;" - Other",'[1]Budget Summary 1'!L:L)+SUMIF('[1]Budget Summary 1'!$D:$D,$A21&amp;" - Interest on Loans",'[1]Budget Summary 1'!L:L))</f>
        <v>#VALUE!</v>
      </c>
      <c r="I67" s="153" t="e">
        <f>-(-I21+SUMIF('[1]Budget Summary 1'!$D:$D,$A21&amp;" - Other",'[1]Budget Summary 1'!M:M)+SUMIF('[1]Budget Summary 1'!$D:$D,$A21&amp;" - Interest on Loans",'[1]Budget Summary 1'!M:M))</f>
        <v>#VALUE!</v>
      </c>
      <c r="J67" s="153" t="e">
        <f>-(-J21+SUMIF('[1]Budget Summary 1'!$D:$D,$A21&amp;" - Other",'[1]Budget Summary 1'!N:N)+SUMIF('[1]Budget Summary 1'!$D:$D,$A21&amp;" - Interest on Loans",'[1]Budget Summary 1'!N:N))</f>
        <v>#VALUE!</v>
      </c>
      <c r="K67" s="153" t="e">
        <f>-(-K21+SUMIF('[1]Budget Summary 1'!$D:$D,$A21&amp;" - Other",'[1]Budget Summary 1'!O:O)+SUMIF('[1]Budget Summary 1'!$D:$D,$A21&amp;" - Interest on Loans",'[1]Budget Summary 1'!O:O))</f>
        <v>#VALUE!</v>
      </c>
      <c r="L67" s="153" t="e">
        <f>-(-L21+SUMIF('[1]Budget Summary 1'!$D:$D,$A21&amp;" - Other",'[1]Budget Summary 1'!P:P)+SUMIF('[1]Budget Summary 1'!$D:$D,$A21&amp;" - Interest on Loans",'[1]Budget Summary 1'!P:P))</f>
        <v>#VALUE!</v>
      </c>
      <c r="M67" s="153" t="e">
        <f>-(-M21+SUMIF('[1]Budget Summary 1'!$D:$D,$A21&amp;" - Other",'[1]Budget Summary 1'!Q:Q)+SUMIF('[1]Budget Summary 1'!$D:$D,$A21&amp;" - Interest on Loans",'[1]Budget Summary 1'!Q:Q))</f>
        <v>#VALUE!</v>
      </c>
      <c r="N67" s="153" t="e">
        <f>-(-N21+SUMIF('[1]Budget Summary 1'!$D:$D,$A21&amp;" - Other",'[1]Budget Summary 1'!R:R)+SUMIF('[1]Budget Summary 1'!$D:$D,$A21&amp;" - Interest on Loans",'[1]Budget Summary 1'!R:R))</f>
        <v>#VALUE!</v>
      </c>
      <c r="O67" s="153" t="e">
        <f>-(-O21+SUMIF('[1]Budget Summary 1'!$D:$D,$A21&amp;" - Other",'[1]Budget Summary 1'!S:S)+SUMIF('[1]Budget Summary 1'!$D:$D,$A21&amp;" - Interest on Loans",'[1]Budget Summary 1'!S:S))</f>
        <v>#VALUE!</v>
      </c>
      <c r="P67" s="153" t="e">
        <f>-(-P21+SUMIF('[1]Budget Summary 1'!$D:$D,$A21&amp;" - Other",'[1]Budget Summary 1'!T:T)+SUMIF('[1]Budget Summary 1'!$D:$D,$A21&amp;" - Interest on Loans",'[1]Budget Summary 1'!T:T))</f>
        <v>#VALUE!</v>
      </c>
      <c r="Q67" s="153" t="e">
        <f>-(-Q21+SUMIF('[1]Budget Summary 1'!$D:$D,$A21&amp;" - Other",'[1]Budget Summary 1'!U:U)+SUMIF('[1]Budget Summary 1'!$D:$D,$A21&amp;" - Interest on Loans",'[1]Budget Summary 1'!U:U))</f>
        <v>#VALUE!</v>
      </c>
      <c r="DZ67" s="114" t="s">
        <v>125</v>
      </c>
      <c r="EA67" s="115" t="s">
        <v>124</v>
      </c>
      <c r="EB67" s="115" t="s">
        <v>124</v>
      </c>
      <c r="EC67" s="115" t="s">
        <v>124</v>
      </c>
    </row>
    <row r="68" spans="2:133" s="111" customFormat="1" hidden="1" x14ac:dyDescent="0.25">
      <c r="B68" s="116" t="s">
        <v>188</v>
      </c>
      <c r="C68" s="114" t="s">
        <v>169</v>
      </c>
      <c r="E68" s="116"/>
      <c r="F68" s="153"/>
      <c r="G68" s="116"/>
      <c r="DZ68" s="114" t="s">
        <v>125</v>
      </c>
      <c r="EA68" s="115" t="s">
        <v>124</v>
      </c>
      <c r="EB68" s="115" t="s">
        <v>124</v>
      </c>
      <c r="EC68" s="115" t="s">
        <v>124</v>
      </c>
    </row>
    <row r="69" spans="2:133" s="111" customFormat="1" hidden="1" x14ac:dyDescent="0.25">
      <c r="B69" s="116" t="s">
        <v>189</v>
      </c>
      <c r="C69" s="114" t="s">
        <v>169</v>
      </c>
      <c r="E69" s="116"/>
      <c r="G69" s="116"/>
      <c r="DZ69" s="114" t="s">
        <v>125</v>
      </c>
      <c r="EA69" s="115" t="s">
        <v>124</v>
      </c>
      <c r="EB69" s="115" t="s">
        <v>124</v>
      </c>
      <c r="EC69" s="115" t="s">
        <v>124</v>
      </c>
    </row>
    <row r="70" spans="2:133" s="111" customFormat="1" hidden="1" x14ac:dyDescent="0.25">
      <c r="B70" s="116" t="s">
        <v>190</v>
      </c>
      <c r="C70" s="114" t="s">
        <v>169</v>
      </c>
      <c r="E70" s="116"/>
      <c r="F70" s="153">
        <f>'[1]Budget Summary 1'!J113</f>
        <v>-10420582</v>
      </c>
      <c r="G70" s="116"/>
      <c r="H70" s="153">
        <f>'[1]Budget Summary 1'!L113</f>
        <v>-17324071</v>
      </c>
      <c r="I70" s="153">
        <f>'[1]Budget Summary 1'!M113</f>
        <v>-9763983.9799999986</v>
      </c>
      <c r="J70" s="153">
        <f>'[1]Budget Summary 1'!N113</f>
        <v>-10225039.220000001</v>
      </c>
      <c r="K70" s="153">
        <f>'[1]Budget Summary 1'!O113</f>
        <v>-12892066.899999999</v>
      </c>
      <c r="L70" s="153">
        <f>'[1]Budget Summary 1'!P113</f>
        <v>-17113269.07</v>
      </c>
      <c r="M70" s="153">
        <f>'[1]Budget Summary 1'!Q113</f>
        <v>-17410083.350000001</v>
      </c>
      <c r="N70" s="153">
        <f>'[1]Budget Summary 1'!R113</f>
        <v>-17226036.009999998</v>
      </c>
      <c r="O70" s="153">
        <f>'[1]Budget Summary 1'!S113</f>
        <v>-17389490.039999999</v>
      </c>
      <c r="P70" s="153">
        <f>'[1]Budget Summary 1'!T113</f>
        <v>-17627870.310000002</v>
      </c>
      <c r="Q70" s="153">
        <f>'[1]Budget Summary 1'!U113</f>
        <v>-17195915.68</v>
      </c>
      <c r="DZ70" s="114" t="s">
        <v>125</v>
      </c>
      <c r="EA70" s="115" t="s">
        <v>124</v>
      </c>
      <c r="EB70" s="115" t="s">
        <v>124</v>
      </c>
      <c r="EC70" s="115" t="s">
        <v>124</v>
      </c>
    </row>
    <row r="71" spans="2:133" s="111" customFormat="1" hidden="1" x14ac:dyDescent="0.25">
      <c r="B71" s="116" t="s">
        <v>191</v>
      </c>
      <c r="C71" s="114" t="s">
        <v>169</v>
      </c>
      <c r="E71" s="116"/>
      <c r="F71" s="134" t="e">
        <f>SUM(F54:F70)</f>
        <v>#VALUE!</v>
      </c>
      <c r="G71" s="116"/>
      <c r="H71" s="134" t="e">
        <f>SUM(H54:H70)</f>
        <v>#VALUE!</v>
      </c>
      <c r="I71" s="134" t="e">
        <f t="shared" ref="I71:Q71" si="49">SUM(I54:I70)</f>
        <v>#VALUE!</v>
      </c>
      <c r="J71" s="134" t="e">
        <f t="shared" si="49"/>
        <v>#VALUE!</v>
      </c>
      <c r="K71" s="134" t="e">
        <f t="shared" si="49"/>
        <v>#VALUE!</v>
      </c>
      <c r="L71" s="134" t="e">
        <f t="shared" si="49"/>
        <v>#VALUE!</v>
      </c>
      <c r="M71" s="134" t="e">
        <f t="shared" si="49"/>
        <v>#VALUE!</v>
      </c>
      <c r="N71" s="134" t="e">
        <f t="shared" si="49"/>
        <v>#VALUE!</v>
      </c>
      <c r="O71" s="134" t="e">
        <f t="shared" si="49"/>
        <v>#VALUE!</v>
      </c>
      <c r="P71" s="134" t="e">
        <f t="shared" si="49"/>
        <v>#VALUE!</v>
      </c>
      <c r="Q71" s="134" t="e">
        <f t="shared" si="49"/>
        <v>#VALUE!</v>
      </c>
      <c r="DZ71" s="114" t="s">
        <v>125</v>
      </c>
      <c r="EA71" s="115" t="s">
        <v>124</v>
      </c>
      <c r="EB71" s="115" t="s">
        <v>124</v>
      </c>
      <c r="EC71" s="115" t="s">
        <v>124</v>
      </c>
    </row>
    <row r="72" spans="2:133" s="111" customFormat="1" hidden="1" x14ac:dyDescent="0.25">
      <c r="B72" s="116" t="s">
        <v>192</v>
      </c>
      <c r="C72" s="114" t="s">
        <v>169</v>
      </c>
      <c r="E72" s="116"/>
      <c r="F72" s="111">
        <f>'[1]Budget Summary 1'!J148</f>
        <v>-16462999.799999997</v>
      </c>
      <c r="G72" s="116"/>
      <c r="H72" s="111">
        <f>'[1]Budget Summary 1'!L148</f>
        <v>-16614999.979999989</v>
      </c>
      <c r="I72" s="111">
        <f>'[1]Budget Summary 1'!M148</f>
        <v>-16735000.379999986</v>
      </c>
      <c r="J72" s="111">
        <f>'[1]Budget Summary 1'!N148</f>
        <v>-16514000.170000084</v>
      </c>
      <c r="K72" s="111">
        <f>'[1]Budget Summary 1'!O148</f>
        <v>-16310999.700000003</v>
      </c>
      <c r="L72" s="111">
        <f>'[1]Budget Summary 1'!P148</f>
        <v>-16212000.459999982</v>
      </c>
      <c r="M72" s="111">
        <f>'[1]Budget Summary 1'!Q148</f>
        <v>-16167000.27</v>
      </c>
      <c r="N72" s="111">
        <f>'[1]Budget Summary 1'!R148</f>
        <v>-16144999.740000021</v>
      </c>
      <c r="O72" s="111">
        <f>'[1]Budget Summary 1'!S148</f>
        <v>-16123000.169999931</v>
      </c>
      <c r="P72" s="111">
        <f>'[1]Budget Summary 1'!T148</f>
        <v>-16105000.36999993</v>
      </c>
      <c r="Q72" s="111">
        <f>'[1]Budget Summary 1'!U148</f>
        <v>-16088000.240000095</v>
      </c>
      <c r="DZ72" s="114" t="s">
        <v>125</v>
      </c>
      <c r="EA72" s="115" t="s">
        <v>124</v>
      </c>
      <c r="EB72" s="115" t="s">
        <v>124</v>
      </c>
      <c r="EC72" s="115" t="s">
        <v>124</v>
      </c>
    </row>
    <row r="73" spans="2:133" s="111" customFormat="1" hidden="1" x14ac:dyDescent="0.25">
      <c r="B73" s="116" t="s">
        <v>193</v>
      </c>
      <c r="C73" s="114" t="s">
        <v>169</v>
      </c>
      <c r="E73" s="116"/>
      <c r="F73" s="147" t="e">
        <f>ROUND(F71-F72,2)</f>
        <v>#VALUE!</v>
      </c>
      <c r="G73" s="116"/>
      <c r="H73" s="147" t="e">
        <f>ROUND(H71-H72,2)</f>
        <v>#VALUE!</v>
      </c>
      <c r="I73" s="147" t="e">
        <f t="shared" ref="I73:Q73" si="50">ROUND(I71-I72,2)</f>
        <v>#VALUE!</v>
      </c>
      <c r="J73" s="147" t="e">
        <f t="shared" si="50"/>
        <v>#VALUE!</v>
      </c>
      <c r="K73" s="147" t="e">
        <f t="shared" si="50"/>
        <v>#VALUE!</v>
      </c>
      <c r="L73" s="147" t="e">
        <f t="shared" si="50"/>
        <v>#VALUE!</v>
      </c>
      <c r="M73" s="147" t="e">
        <f t="shared" si="50"/>
        <v>#VALUE!</v>
      </c>
      <c r="N73" s="147" t="e">
        <f t="shared" si="50"/>
        <v>#VALUE!</v>
      </c>
      <c r="O73" s="147" t="e">
        <f t="shared" si="50"/>
        <v>#VALUE!</v>
      </c>
      <c r="P73" s="147" t="e">
        <f t="shared" si="50"/>
        <v>#VALUE!</v>
      </c>
      <c r="Q73" s="147" t="e">
        <f t="shared" si="50"/>
        <v>#VALUE!</v>
      </c>
      <c r="DZ73" s="114" t="s">
        <v>125</v>
      </c>
      <c r="EA73" s="115" t="s">
        <v>124</v>
      </c>
      <c r="EB73" s="115" t="s">
        <v>124</v>
      </c>
      <c r="EC73" s="115" t="s">
        <v>124</v>
      </c>
    </row>
    <row r="74" spans="2:133" s="111" customFormat="1" hidden="1" x14ac:dyDescent="0.25">
      <c r="C74" s="114" t="s">
        <v>169</v>
      </c>
      <c r="DZ74" s="114" t="s">
        <v>125</v>
      </c>
      <c r="EA74" s="115" t="s">
        <v>124</v>
      </c>
      <c r="EB74" s="115" t="s">
        <v>124</v>
      </c>
      <c r="EC74" s="115" t="s">
        <v>124</v>
      </c>
    </row>
    <row r="75" spans="2:133" s="111" customFormat="1" hidden="1" x14ac:dyDescent="0.25">
      <c r="C75" s="114" t="s">
        <v>169</v>
      </c>
      <c r="DZ75" s="114" t="s">
        <v>125</v>
      </c>
      <c r="EA75" s="115" t="s">
        <v>124</v>
      </c>
      <c r="EB75" s="115" t="s">
        <v>124</v>
      </c>
      <c r="EC75" s="115" t="s">
        <v>124</v>
      </c>
    </row>
    <row r="76" spans="2:133" s="111" customFormat="1" hidden="1" x14ac:dyDescent="0.25">
      <c r="C76" s="114" t="s">
        <v>169</v>
      </c>
      <c r="DZ76" s="114" t="s">
        <v>125</v>
      </c>
      <c r="EA76" s="115" t="s">
        <v>124</v>
      </c>
      <c r="EB76" s="115" t="s">
        <v>124</v>
      </c>
      <c r="EC76" s="115" t="s">
        <v>124</v>
      </c>
    </row>
    <row r="77" spans="2:133" s="111" customFormat="1" hidden="1" x14ac:dyDescent="0.25">
      <c r="B77" s="116" t="s">
        <v>192</v>
      </c>
      <c r="C77" s="114" t="s">
        <v>169</v>
      </c>
      <c r="E77" s="116"/>
      <c r="F77" s="111" t="e">
        <f>F71</f>
        <v>#VALUE!</v>
      </c>
      <c r="G77" s="116"/>
      <c r="H77" s="111" t="e">
        <f>H71</f>
        <v>#VALUE!</v>
      </c>
      <c r="I77" s="111" t="e">
        <f t="shared" ref="I77:Q77" si="51">I71</f>
        <v>#VALUE!</v>
      </c>
      <c r="J77" s="111" t="e">
        <f t="shared" si="51"/>
        <v>#VALUE!</v>
      </c>
      <c r="K77" s="111" t="e">
        <f t="shared" si="51"/>
        <v>#VALUE!</v>
      </c>
      <c r="L77" s="111" t="e">
        <f t="shared" si="51"/>
        <v>#VALUE!</v>
      </c>
      <c r="M77" s="111" t="e">
        <f t="shared" si="51"/>
        <v>#VALUE!</v>
      </c>
      <c r="N77" s="111" t="e">
        <f t="shared" si="51"/>
        <v>#VALUE!</v>
      </c>
      <c r="O77" s="111" t="e">
        <f t="shared" si="51"/>
        <v>#VALUE!</v>
      </c>
      <c r="P77" s="111" t="e">
        <f t="shared" si="51"/>
        <v>#VALUE!</v>
      </c>
      <c r="Q77" s="111" t="e">
        <f t="shared" si="51"/>
        <v>#VALUE!</v>
      </c>
      <c r="DZ77" s="114" t="s">
        <v>125</v>
      </c>
      <c r="EA77" s="115" t="s">
        <v>124</v>
      </c>
      <c r="EB77" s="115" t="s">
        <v>124</v>
      </c>
      <c r="EC77" s="115" t="s">
        <v>124</v>
      </c>
    </row>
    <row r="78" spans="2:133" s="111" customFormat="1" hidden="1" x14ac:dyDescent="0.25">
      <c r="B78" s="116" t="s">
        <v>178</v>
      </c>
      <c r="C78" s="114" t="s">
        <v>169</v>
      </c>
      <c r="E78" s="116"/>
      <c r="F78" s="111" t="e">
        <f>-F58</f>
        <v>#VALUE!</v>
      </c>
      <c r="G78" s="116"/>
      <c r="H78" s="111" t="e">
        <f>-H58</f>
        <v>#VALUE!</v>
      </c>
      <c r="I78" s="111" t="e">
        <f t="shared" ref="I78:Q78" si="52">-I58</f>
        <v>#VALUE!</v>
      </c>
      <c r="J78" s="111" t="e">
        <f t="shared" si="52"/>
        <v>#VALUE!</v>
      </c>
      <c r="K78" s="111" t="e">
        <f t="shared" si="52"/>
        <v>#VALUE!</v>
      </c>
      <c r="L78" s="111" t="e">
        <f t="shared" si="52"/>
        <v>#VALUE!</v>
      </c>
      <c r="M78" s="111" t="e">
        <f t="shared" si="52"/>
        <v>#VALUE!</v>
      </c>
      <c r="N78" s="111" t="e">
        <f t="shared" si="52"/>
        <v>#VALUE!</v>
      </c>
      <c r="O78" s="111" t="e">
        <f t="shared" si="52"/>
        <v>#VALUE!</v>
      </c>
      <c r="P78" s="111" t="e">
        <f t="shared" si="52"/>
        <v>#VALUE!</v>
      </c>
      <c r="Q78" s="111" t="e">
        <f t="shared" si="52"/>
        <v>#VALUE!</v>
      </c>
      <c r="R78" s="116" t="s">
        <v>194</v>
      </c>
      <c r="DZ78" s="114" t="s">
        <v>125</v>
      </c>
      <c r="EA78" s="115" t="s">
        <v>124</v>
      </c>
      <c r="EB78" s="115" t="s">
        <v>124</v>
      </c>
      <c r="EC78" s="115" t="s">
        <v>124</v>
      </c>
    </row>
    <row r="79" spans="2:133" s="111" customFormat="1" hidden="1" x14ac:dyDescent="0.25">
      <c r="B79" s="116" t="s">
        <v>180</v>
      </c>
      <c r="C79" s="114" t="s">
        <v>169</v>
      </c>
      <c r="E79" s="116"/>
      <c r="F79" s="111">
        <f>-F60</f>
        <v>0</v>
      </c>
      <c r="G79" s="116"/>
      <c r="H79" s="111">
        <f>-H60</f>
        <v>0</v>
      </c>
      <c r="I79" s="111">
        <f t="shared" ref="I79:Q80" si="53">-I60</f>
        <v>0</v>
      </c>
      <c r="J79" s="111">
        <f t="shared" si="53"/>
        <v>0</v>
      </c>
      <c r="K79" s="111">
        <f t="shared" si="53"/>
        <v>0</v>
      </c>
      <c r="L79" s="111">
        <f t="shared" si="53"/>
        <v>0</v>
      </c>
      <c r="M79" s="111">
        <f t="shared" si="53"/>
        <v>0</v>
      </c>
      <c r="N79" s="111">
        <f t="shared" si="53"/>
        <v>0</v>
      </c>
      <c r="O79" s="111">
        <f t="shared" si="53"/>
        <v>0</v>
      </c>
      <c r="P79" s="111">
        <f t="shared" si="53"/>
        <v>0</v>
      </c>
      <c r="Q79" s="111">
        <f t="shared" si="53"/>
        <v>0</v>
      </c>
      <c r="R79" s="116" t="s">
        <v>195</v>
      </c>
      <c r="DZ79" s="114" t="s">
        <v>125</v>
      </c>
      <c r="EA79" s="115" t="s">
        <v>124</v>
      </c>
      <c r="EB79" s="115" t="s">
        <v>124</v>
      </c>
      <c r="EC79" s="115" t="s">
        <v>124</v>
      </c>
    </row>
    <row r="80" spans="2:133" s="111" customFormat="1" hidden="1" x14ac:dyDescent="0.25">
      <c r="B80" s="116" t="s">
        <v>181</v>
      </c>
      <c r="C80" s="114" t="s">
        <v>169</v>
      </c>
      <c r="E80" s="116"/>
      <c r="F80" s="111">
        <f>-F61</f>
        <v>0</v>
      </c>
      <c r="G80" s="116"/>
      <c r="H80" s="111">
        <f>-H61</f>
        <v>0</v>
      </c>
      <c r="I80" s="111">
        <f t="shared" si="53"/>
        <v>0</v>
      </c>
      <c r="J80" s="111">
        <f t="shared" si="53"/>
        <v>0</v>
      </c>
      <c r="K80" s="111">
        <f t="shared" si="53"/>
        <v>0</v>
      </c>
      <c r="L80" s="111">
        <f t="shared" si="53"/>
        <v>0</v>
      </c>
      <c r="M80" s="111">
        <f t="shared" si="53"/>
        <v>0</v>
      </c>
      <c r="N80" s="111">
        <f t="shared" si="53"/>
        <v>0</v>
      </c>
      <c r="O80" s="111">
        <f t="shared" si="53"/>
        <v>0</v>
      </c>
      <c r="P80" s="111">
        <f t="shared" si="53"/>
        <v>0</v>
      </c>
      <c r="Q80" s="111">
        <f t="shared" si="53"/>
        <v>0</v>
      </c>
      <c r="R80" s="116" t="s">
        <v>195</v>
      </c>
      <c r="DZ80" s="114" t="s">
        <v>125</v>
      </c>
      <c r="EA80" s="115" t="s">
        <v>124</v>
      </c>
      <c r="EB80" s="115" t="s">
        <v>124</v>
      </c>
      <c r="EC80" s="115" t="s">
        <v>124</v>
      </c>
    </row>
    <row r="81" spans="2:133" s="111" customFormat="1" hidden="1" x14ac:dyDescent="0.25">
      <c r="B81" s="116" t="s">
        <v>182</v>
      </c>
      <c r="C81" s="114" t="s">
        <v>169</v>
      </c>
      <c r="E81" s="116"/>
      <c r="F81" s="111">
        <f>F62</f>
        <v>0</v>
      </c>
      <c r="G81" s="116"/>
      <c r="H81" s="111">
        <f t="shared" ref="H81:Q81" si="54">H62</f>
        <v>0</v>
      </c>
      <c r="I81" s="111">
        <f t="shared" si="54"/>
        <v>0</v>
      </c>
      <c r="J81" s="111">
        <f t="shared" si="54"/>
        <v>0</v>
      </c>
      <c r="K81" s="111">
        <f t="shared" si="54"/>
        <v>0</v>
      </c>
      <c r="L81" s="111">
        <f t="shared" si="54"/>
        <v>0</v>
      </c>
      <c r="M81" s="111">
        <f t="shared" si="54"/>
        <v>0</v>
      </c>
      <c r="N81" s="111">
        <f t="shared" si="54"/>
        <v>0</v>
      </c>
      <c r="O81" s="111">
        <f t="shared" si="54"/>
        <v>0</v>
      </c>
      <c r="P81" s="111">
        <f t="shared" si="54"/>
        <v>0</v>
      </c>
      <c r="Q81" s="111">
        <f t="shared" si="54"/>
        <v>0</v>
      </c>
      <c r="R81" s="116" t="s">
        <v>195</v>
      </c>
      <c r="DZ81" s="114" t="s">
        <v>125</v>
      </c>
      <c r="EA81" s="115" t="s">
        <v>124</v>
      </c>
      <c r="EB81" s="115" t="s">
        <v>124</v>
      </c>
      <c r="EC81" s="115" t="s">
        <v>124</v>
      </c>
    </row>
    <row r="82" spans="2:133" s="111" customFormat="1" hidden="1" x14ac:dyDescent="0.25">
      <c r="B82" s="116" t="s">
        <v>184</v>
      </c>
      <c r="C82" s="114" t="s">
        <v>169</v>
      </c>
      <c r="E82" s="116"/>
      <c r="F82" s="111">
        <f>-F64</f>
        <v>0</v>
      </c>
      <c r="G82" s="116"/>
      <c r="H82" s="111">
        <f t="shared" ref="H82:Q83" si="55">-H64</f>
        <v>0</v>
      </c>
      <c r="I82" s="111">
        <f t="shared" si="55"/>
        <v>0</v>
      </c>
      <c r="J82" s="111">
        <f t="shared" si="55"/>
        <v>0</v>
      </c>
      <c r="K82" s="111">
        <f t="shared" si="55"/>
        <v>0</v>
      </c>
      <c r="L82" s="111">
        <f t="shared" si="55"/>
        <v>0</v>
      </c>
      <c r="M82" s="111">
        <f t="shared" si="55"/>
        <v>0</v>
      </c>
      <c r="N82" s="111">
        <f t="shared" si="55"/>
        <v>0</v>
      </c>
      <c r="O82" s="111">
        <f t="shared" si="55"/>
        <v>0</v>
      </c>
      <c r="P82" s="111">
        <f t="shared" si="55"/>
        <v>0</v>
      </c>
      <c r="Q82" s="111">
        <f t="shared" si="55"/>
        <v>0</v>
      </c>
      <c r="R82" s="116"/>
      <c r="DZ82" s="114" t="s">
        <v>125</v>
      </c>
      <c r="EA82" s="115" t="s">
        <v>124</v>
      </c>
      <c r="EB82" s="115" t="s">
        <v>124</v>
      </c>
      <c r="EC82" s="115" t="s">
        <v>124</v>
      </c>
    </row>
    <row r="83" spans="2:133" s="111" customFormat="1" hidden="1" x14ac:dyDescent="0.25">
      <c r="B83" s="116" t="s">
        <v>185</v>
      </c>
      <c r="C83" s="114" t="s">
        <v>169</v>
      </c>
      <c r="E83" s="116"/>
      <c r="F83" s="111">
        <f>-F65</f>
        <v>0</v>
      </c>
      <c r="G83" s="116"/>
      <c r="H83" s="111">
        <f>-H65</f>
        <v>0</v>
      </c>
      <c r="I83" s="111">
        <f t="shared" si="55"/>
        <v>0</v>
      </c>
      <c r="J83" s="111">
        <f t="shared" si="55"/>
        <v>0</v>
      </c>
      <c r="K83" s="111">
        <f t="shared" si="55"/>
        <v>0</v>
      </c>
      <c r="L83" s="111">
        <f t="shared" si="55"/>
        <v>0</v>
      </c>
      <c r="M83" s="111">
        <f t="shared" si="55"/>
        <v>0</v>
      </c>
      <c r="N83" s="111">
        <f t="shared" si="55"/>
        <v>0</v>
      </c>
      <c r="O83" s="111">
        <f t="shared" si="55"/>
        <v>0</v>
      </c>
      <c r="P83" s="111">
        <f t="shared" si="55"/>
        <v>0</v>
      </c>
      <c r="Q83" s="111">
        <f t="shared" si="55"/>
        <v>0</v>
      </c>
      <c r="R83" s="116" t="s">
        <v>195</v>
      </c>
      <c r="DZ83" s="114" t="s">
        <v>125</v>
      </c>
      <c r="EA83" s="115" t="s">
        <v>124</v>
      </c>
      <c r="EB83" s="115" t="s">
        <v>124</v>
      </c>
      <c r="EC83" s="115" t="s">
        <v>124</v>
      </c>
    </row>
    <row r="84" spans="2:133" s="111" customFormat="1" ht="15.75" hidden="1" thickBot="1" x14ac:dyDescent="0.3">
      <c r="B84" s="116" t="s">
        <v>196</v>
      </c>
      <c r="C84" s="114" t="s">
        <v>169</v>
      </c>
      <c r="E84" s="116"/>
      <c r="F84" s="154"/>
      <c r="G84" s="116"/>
      <c r="H84" s="111" t="e">
        <f>-(H23-'[1]Budget Summary 1'!J152)</f>
        <v>#VALUE!</v>
      </c>
      <c r="I84" s="111">
        <f>-(I23-'[1]Budget Summary 1'!L152)</f>
        <v>-33350000</v>
      </c>
      <c r="J84" s="111">
        <f>-(J23-'[1]Budget Summary 1'!M152)</f>
        <v>-33249000</v>
      </c>
      <c r="K84" s="111">
        <f>-(K23-'[1]Budget Summary 1'!N152)</f>
        <v>-32825000</v>
      </c>
      <c r="L84" s="111">
        <f>-(L23-'[1]Budget Summary 1'!O152)</f>
        <v>-32523000</v>
      </c>
      <c r="M84" s="111">
        <f>-(M23-'[1]Budget Summary 1'!P152)</f>
        <v>-32379000</v>
      </c>
      <c r="N84" s="111" t="e">
        <f>-(N23-'[1]Budget Summary 1'!Q152)</f>
        <v>#VALUE!</v>
      </c>
      <c r="O84" s="111" t="e">
        <f>-(O23-'[1]Budget Summary 1'!R152)</f>
        <v>#VALUE!</v>
      </c>
      <c r="P84" s="111" t="e">
        <f>-(P23-'[1]Budget Summary 1'!S152)</f>
        <v>#VALUE!</v>
      </c>
      <c r="Q84" s="111" t="e">
        <f>-(Q23-'[1]Budget Summary 1'!T152)</f>
        <v>#VALUE!</v>
      </c>
      <c r="R84" s="116" t="s">
        <v>195</v>
      </c>
      <c r="DZ84" s="114" t="s">
        <v>125</v>
      </c>
      <c r="EA84" s="115" t="s">
        <v>124</v>
      </c>
      <c r="EB84" s="115" t="s">
        <v>124</v>
      </c>
      <c r="EC84" s="115" t="s">
        <v>124</v>
      </c>
    </row>
    <row r="85" spans="2:133" s="111" customFormat="1" hidden="1" x14ac:dyDescent="0.25">
      <c r="B85" s="116" t="s">
        <v>188</v>
      </c>
      <c r="C85" s="114" t="s">
        <v>169</v>
      </c>
      <c r="E85" s="116"/>
      <c r="F85" s="111">
        <f>-F68</f>
        <v>0</v>
      </c>
      <c r="G85" s="116"/>
      <c r="H85" s="111">
        <f>-H68</f>
        <v>0</v>
      </c>
      <c r="I85" s="111">
        <f t="shared" ref="I85:Q85" si="56">-I68</f>
        <v>0</v>
      </c>
      <c r="J85" s="111">
        <f t="shared" si="56"/>
        <v>0</v>
      </c>
      <c r="K85" s="111">
        <f t="shared" si="56"/>
        <v>0</v>
      </c>
      <c r="L85" s="111">
        <f t="shared" si="56"/>
        <v>0</v>
      </c>
      <c r="M85" s="111">
        <f t="shared" si="56"/>
        <v>0</v>
      </c>
      <c r="N85" s="111">
        <f t="shared" si="56"/>
        <v>0</v>
      </c>
      <c r="O85" s="111">
        <f t="shared" si="56"/>
        <v>0</v>
      </c>
      <c r="P85" s="111">
        <f t="shared" si="56"/>
        <v>0</v>
      </c>
      <c r="Q85" s="111">
        <f t="shared" si="56"/>
        <v>0</v>
      </c>
      <c r="R85" s="116" t="s">
        <v>195</v>
      </c>
      <c r="DZ85" s="114" t="s">
        <v>125</v>
      </c>
      <c r="EA85" s="115" t="s">
        <v>124</v>
      </c>
      <c r="EB85" s="115" t="s">
        <v>124</v>
      </c>
      <c r="EC85" s="115" t="s">
        <v>124</v>
      </c>
    </row>
    <row r="86" spans="2:133" s="111" customFormat="1" hidden="1" x14ac:dyDescent="0.25">
      <c r="B86" s="116" t="s">
        <v>187</v>
      </c>
      <c r="C86" s="114" t="s">
        <v>169</v>
      </c>
      <c r="E86" s="116"/>
      <c r="F86" s="111" t="e">
        <f>-F67</f>
        <v>#VALUE!</v>
      </c>
      <c r="G86" s="116"/>
      <c r="H86" s="111" t="e">
        <f>-H67</f>
        <v>#VALUE!</v>
      </c>
      <c r="I86" s="111" t="e">
        <f t="shared" ref="I86:Q86" si="57">-I67</f>
        <v>#VALUE!</v>
      </c>
      <c r="J86" s="111" t="e">
        <f t="shared" si="57"/>
        <v>#VALUE!</v>
      </c>
      <c r="K86" s="111" t="e">
        <f t="shared" si="57"/>
        <v>#VALUE!</v>
      </c>
      <c r="L86" s="111" t="e">
        <f t="shared" si="57"/>
        <v>#VALUE!</v>
      </c>
      <c r="M86" s="111" t="e">
        <f t="shared" si="57"/>
        <v>#VALUE!</v>
      </c>
      <c r="N86" s="111" t="e">
        <f t="shared" si="57"/>
        <v>#VALUE!</v>
      </c>
      <c r="O86" s="111" t="e">
        <f t="shared" si="57"/>
        <v>#VALUE!</v>
      </c>
      <c r="P86" s="111" t="e">
        <f t="shared" si="57"/>
        <v>#VALUE!</v>
      </c>
      <c r="Q86" s="111" t="e">
        <f t="shared" si="57"/>
        <v>#VALUE!</v>
      </c>
      <c r="R86" s="116" t="s">
        <v>195</v>
      </c>
      <c r="DZ86" s="114" t="s">
        <v>125</v>
      </c>
      <c r="EA86" s="115" t="s">
        <v>124</v>
      </c>
      <c r="EB86" s="115" t="s">
        <v>124</v>
      </c>
      <c r="EC86" s="115" t="s">
        <v>124</v>
      </c>
    </row>
    <row r="87" spans="2:133" s="111" customFormat="1" hidden="1" x14ac:dyDescent="0.25">
      <c r="B87" s="116" t="s">
        <v>197</v>
      </c>
      <c r="C87" s="114" t="s">
        <v>169</v>
      </c>
      <c r="E87" s="116"/>
      <c r="F87" s="147" t="e">
        <f>SUM(F77:F86)</f>
        <v>#VALUE!</v>
      </c>
      <c r="G87" s="116"/>
      <c r="H87" s="147" t="e">
        <f>SUM(H77:H86)</f>
        <v>#VALUE!</v>
      </c>
      <c r="I87" s="147" t="e">
        <f t="shared" ref="I87:Q87" si="58">SUM(I77:I86)</f>
        <v>#VALUE!</v>
      </c>
      <c r="J87" s="147" t="e">
        <f t="shared" si="58"/>
        <v>#VALUE!</v>
      </c>
      <c r="K87" s="147" t="e">
        <f t="shared" si="58"/>
        <v>#VALUE!</v>
      </c>
      <c r="L87" s="147" t="e">
        <f t="shared" si="58"/>
        <v>#VALUE!</v>
      </c>
      <c r="M87" s="147" t="e">
        <f t="shared" si="58"/>
        <v>#VALUE!</v>
      </c>
      <c r="N87" s="147" t="e">
        <f t="shared" si="58"/>
        <v>#VALUE!</v>
      </c>
      <c r="O87" s="147" t="e">
        <f t="shared" si="58"/>
        <v>#VALUE!</v>
      </c>
      <c r="P87" s="147" t="e">
        <f t="shared" si="58"/>
        <v>#VALUE!</v>
      </c>
      <c r="Q87" s="147" t="e">
        <f t="shared" si="58"/>
        <v>#VALUE!</v>
      </c>
      <c r="DZ87" s="114" t="s">
        <v>125</v>
      </c>
      <c r="EA87" s="115" t="s">
        <v>124</v>
      </c>
      <c r="EB87" s="115" t="s">
        <v>124</v>
      </c>
      <c r="EC87" s="115" t="s">
        <v>124</v>
      </c>
    </row>
    <row r="88" spans="2:133" s="111" customFormat="1" hidden="1" x14ac:dyDescent="0.25">
      <c r="C88" s="114" t="s">
        <v>169</v>
      </c>
      <c r="DZ88" s="114" t="s">
        <v>125</v>
      </c>
      <c r="EA88" s="115" t="s">
        <v>124</v>
      </c>
      <c r="EB88" s="115" t="s">
        <v>124</v>
      </c>
      <c r="EC88" s="115" t="s">
        <v>124</v>
      </c>
    </row>
    <row r="89" spans="2:133" s="111" customFormat="1" hidden="1" x14ac:dyDescent="0.25">
      <c r="C89" s="114" t="s">
        <v>169</v>
      </c>
      <c r="DZ89" s="114" t="s">
        <v>125</v>
      </c>
      <c r="EA89" s="115" t="s">
        <v>124</v>
      </c>
      <c r="EB89" s="115" t="s">
        <v>124</v>
      </c>
      <c r="EC89" s="115" t="s">
        <v>124</v>
      </c>
    </row>
    <row r="90" spans="2:133" s="111" customFormat="1" hidden="1" x14ac:dyDescent="0.25">
      <c r="C90" s="114" t="s">
        <v>169</v>
      </c>
      <c r="DZ90" s="114" t="s">
        <v>125</v>
      </c>
      <c r="EA90" s="115" t="s">
        <v>124</v>
      </c>
      <c r="EB90" s="115" t="s">
        <v>124</v>
      </c>
      <c r="EC90" s="115" t="s">
        <v>124</v>
      </c>
    </row>
    <row r="91" spans="2:133" s="111" customFormat="1" hidden="1" x14ac:dyDescent="0.25">
      <c r="C91" s="114" t="s">
        <v>169</v>
      </c>
      <c r="DZ91" s="114" t="s">
        <v>125</v>
      </c>
      <c r="EA91" s="115" t="s">
        <v>124</v>
      </c>
      <c r="EB91" s="115" t="s">
        <v>124</v>
      </c>
      <c r="EC91" s="115" t="s">
        <v>124</v>
      </c>
    </row>
    <row r="92" spans="2:133" s="111" customFormat="1" hidden="1" x14ac:dyDescent="0.25">
      <c r="C92" s="114" t="s">
        <v>169</v>
      </c>
      <c r="DZ92" s="114" t="s">
        <v>125</v>
      </c>
      <c r="EA92" s="115" t="s">
        <v>124</v>
      </c>
      <c r="EB92" s="115" t="s">
        <v>124</v>
      </c>
      <c r="EC92" s="115" t="s">
        <v>124</v>
      </c>
    </row>
    <row r="93" spans="2:133" s="111" customFormat="1" hidden="1" x14ac:dyDescent="0.25">
      <c r="C93" s="114" t="s">
        <v>169</v>
      </c>
      <c r="DZ93" s="114" t="s">
        <v>125</v>
      </c>
      <c r="EA93" s="115" t="s">
        <v>124</v>
      </c>
      <c r="EB93" s="115" t="s">
        <v>124</v>
      </c>
      <c r="EC93" s="115" t="s">
        <v>124</v>
      </c>
    </row>
    <row r="94" spans="2:133" s="111" customFormat="1" hidden="1" x14ac:dyDescent="0.25">
      <c r="C94" s="114" t="s">
        <v>169</v>
      </c>
      <c r="DZ94" s="114" t="s">
        <v>125</v>
      </c>
      <c r="EA94" s="115" t="s">
        <v>124</v>
      </c>
      <c r="EB94" s="115" t="s">
        <v>124</v>
      </c>
      <c r="EC94" s="115" t="s">
        <v>124</v>
      </c>
    </row>
    <row r="95" spans="2:133" hidden="1" x14ac:dyDescent="0.25">
      <c r="B95" s="155" t="s">
        <v>198</v>
      </c>
      <c r="C95" s="93" t="s">
        <v>169</v>
      </c>
      <c r="D95" s="156"/>
      <c r="E95" s="155"/>
      <c r="F95" s="157">
        <f>'[1]Target %'!G11</f>
        <v>0.06</v>
      </c>
      <c r="G95" s="155"/>
      <c r="H95" s="157">
        <f>'[1]Target %'!H11</f>
        <v>0.06</v>
      </c>
      <c r="I95" s="157">
        <f>'[1]Target %'!I11</f>
        <v>0.06</v>
      </c>
      <c r="J95" s="157">
        <f>'[1]Target %'!J11</f>
        <v>0.06</v>
      </c>
      <c r="K95" s="157">
        <f>'[1]Target %'!K11</f>
        <v>0.06</v>
      </c>
      <c r="L95" s="157">
        <f>'[1]Target %'!L11</f>
        <v>0.06</v>
      </c>
      <c r="M95" s="157">
        <f>'[1]Target %'!M11</f>
        <v>0.06</v>
      </c>
      <c r="N95" s="157">
        <f>'[1]Target %'!N11</f>
        <v>0.06</v>
      </c>
      <c r="O95" s="157">
        <f>'[1]Target %'!O11</f>
        <v>0.06</v>
      </c>
      <c r="P95" s="157">
        <f>'[1]Target %'!P11</f>
        <v>0.06</v>
      </c>
      <c r="Q95" s="157">
        <f>'[1]Target %'!Q11</f>
        <v>0.06</v>
      </c>
      <c r="AG95" s="157">
        <f>AVERAGE(F95:Q95)</f>
        <v>6.0000000000000012E-2</v>
      </c>
      <c r="AH95" s="157">
        <f>AG95</f>
        <v>6.0000000000000012E-2</v>
      </c>
      <c r="AI95" s="157">
        <f t="shared" ref="AI95:AP96" si="59">AH95</f>
        <v>6.0000000000000012E-2</v>
      </c>
      <c r="AJ95" s="157">
        <f t="shared" si="59"/>
        <v>6.0000000000000012E-2</v>
      </c>
      <c r="AK95" s="157">
        <f t="shared" si="59"/>
        <v>6.0000000000000012E-2</v>
      </c>
      <c r="AL95" s="157">
        <f t="shared" si="59"/>
        <v>6.0000000000000012E-2</v>
      </c>
      <c r="AM95" s="157">
        <f t="shared" si="59"/>
        <v>6.0000000000000012E-2</v>
      </c>
      <c r="AN95" s="157">
        <f t="shared" si="59"/>
        <v>6.0000000000000012E-2</v>
      </c>
      <c r="AO95" s="157">
        <f t="shared" si="59"/>
        <v>6.0000000000000012E-2</v>
      </c>
      <c r="AP95" s="157">
        <f t="shared" si="59"/>
        <v>6.0000000000000012E-2</v>
      </c>
      <c r="AQ95" s="155" t="s">
        <v>199</v>
      </c>
      <c r="DZ95" s="93" t="s">
        <v>125</v>
      </c>
      <c r="EA95" s="158" t="s">
        <v>124</v>
      </c>
      <c r="EB95" s="158" t="s">
        <v>124</v>
      </c>
      <c r="EC95" s="158" t="s">
        <v>124</v>
      </c>
    </row>
    <row r="96" spans="2:133" hidden="1" x14ac:dyDescent="0.25">
      <c r="B96" s="155" t="s">
        <v>200</v>
      </c>
      <c r="C96" s="93" t="s">
        <v>169</v>
      </c>
      <c r="D96" s="156"/>
      <c r="E96" s="155"/>
      <c r="F96" s="157">
        <f>'[1]Target %'!G12</f>
        <v>0</v>
      </c>
      <c r="G96" s="155"/>
      <c r="H96" s="157">
        <f>'[1]Target %'!H12</f>
        <v>0</v>
      </c>
      <c r="I96" s="157">
        <f>'[1]Target %'!I12</f>
        <v>0</v>
      </c>
      <c r="J96" s="157">
        <f>'[1]Target %'!J12</f>
        <v>0</v>
      </c>
      <c r="K96" s="157">
        <f>'[1]Target %'!K12</f>
        <v>0</v>
      </c>
      <c r="L96" s="157">
        <f>'[1]Target %'!L12</f>
        <v>0</v>
      </c>
      <c r="M96" s="157">
        <f>'[1]Target %'!M12</f>
        <v>0</v>
      </c>
      <c r="N96" s="157">
        <f>'[1]Target %'!N12</f>
        <v>0</v>
      </c>
      <c r="O96" s="157">
        <f>'[1]Target %'!O12</f>
        <v>0</v>
      </c>
      <c r="P96" s="157">
        <f>'[1]Target %'!P12</f>
        <v>0</v>
      </c>
      <c r="Q96" s="157">
        <f>'[1]Target %'!Q12</f>
        <v>0</v>
      </c>
      <c r="AG96" s="157">
        <f>AVERAGE(F96:Q96)</f>
        <v>0</v>
      </c>
      <c r="AH96" s="157">
        <f>AG96</f>
        <v>0</v>
      </c>
      <c r="AI96" s="157">
        <f t="shared" si="59"/>
        <v>0</v>
      </c>
      <c r="AJ96" s="157">
        <f t="shared" si="59"/>
        <v>0</v>
      </c>
      <c r="AK96" s="157">
        <f t="shared" si="59"/>
        <v>0</v>
      </c>
      <c r="AL96" s="157">
        <f t="shared" si="59"/>
        <v>0</v>
      </c>
      <c r="AM96" s="157">
        <f t="shared" si="59"/>
        <v>0</v>
      </c>
      <c r="AN96" s="157">
        <f t="shared" si="59"/>
        <v>0</v>
      </c>
      <c r="AO96" s="157">
        <f t="shared" si="59"/>
        <v>0</v>
      </c>
      <c r="AP96" s="157">
        <f t="shared" si="59"/>
        <v>0</v>
      </c>
      <c r="AQ96" s="155" t="s">
        <v>199</v>
      </c>
      <c r="DZ96" s="93" t="s">
        <v>125</v>
      </c>
      <c r="EA96" s="158" t="s">
        <v>124</v>
      </c>
      <c r="EB96" s="158" t="s">
        <v>124</v>
      </c>
      <c r="EC96" s="158" t="s">
        <v>124</v>
      </c>
    </row>
    <row r="97" spans="2:133" hidden="1" x14ac:dyDescent="0.25">
      <c r="C97" s="93" t="s">
        <v>169</v>
      </c>
      <c r="D97" s="156"/>
      <c r="F97" s="156"/>
      <c r="H97" s="156"/>
      <c r="I97" s="156"/>
      <c r="J97" s="156"/>
      <c r="K97" s="156"/>
      <c r="L97" s="156"/>
      <c r="M97" s="156"/>
      <c r="N97" s="156"/>
      <c r="O97" s="156"/>
      <c r="P97" s="156"/>
      <c r="Q97" s="156"/>
      <c r="DZ97" s="93" t="s">
        <v>125</v>
      </c>
      <c r="EA97" s="158" t="s">
        <v>124</v>
      </c>
      <c r="EB97" s="158" t="s">
        <v>124</v>
      </c>
      <c r="EC97" s="158" t="s">
        <v>124</v>
      </c>
    </row>
    <row r="98" spans="2:133" hidden="1" x14ac:dyDescent="0.25">
      <c r="B98" s="159" t="s">
        <v>201</v>
      </c>
      <c r="C98" s="93" t="s">
        <v>169</v>
      </c>
      <c r="D98" s="156"/>
      <c r="E98" s="159"/>
      <c r="F98" s="160" t="str">
        <f>IF(F95="",F4,"")</f>
        <v/>
      </c>
      <c r="G98" s="159"/>
      <c r="H98" s="160" t="str">
        <f>IF(H95="",IF(F98="",H$4,F98&amp;", "&amp;H$4),F98)</f>
        <v/>
      </c>
      <c r="I98" s="160" t="str">
        <f t="shared" ref="I98:Q99" si="60">IF(I95="",IF(H98="",I$4,H98&amp;", "&amp;I$4),H98)</f>
        <v/>
      </c>
      <c r="J98" s="160" t="str">
        <f t="shared" si="60"/>
        <v/>
      </c>
      <c r="K98" s="160" t="str">
        <f t="shared" si="60"/>
        <v/>
      </c>
      <c r="L98" s="160" t="str">
        <f t="shared" si="60"/>
        <v/>
      </c>
      <c r="M98" s="160" t="str">
        <f t="shared" si="60"/>
        <v/>
      </c>
      <c r="N98" s="160" t="str">
        <f t="shared" si="60"/>
        <v/>
      </c>
      <c r="O98" s="160" t="str">
        <f t="shared" si="60"/>
        <v/>
      </c>
      <c r="P98" s="160" t="str">
        <f t="shared" si="60"/>
        <v/>
      </c>
      <c r="Q98" s="160" t="str">
        <f t="shared" si="60"/>
        <v/>
      </c>
      <c r="DZ98" s="93" t="s">
        <v>125</v>
      </c>
      <c r="EA98" s="158" t="s">
        <v>124</v>
      </c>
      <c r="EB98" s="158" t="s">
        <v>124</v>
      </c>
      <c r="EC98" s="158" t="s">
        <v>124</v>
      </c>
    </row>
    <row r="99" spans="2:133" hidden="1" x14ac:dyDescent="0.25">
      <c r="B99" s="159" t="s">
        <v>202</v>
      </c>
      <c r="C99" s="93" t="s">
        <v>169</v>
      </c>
      <c r="D99" s="156"/>
      <c r="E99" s="159"/>
      <c r="F99" s="160" t="str">
        <f>IF(F96="",F4,"")</f>
        <v/>
      </c>
      <c r="G99" s="159"/>
      <c r="H99" s="160" t="str">
        <f>IF(H96="",IF(F99="",H$4,F99&amp;", "&amp;H$4),F99)</f>
        <v/>
      </c>
      <c r="I99" s="160" t="str">
        <f t="shared" si="60"/>
        <v/>
      </c>
      <c r="J99" s="160" t="str">
        <f t="shared" si="60"/>
        <v/>
      </c>
      <c r="K99" s="160" t="str">
        <f t="shared" si="60"/>
        <v/>
      </c>
      <c r="L99" s="160" t="str">
        <f t="shared" si="60"/>
        <v/>
      </c>
      <c r="M99" s="160" t="str">
        <f t="shared" si="60"/>
        <v/>
      </c>
      <c r="N99" s="160" t="str">
        <f t="shared" si="60"/>
        <v/>
      </c>
      <c r="O99" s="160" t="str">
        <f t="shared" si="60"/>
        <v/>
      </c>
      <c r="P99" s="160" t="str">
        <f t="shared" si="60"/>
        <v/>
      </c>
      <c r="Q99" s="160" t="str">
        <f t="shared" si="60"/>
        <v/>
      </c>
      <c r="DZ99" s="93" t="s">
        <v>125</v>
      </c>
      <c r="EA99" s="158" t="s">
        <v>124</v>
      </c>
      <c r="EB99" s="158" t="s">
        <v>124</v>
      </c>
      <c r="EC99" s="158" t="s">
        <v>124</v>
      </c>
    </row>
    <row r="100" spans="2:133" hidden="1" x14ac:dyDescent="0.25">
      <c r="B100" s="159" t="s">
        <v>203</v>
      </c>
      <c r="C100" s="93" t="s">
        <v>169</v>
      </c>
      <c r="D100" s="156"/>
      <c r="E100" s="159"/>
      <c r="F100" s="160" t="str">
        <f>IF(F96&gt;F95,F4,"")</f>
        <v/>
      </c>
      <c r="G100" s="159"/>
      <c r="H100" s="160" t="str">
        <f>IF(H96&gt;H95,IF(F100="",H$4,F100&amp;", "&amp;H$4),F100)</f>
        <v/>
      </c>
      <c r="I100" s="160" t="str">
        <f t="shared" ref="I100:Q100" si="61">IF(I96&gt;I95,IF(H100="",I$4,H100&amp;", "&amp;I$4),H100)</f>
        <v/>
      </c>
      <c r="J100" s="160" t="str">
        <f t="shared" si="61"/>
        <v/>
      </c>
      <c r="K100" s="160" t="str">
        <f t="shared" si="61"/>
        <v/>
      </c>
      <c r="L100" s="160" t="str">
        <f t="shared" si="61"/>
        <v/>
      </c>
      <c r="M100" s="160" t="str">
        <f t="shared" si="61"/>
        <v/>
      </c>
      <c r="N100" s="160" t="str">
        <f t="shared" si="61"/>
        <v/>
      </c>
      <c r="O100" s="160" t="str">
        <f t="shared" si="61"/>
        <v/>
      </c>
      <c r="P100" s="160" t="str">
        <f t="shared" si="61"/>
        <v/>
      </c>
      <c r="Q100" s="160" t="str">
        <f t="shared" si="61"/>
        <v/>
      </c>
      <c r="DZ100" s="93" t="s">
        <v>125</v>
      </c>
      <c r="EA100" s="158" t="s">
        <v>124</v>
      </c>
      <c r="EB100" s="158" t="s">
        <v>124</v>
      </c>
      <c r="EC100" s="158" t="s">
        <v>124</v>
      </c>
    </row>
    <row r="101" spans="2:133" s="111" customFormat="1" hidden="1" x14ac:dyDescent="0.25">
      <c r="C101" s="114" t="s">
        <v>169</v>
      </c>
      <c r="DZ101" s="114" t="s">
        <v>125</v>
      </c>
      <c r="EA101" s="115" t="s">
        <v>124</v>
      </c>
      <c r="EB101" s="115" t="s">
        <v>124</v>
      </c>
      <c r="EC101" s="115" t="s">
        <v>124</v>
      </c>
    </row>
    <row r="102" spans="2:133" s="111" customFormat="1" hidden="1" x14ac:dyDescent="0.25">
      <c r="C102" s="114" t="s">
        <v>169</v>
      </c>
      <c r="DZ102" s="114" t="s">
        <v>125</v>
      </c>
      <c r="EA102" s="115" t="s">
        <v>124</v>
      </c>
      <c r="EB102" s="115" t="s">
        <v>124</v>
      </c>
      <c r="EC102" s="115" t="s">
        <v>124</v>
      </c>
    </row>
    <row r="103" spans="2:133" s="111" customFormat="1" hidden="1" x14ac:dyDescent="0.25">
      <c r="C103" s="114" t="s">
        <v>169</v>
      </c>
      <c r="DZ103" s="114" t="s">
        <v>125</v>
      </c>
      <c r="EA103" s="115" t="s">
        <v>124</v>
      </c>
      <c r="EB103" s="115" t="s">
        <v>124</v>
      </c>
      <c r="EC103" s="115" t="s">
        <v>124</v>
      </c>
    </row>
    <row r="104" spans="2:133" s="111" customFormat="1" hidden="1" x14ac:dyDescent="0.25">
      <c r="C104" s="114" t="s">
        <v>169</v>
      </c>
      <c r="DZ104" s="114" t="s">
        <v>125</v>
      </c>
      <c r="EA104" s="115" t="s">
        <v>124</v>
      </c>
      <c r="EB104" s="115" t="s">
        <v>124</v>
      </c>
      <c r="EC104" s="115" t="s">
        <v>124</v>
      </c>
    </row>
    <row r="105" spans="2:133" s="111" customFormat="1" hidden="1" x14ac:dyDescent="0.25">
      <c r="B105" s="111" t="s">
        <v>148</v>
      </c>
      <c r="C105" s="114" t="s">
        <v>169</v>
      </c>
      <c r="F105" s="111" t="e">
        <f>F17</f>
        <v>#VALUE!</v>
      </c>
      <c r="H105" s="111" t="e">
        <f>H17</f>
        <v>#VALUE!</v>
      </c>
      <c r="I105" s="111">
        <f t="shared" ref="I105:Q105" si="62">I17</f>
        <v>98168712.399999991</v>
      </c>
      <c r="J105" s="111">
        <f t="shared" si="62"/>
        <v>104296673.07000001</v>
      </c>
      <c r="K105" s="111">
        <f t="shared" si="62"/>
        <v>111309469.78999998</v>
      </c>
      <c r="L105" s="111">
        <f t="shared" si="62"/>
        <v>119163219.01999998</v>
      </c>
      <c r="M105" s="111">
        <f t="shared" si="62"/>
        <v>122894342.5</v>
      </c>
      <c r="N105" s="111" t="e">
        <f t="shared" si="62"/>
        <v>#VALUE!</v>
      </c>
      <c r="O105" s="111" t="e">
        <f t="shared" si="62"/>
        <v>#VALUE!</v>
      </c>
      <c r="P105" s="111" t="e">
        <f t="shared" si="62"/>
        <v>#VALUE!</v>
      </c>
      <c r="Q105" s="111" t="e">
        <f t="shared" si="62"/>
        <v>#VALUE!</v>
      </c>
      <c r="DZ105" s="114" t="s">
        <v>125</v>
      </c>
      <c r="EA105" s="115" t="s">
        <v>124</v>
      </c>
      <c r="EB105" s="115" t="s">
        <v>124</v>
      </c>
      <c r="EC105" s="115" t="s">
        <v>124</v>
      </c>
    </row>
    <row r="106" spans="2:133" s="111" customFormat="1" hidden="1" x14ac:dyDescent="0.25">
      <c r="B106" s="116" t="s">
        <v>175</v>
      </c>
      <c r="C106" s="114" t="s">
        <v>169</v>
      </c>
      <c r="E106" s="116"/>
      <c r="G106" s="116"/>
      <c r="DZ106" s="114" t="s">
        <v>125</v>
      </c>
      <c r="EA106" s="115" t="s">
        <v>124</v>
      </c>
      <c r="EB106" s="115" t="s">
        <v>124</v>
      </c>
      <c r="EC106" s="115" t="s">
        <v>124</v>
      </c>
    </row>
    <row r="107" spans="2:133" s="111" customFormat="1" hidden="1" x14ac:dyDescent="0.25">
      <c r="B107" s="116" t="s">
        <v>183</v>
      </c>
      <c r="C107" s="114" t="s">
        <v>169</v>
      </c>
      <c r="E107" s="116"/>
      <c r="F107" s="111">
        <f>F63</f>
        <v>-318393</v>
      </c>
      <c r="G107" s="116"/>
      <c r="H107" s="111">
        <f>H63</f>
        <v>-236000</v>
      </c>
      <c r="I107" s="111">
        <f t="shared" ref="I107:Q107" si="63">I63</f>
        <v>-243080</v>
      </c>
      <c r="J107" s="111">
        <f t="shared" si="63"/>
        <v>-250372.39999999991</v>
      </c>
      <c r="K107" s="111">
        <f t="shared" si="63"/>
        <v>-257883.56999999983</v>
      </c>
      <c r="L107" s="111">
        <f t="shared" si="63"/>
        <v>-265620.08000000007</v>
      </c>
      <c r="M107" s="111">
        <f t="shared" si="63"/>
        <v>-273588.67999999993</v>
      </c>
      <c r="N107" s="111">
        <f t="shared" si="63"/>
        <v>-281796.34000000008</v>
      </c>
      <c r="O107" s="111">
        <f t="shared" si="63"/>
        <v>-290250.23</v>
      </c>
      <c r="P107" s="111">
        <f t="shared" si="63"/>
        <v>-298957.74</v>
      </c>
      <c r="Q107" s="111">
        <f t="shared" si="63"/>
        <v>-307926.46999999997</v>
      </c>
      <c r="DZ107" s="114" t="s">
        <v>125</v>
      </c>
      <c r="EA107" s="115" t="s">
        <v>124</v>
      </c>
      <c r="EB107" s="115" t="s">
        <v>124</v>
      </c>
      <c r="EC107" s="115" t="s">
        <v>124</v>
      </c>
    </row>
    <row r="108" spans="2:133" s="111" customFormat="1" hidden="1" x14ac:dyDescent="0.25">
      <c r="B108" s="116" t="s">
        <v>178</v>
      </c>
      <c r="C108" s="114" t="s">
        <v>169</v>
      </c>
      <c r="E108" s="116"/>
      <c r="F108" s="111" t="e">
        <f t="shared" ref="F108:Q112" si="64">F58</f>
        <v>#VALUE!</v>
      </c>
      <c r="G108" s="116"/>
      <c r="H108" s="111" t="e">
        <f t="shared" si="64"/>
        <v>#VALUE!</v>
      </c>
      <c r="I108" s="111" t="e">
        <f t="shared" si="64"/>
        <v>#VALUE!</v>
      </c>
      <c r="J108" s="111" t="e">
        <f t="shared" si="64"/>
        <v>#VALUE!</v>
      </c>
      <c r="K108" s="111" t="e">
        <f t="shared" si="64"/>
        <v>#VALUE!</v>
      </c>
      <c r="L108" s="111" t="e">
        <f t="shared" si="64"/>
        <v>#VALUE!</v>
      </c>
      <c r="M108" s="111" t="e">
        <f t="shared" si="64"/>
        <v>#VALUE!</v>
      </c>
      <c r="N108" s="111" t="e">
        <f t="shared" si="64"/>
        <v>#VALUE!</v>
      </c>
      <c r="O108" s="111" t="e">
        <f t="shared" si="64"/>
        <v>#VALUE!</v>
      </c>
      <c r="P108" s="111" t="e">
        <f t="shared" si="64"/>
        <v>#VALUE!</v>
      </c>
      <c r="Q108" s="111" t="e">
        <f t="shared" si="64"/>
        <v>#VALUE!</v>
      </c>
      <c r="DZ108" s="114" t="s">
        <v>125</v>
      </c>
      <c r="EA108" s="115" t="s">
        <v>124</v>
      </c>
      <c r="EB108" s="115" t="s">
        <v>124</v>
      </c>
      <c r="EC108" s="115" t="s">
        <v>124</v>
      </c>
    </row>
    <row r="109" spans="2:133" s="111" customFormat="1" hidden="1" x14ac:dyDescent="0.25">
      <c r="B109" s="116" t="s">
        <v>179</v>
      </c>
      <c r="C109" s="114" t="s">
        <v>169</v>
      </c>
      <c r="E109" s="116"/>
      <c r="F109" s="111">
        <f t="shared" si="64"/>
        <v>0</v>
      </c>
      <c r="G109" s="116"/>
      <c r="H109" s="111">
        <f t="shared" si="64"/>
        <v>0</v>
      </c>
      <c r="I109" s="111">
        <f t="shared" si="64"/>
        <v>0</v>
      </c>
      <c r="J109" s="111">
        <f t="shared" si="64"/>
        <v>0</v>
      </c>
      <c r="K109" s="111">
        <f t="shared" si="64"/>
        <v>0</v>
      </c>
      <c r="L109" s="111">
        <f t="shared" si="64"/>
        <v>0</v>
      </c>
      <c r="M109" s="111">
        <f t="shared" si="64"/>
        <v>0</v>
      </c>
      <c r="N109" s="111">
        <f t="shared" si="64"/>
        <v>0</v>
      </c>
      <c r="O109" s="111">
        <f t="shared" si="64"/>
        <v>0</v>
      </c>
      <c r="P109" s="111">
        <f t="shared" si="64"/>
        <v>0</v>
      </c>
      <c r="Q109" s="111">
        <f t="shared" si="64"/>
        <v>0</v>
      </c>
      <c r="DZ109" s="114" t="s">
        <v>125</v>
      </c>
      <c r="EA109" s="115" t="s">
        <v>124</v>
      </c>
      <c r="EB109" s="115" t="s">
        <v>124</v>
      </c>
      <c r="EC109" s="115" t="s">
        <v>124</v>
      </c>
    </row>
    <row r="110" spans="2:133" s="111" customFormat="1" hidden="1" x14ac:dyDescent="0.25">
      <c r="B110" s="116" t="s">
        <v>180</v>
      </c>
      <c r="C110" s="114" t="s">
        <v>169</v>
      </c>
      <c r="E110" s="116"/>
      <c r="F110" s="111">
        <f t="shared" si="64"/>
        <v>0</v>
      </c>
      <c r="G110" s="116"/>
      <c r="H110" s="111">
        <f t="shared" si="64"/>
        <v>0</v>
      </c>
      <c r="I110" s="111">
        <f t="shared" si="64"/>
        <v>0</v>
      </c>
      <c r="J110" s="111">
        <f t="shared" si="64"/>
        <v>0</v>
      </c>
      <c r="K110" s="111">
        <f t="shared" si="64"/>
        <v>0</v>
      </c>
      <c r="L110" s="111">
        <f t="shared" si="64"/>
        <v>0</v>
      </c>
      <c r="M110" s="111">
        <f t="shared" si="64"/>
        <v>0</v>
      </c>
      <c r="N110" s="111">
        <f t="shared" si="64"/>
        <v>0</v>
      </c>
      <c r="O110" s="111">
        <f t="shared" si="64"/>
        <v>0</v>
      </c>
      <c r="P110" s="111">
        <f t="shared" si="64"/>
        <v>0</v>
      </c>
      <c r="Q110" s="111">
        <f t="shared" si="64"/>
        <v>0</v>
      </c>
      <c r="DZ110" s="114" t="s">
        <v>125</v>
      </c>
      <c r="EA110" s="115" t="s">
        <v>124</v>
      </c>
      <c r="EB110" s="115" t="s">
        <v>124</v>
      </c>
      <c r="EC110" s="115" t="s">
        <v>124</v>
      </c>
    </row>
    <row r="111" spans="2:133" s="111" customFormat="1" hidden="1" x14ac:dyDescent="0.25">
      <c r="B111" s="116" t="s">
        <v>181</v>
      </c>
      <c r="C111" s="114" t="s">
        <v>169</v>
      </c>
      <c r="E111" s="116"/>
      <c r="F111" s="111">
        <f t="shared" si="64"/>
        <v>0</v>
      </c>
      <c r="G111" s="116"/>
      <c r="H111" s="111">
        <f t="shared" si="64"/>
        <v>0</v>
      </c>
      <c r="I111" s="111">
        <f t="shared" si="64"/>
        <v>0</v>
      </c>
      <c r="J111" s="111">
        <f t="shared" si="64"/>
        <v>0</v>
      </c>
      <c r="K111" s="111">
        <f t="shared" si="64"/>
        <v>0</v>
      </c>
      <c r="L111" s="111">
        <f t="shared" si="64"/>
        <v>0</v>
      </c>
      <c r="M111" s="111">
        <f t="shared" si="64"/>
        <v>0</v>
      </c>
      <c r="N111" s="111">
        <f t="shared" si="64"/>
        <v>0</v>
      </c>
      <c r="O111" s="111">
        <f t="shared" si="64"/>
        <v>0</v>
      </c>
      <c r="P111" s="111">
        <f t="shared" si="64"/>
        <v>0</v>
      </c>
      <c r="Q111" s="111">
        <f t="shared" si="64"/>
        <v>0</v>
      </c>
      <c r="DZ111" s="114" t="s">
        <v>125</v>
      </c>
      <c r="EA111" s="115" t="s">
        <v>124</v>
      </c>
      <c r="EB111" s="115" t="s">
        <v>124</v>
      </c>
      <c r="EC111" s="115" t="s">
        <v>124</v>
      </c>
    </row>
    <row r="112" spans="2:133" s="111" customFormat="1" hidden="1" x14ac:dyDescent="0.25">
      <c r="B112" s="116" t="s">
        <v>182</v>
      </c>
      <c r="C112" s="114" t="s">
        <v>169</v>
      </c>
      <c r="E112" s="116"/>
      <c r="F112" s="111">
        <f t="shared" si="64"/>
        <v>0</v>
      </c>
      <c r="G112" s="116"/>
      <c r="H112" s="111">
        <f t="shared" si="64"/>
        <v>0</v>
      </c>
      <c r="I112" s="111">
        <f t="shared" si="64"/>
        <v>0</v>
      </c>
      <c r="J112" s="111">
        <f t="shared" si="64"/>
        <v>0</v>
      </c>
      <c r="K112" s="111">
        <f t="shared" si="64"/>
        <v>0</v>
      </c>
      <c r="L112" s="111">
        <f t="shared" si="64"/>
        <v>0</v>
      </c>
      <c r="M112" s="111">
        <f t="shared" si="64"/>
        <v>0</v>
      </c>
      <c r="N112" s="111">
        <f t="shared" si="64"/>
        <v>0</v>
      </c>
      <c r="O112" s="111">
        <f t="shared" si="64"/>
        <v>0</v>
      </c>
      <c r="P112" s="111">
        <f t="shared" si="64"/>
        <v>0</v>
      </c>
      <c r="Q112" s="111">
        <f t="shared" si="64"/>
        <v>0</v>
      </c>
      <c r="DZ112" s="114" t="s">
        <v>125</v>
      </c>
      <c r="EA112" s="115" t="s">
        <v>124</v>
      </c>
      <c r="EB112" s="115" t="s">
        <v>124</v>
      </c>
      <c r="EC112" s="115" t="s">
        <v>124</v>
      </c>
    </row>
    <row r="113" spans="2:133" s="111" customFormat="1" hidden="1" x14ac:dyDescent="0.25">
      <c r="B113" s="116" t="s">
        <v>204</v>
      </c>
      <c r="C113" s="114" t="s">
        <v>169</v>
      </c>
      <c r="E113" s="116"/>
      <c r="F113" s="111">
        <f>IF(F57&gt;0,F57,0)</f>
        <v>8668958</v>
      </c>
      <c r="G113" s="116"/>
      <c r="H113" s="111">
        <f>IF(H57&gt;0,H57,0)</f>
        <v>6428216</v>
      </c>
      <c r="I113" s="111">
        <f t="shared" ref="I113:Q113" si="65">IF(I57&gt;0,I57,0)</f>
        <v>0</v>
      </c>
      <c r="J113" s="111">
        <f t="shared" si="65"/>
        <v>0</v>
      </c>
      <c r="K113" s="111">
        <f t="shared" si="65"/>
        <v>0</v>
      </c>
      <c r="L113" s="111">
        <f t="shared" si="65"/>
        <v>0</v>
      </c>
      <c r="M113" s="111">
        <f t="shared" si="65"/>
        <v>0</v>
      </c>
      <c r="N113" s="111">
        <f t="shared" si="65"/>
        <v>0</v>
      </c>
      <c r="O113" s="111">
        <f t="shared" si="65"/>
        <v>299775.69999999925</v>
      </c>
      <c r="P113" s="111">
        <f t="shared" si="65"/>
        <v>1016845.7899999991</v>
      </c>
      <c r="Q113" s="111">
        <f t="shared" si="65"/>
        <v>1779868.0399999991</v>
      </c>
      <c r="DZ113" s="114" t="s">
        <v>125</v>
      </c>
      <c r="EA113" s="115" t="s">
        <v>124</v>
      </c>
      <c r="EB113" s="115" t="s">
        <v>124</v>
      </c>
      <c r="EC113" s="115" t="s">
        <v>124</v>
      </c>
    </row>
    <row r="114" spans="2:133" s="111" customFormat="1" hidden="1" x14ac:dyDescent="0.25">
      <c r="B114" s="116" t="s">
        <v>205</v>
      </c>
      <c r="C114" s="114" t="s">
        <v>169</v>
      </c>
      <c r="E114" s="116"/>
      <c r="F114" s="134" t="e">
        <f>SUM(F105:F113)</f>
        <v>#VALUE!</v>
      </c>
      <c r="G114" s="116"/>
      <c r="H114" s="134" t="e">
        <f>SUM(H105:H113)</f>
        <v>#VALUE!</v>
      </c>
      <c r="I114" s="134" t="e">
        <f t="shared" ref="I114:Q114" si="66">SUM(I105:I113)</f>
        <v>#VALUE!</v>
      </c>
      <c r="J114" s="134" t="e">
        <f t="shared" si="66"/>
        <v>#VALUE!</v>
      </c>
      <c r="K114" s="134" t="e">
        <f t="shared" si="66"/>
        <v>#VALUE!</v>
      </c>
      <c r="L114" s="134" t="e">
        <f t="shared" si="66"/>
        <v>#VALUE!</v>
      </c>
      <c r="M114" s="134" t="e">
        <f t="shared" si="66"/>
        <v>#VALUE!</v>
      </c>
      <c r="N114" s="134" t="e">
        <f t="shared" si="66"/>
        <v>#VALUE!</v>
      </c>
      <c r="O114" s="134" t="e">
        <f t="shared" si="66"/>
        <v>#VALUE!</v>
      </c>
      <c r="P114" s="134" t="e">
        <f t="shared" si="66"/>
        <v>#VALUE!</v>
      </c>
      <c r="Q114" s="134" t="e">
        <f t="shared" si="66"/>
        <v>#VALUE!</v>
      </c>
      <c r="DZ114" s="114" t="s">
        <v>125</v>
      </c>
      <c r="EA114" s="115" t="s">
        <v>124</v>
      </c>
      <c r="EB114" s="115" t="s">
        <v>124</v>
      </c>
      <c r="EC114" s="115" t="s">
        <v>124</v>
      </c>
    </row>
    <row r="115" spans="2:133" s="111" customFormat="1" hidden="1" x14ac:dyDescent="0.25">
      <c r="B115" s="116" t="s">
        <v>206</v>
      </c>
      <c r="C115" s="114" t="s">
        <v>169</v>
      </c>
      <c r="E115" s="116"/>
      <c r="F115" s="111">
        <f>'[1]Budget Summary 1'!J32</f>
        <v>88447957</v>
      </c>
      <c r="G115" s="116"/>
      <c r="H115" s="111">
        <f>'[1]Budget Summary 1'!L32</f>
        <v>94465444</v>
      </c>
      <c r="I115" s="111">
        <f>'[1]Budget Summary 1'!M32</f>
        <v>96963712.399999991</v>
      </c>
      <c r="J115" s="111">
        <f>'[1]Budget Summary 1'!N32</f>
        <v>103077673.06999999</v>
      </c>
      <c r="K115" s="111">
        <f>'[1]Budget Summary 1'!O32</f>
        <v>110076469.78999999</v>
      </c>
      <c r="L115" s="111">
        <f>'[1]Budget Summary 1'!P32</f>
        <v>117916219.01999998</v>
      </c>
      <c r="M115" s="111">
        <f>'[1]Budget Summary 1'!Q32</f>
        <v>121632342.5</v>
      </c>
      <c r="N115" s="111">
        <f>'[1]Budget Summary 1'!R32</f>
        <v>125622411.07000001</v>
      </c>
      <c r="O115" s="111">
        <f>'[1]Budget Summary 1'!S32</f>
        <v>129756886.15999998</v>
      </c>
      <c r="P115" s="111">
        <f>'[1]Budget Summary 1'!T32</f>
        <v>134041225.22000001</v>
      </c>
      <c r="Q115" s="111">
        <f>'[1]Budget Summary 1'!U32</f>
        <v>137935173.21999997</v>
      </c>
      <c r="DZ115" s="114" t="s">
        <v>125</v>
      </c>
      <c r="EA115" s="115" t="s">
        <v>124</v>
      </c>
      <c r="EB115" s="115" t="s">
        <v>124</v>
      </c>
      <c r="EC115" s="115" t="s">
        <v>124</v>
      </c>
    </row>
    <row r="116" spans="2:133" s="111" customFormat="1" ht="15.75" hidden="1" thickBot="1" x14ac:dyDescent="0.3">
      <c r="B116" s="116" t="s">
        <v>204</v>
      </c>
      <c r="C116" s="114" t="s">
        <v>169</v>
      </c>
      <c r="E116" s="116"/>
      <c r="F116" s="154"/>
      <c r="G116" s="116"/>
      <c r="H116" s="111">
        <f>IF('[1]Budget Summary 1'!J92&gt;0,'[1]Budget Summary 1'!J92,0)</f>
        <v>20031981</v>
      </c>
      <c r="I116" s="111">
        <f>IF('[1]Budget Summary 1'!L92&gt;0,'[1]Budget Summary 1'!L92,0)</f>
        <v>13218676</v>
      </c>
      <c r="J116" s="111">
        <f>IF('[1]Budget Summary 1'!M92&gt;0,'[1]Budget Summary 1'!M92,0)</f>
        <v>3705676</v>
      </c>
      <c r="K116" s="111">
        <f>IF('[1]Budget Summary 1'!N92&gt;0,'[1]Budget Summary 1'!N92,0)</f>
        <v>4071976</v>
      </c>
      <c r="L116" s="111">
        <f>IF('[1]Budget Summary 1'!O92&gt;0,'[1]Budget Summary 1'!O92,0)</f>
        <v>6660876</v>
      </c>
      <c r="M116" s="111">
        <f>IF('[1]Budget Summary 1'!P92&gt;0,'[1]Budget Summary 1'!P92,0)</f>
        <v>3173526</v>
      </c>
      <c r="N116" s="111">
        <f>IF('[1]Budget Summary 1'!Q92&gt;0,'[1]Budget Summary 1'!Q92,0)</f>
        <v>2365676</v>
      </c>
      <c r="O116" s="111">
        <f>IF('[1]Budget Summary 1'!R92&gt;0,'[1]Budget Summary 1'!R92,0)</f>
        <v>2436976</v>
      </c>
      <c r="P116" s="111">
        <f>IF('[1]Budget Summary 1'!S92&gt;0,'[1]Budget Summary 1'!S92,0)</f>
        <v>2410876</v>
      </c>
      <c r="Q116" s="111">
        <f>IF('[1]Budget Summary 1'!T92&gt;0,'[1]Budget Summary 1'!T92,0)</f>
        <v>2423526</v>
      </c>
      <c r="DZ116" s="114" t="s">
        <v>125</v>
      </c>
      <c r="EA116" s="115" t="s">
        <v>124</v>
      </c>
      <c r="EB116" s="115" t="s">
        <v>124</v>
      </c>
      <c r="EC116" s="115" t="s">
        <v>124</v>
      </c>
    </row>
    <row r="117" spans="2:133" s="111" customFormat="1" hidden="1" x14ac:dyDescent="0.25">
      <c r="B117" s="116" t="s">
        <v>193</v>
      </c>
      <c r="C117" s="114" t="s">
        <v>169</v>
      </c>
      <c r="E117" s="116"/>
      <c r="F117" s="147" t="e">
        <f>ROUND(F114-F115-F116,2)</f>
        <v>#VALUE!</v>
      </c>
      <c r="G117" s="116"/>
      <c r="H117" s="147" t="e">
        <f>ROUND(H114-H115-H116,2)</f>
        <v>#VALUE!</v>
      </c>
      <c r="I117" s="147" t="e">
        <f t="shared" ref="I117:Q117" si="67">ROUND(I114-I115-I116,2)</f>
        <v>#VALUE!</v>
      </c>
      <c r="J117" s="147" t="e">
        <f t="shared" si="67"/>
        <v>#VALUE!</v>
      </c>
      <c r="K117" s="147" t="e">
        <f t="shared" si="67"/>
        <v>#VALUE!</v>
      </c>
      <c r="L117" s="147" t="e">
        <f t="shared" si="67"/>
        <v>#VALUE!</v>
      </c>
      <c r="M117" s="147" t="e">
        <f t="shared" si="67"/>
        <v>#VALUE!</v>
      </c>
      <c r="N117" s="147" t="e">
        <f t="shared" si="67"/>
        <v>#VALUE!</v>
      </c>
      <c r="O117" s="147" t="e">
        <f t="shared" si="67"/>
        <v>#VALUE!</v>
      </c>
      <c r="P117" s="147" t="e">
        <f t="shared" si="67"/>
        <v>#VALUE!</v>
      </c>
      <c r="Q117" s="147" t="e">
        <f t="shared" si="67"/>
        <v>#VALUE!</v>
      </c>
      <c r="DZ117" s="114" t="s">
        <v>125</v>
      </c>
      <c r="EA117" s="115" t="s">
        <v>124</v>
      </c>
      <c r="EB117" s="115" t="s">
        <v>124</v>
      </c>
      <c r="EC117" s="115" t="s">
        <v>124</v>
      </c>
    </row>
    <row r="118" spans="2:133" s="111" customFormat="1" hidden="1" x14ac:dyDescent="0.25">
      <c r="C118" s="114" t="s">
        <v>169</v>
      </c>
      <c r="DZ118" s="114" t="s">
        <v>125</v>
      </c>
      <c r="EA118" s="115" t="s">
        <v>124</v>
      </c>
      <c r="EB118" s="115" t="s">
        <v>124</v>
      </c>
      <c r="EC118" s="115" t="s">
        <v>124</v>
      </c>
    </row>
    <row r="119" spans="2:133" s="111" customFormat="1" hidden="1" x14ac:dyDescent="0.25">
      <c r="C119" s="114" t="s">
        <v>169</v>
      </c>
      <c r="DZ119" s="114" t="s">
        <v>125</v>
      </c>
      <c r="EA119" s="115" t="s">
        <v>124</v>
      </c>
      <c r="EB119" s="115" t="s">
        <v>124</v>
      </c>
      <c r="EC119" s="115" t="s">
        <v>124</v>
      </c>
    </row>
    <row r="120" spans="2:133" s="111" customFormat="1" hidden="1" x14ac:dyDescent="0.25">
      <c r="C120" s="114" t="s">
        <v>169</v>
      </c>
      <c r="DZ120" s="114" t="s">
        <v>125</v>
      </c>
      <c r="EA120" s="115" t="s">
        <v>124</v>
      </c>
      <c r="EB120" s="115" t="s">
        <v>124</v>
      </c>
      <c r="EC120" s="115" t="s">
        <v>124</v>
      </c>
    </row>
    <row r="121" spans="2:133" s="111" customFormat="1" hidden="1" x14ac:dyDescent="0.25">
      <c r="B121" s="111" t="s">
        <v>162</v>
      </c>
      <c r="C121" s="114" t="s">
        <v>169</v>
      </c>
      <c r="F121" s="111" t="e">
        <f>F29</f>
        <v>#VALUE!</v>
      </c>
      <c r="H121" s="111" t="e">
        <f>H29</f>
        <v>#VALUE!</v>
      </c>
      <c r="I121" s="111" t="e">
        <f t="shared" ref="I121:Q121" si="68">I29</f>
        <v>#VALUE!</v>
      </c>
      <c r="J121" s="111">
        <f t="shared" si="68"/>
        <v>107014710.5636635</v>
      </c>
      <c r="K121" s="111">
        <f t="shared" si="68"/>
        <v>111332488.18237025</v>
      </c>
      <c r="L121" s="111">
        <f t="shared" si="68"/>
        <v>115989469.96532267</v>
      </c>
      <c r="M121" s="111">
        <f t="shared" si="68"/>
        <v>119904184.27783769</v>
      </c>
      <c r="N121" s="111" t="e">
        <f t="shared" si="68"/>
        <v>#VALUE!</v>
      </c>
      <c r="O121" s="111" t="e">
        <f t="shared" si="68"/>
        <v>#VALUE!</v>
      </c>
      <c r="P121" s="111" t="e">
        <f t="shared" si="68"/>
        <v>#VALUE!</v>
      </c>
      <c r="Q121" s="111" t="e">
        <f t="shared" si="68"/>
        <v>#VALUE!</v>
      </c>
      <c r="DZ121" s="114" t="s">
        <v>125</v>
      </c>
      <c r="EA121" s="115" t="s">
        <v>124</v>
      </c>
      <c r="EB121" s="115" t="s">
        <v>124</v>
      </c>
      <c r="EC121" s="115" t="s">
        <v>124</v>
      </c>
    </row>
    <row r="122" spans="2:133" s="111" customFormat="1" hidden="1" x14ac:dyDescent="0.25">
      <c r="B122" s="116" t="s">
        <v>176</v>
      </c>
      <c r="C122" s="114" t="s">
        <v>169</v>
      </c>
      <c r="E122" s="116"/>
      <c r="F122" s="111" t="e">
        <f>-F56</f>
        <v>#VALUE!</v>
      </c>
      <c r="G122" s="116"/>
      <c r="H122" s="111" t="e">
        <f>-H56</f>
        <v>#VALUE!</v>
      </c>
      <c r="I122" s="111" t="e">
        <f t="shared" ref="I122:Q122" si="69">-I56</f>
        <v>#VALUE!</v>
      </c>
      <c r="J122" s="111" t="e">
        <f t="shared" si="69"/>
        <v>#VALUE!</v>
      </c>
      <c r="K122" s="111" t="e">
        <f t="shared" si="69"/>
        <v>#VALUE!</v>
      </c>
      <c r="L122" s="111" t="e">
        <f t="shared" si="69"/>
        <v>#VALUE!</v>
      </c>
      <c r="M122" s="111" t="e">
        <f t="shared" si="69"/>
        <v>#VALUE!</v>
      </c>
      <c r="N122" s="111" t="e">
        <f t="shared" si="69"/>
        <v>#VALUE!</v>
      </c>
      <c r="O122" s="111" t="e">
        <f t="shared" si="69"/>
        <v>#VALUE!</v>
      </c>
      <c r="P122" s="111" t="e">
        <f t="shared" si="69"/>
        <v>#VALUE!</v>
      </c>
      <c r="Q122" s="111" t="e">
        <f t="shared" si="69"/>
        <v>#VALUE!</v>
      </c>
      <c r="DZ122" s="114" t="s">
        <v>125</v>
      </c>
      <c r="EA122" s="115" t="s">
        <v>124</v>
      </c>
      <c r="EB122" s="115" t="s">
        <v>124</v>
      </c>
      <c r="EC122" s="115" t="s">
        <v>124</v>
      </c>
    </row>
    <row r="123" spans="2:133" s="111" customFormat="1" hidden="1" x14ac:dyDescent="0.25">
      <c r="B123" s="116" t="s">
        <v>185</v>
      </c>
      <c r="C123" s="114" t="s">
        <v>169</v>
      </c>
      <c r="E123" s="116"/>
      <c r="F123" s="111">
        <f t="shared" ref="F123:Q124" si="70">-F65</f>
        <v>0</v>
      </c>
      <c r="G123" s="116"/>
      <c r="H123" s="111">
        <f t="shared" si="70"/>
        <v>0</v>
      </c>
      <c r="I123" s="111">
        <f t="shared" si="70"/>
        <v>0</v>
      </c>
      <c r="J123" s="111">
        <f t="shared" si="70"/>
        <v>0</v>
      </c>
      <c r="K123" s="111">
        <f t="shared" si="70"/>
        <v>0</v>
      </c>
      <c r="L123" s="111">
        <f t="shared" si="70"/>
        <v>0</v>
      </c>
      <c r="M123" s="111">
        <f t="shared" si="70"/>
        <v>0</v>
      </c>
      <c r="N123" s="111">
        <f t="shared" si="70"/>
        <v>0</v>
      </c>
      <c r="O123" s="111">
        <f t="shared" si="70"/>
        <v>0</v>
      </c>
      <c r="P123" s="111">
        <f t="shared" si="70"/>
        <v>0</v>
      </c>
      <c r="Q123" s="111">
        <f t="shared" si="70"/>
        <v>0</v>
      </c>
      <c r="DZ123" s="114" t="s">
        <v>125</v>
      </c>
      <c r="EA123" s="115" t="s">
        <v>124</v>
      </c>
      <c r="EB123" s="115" t="s">
        <v>124</v>
      </c>
      <c r="EC123" s="115" t="s">
        <v>124</v>
      </c>
    </row>
    <row r="124" spans="2:133" s="111" customFormat="1" hidden="1" x14ac:dyDescent="0.25">
      <c r="B124" s="116" t="s">
        <v>186</v>
      </c>
      <c r="C124" s="114" t="s">
        <v>169</v>
      </c>
      <c r="E124" s="116"/>
      <c r="F124" s="111">
        <f t="shared" si="70"/>
        <v>0</v>
      </c>
      <c r="G124" s="116"/>
      <c r="H124" s="111">
        <f t="shared" si="70"/>
        <v>0</v>
      </c>
      <c r="I124" s="111">
        <f t="shared" si="70"/>
        <v>0</v>
      </c>
      <c r="J124" s="111">
        <f t="shared" si="70"/>
        <v>0</v>
      </c>
      <c r="K124" s="111">
        <f t="shared" si="70"/>
        <v>0</v>
      </c>
      <c r="L124" s="111">
        <f t="shared" si="70"/>
        <v>0</v>
      </c>
      <c r="M124" s="111">
        <f t="shared" si="70"/>
        <v>0</v>
      </c>
      <c r="N124" s="111">
        <f t="shared" si="70"/>
        <v>0</v>
      </c>
      <c r="O124" s="111">
        <f t="shared" si="70"/>
        <v>0</v>
      </c>
      <c r="P124" s="111">
        <f t="shared" si="70"/>
        <v>0</v>
      </c>
      <c r="Q124" s="111">
        <f t="shared" si="70"/>
        <v>0</v>
      </c>
      <c r="DZ124" s="114" t="s">
        <v>125</v>
      </c>
      <c r="EA124" s="115" t="s">
        <v>124</v>
      </c>
      <c r="EB124" s="115" t="s">
        <v>124</v>
      </c>
      <c r="EC124" s="115" t="s">
        <v>124</v>
      </c>
    </row>
    <row r="125" spans="2:133" s="111" customFormat="1" hidden="1" x14ac:dyDescent="0.25">
      <c r="B125" s="116" t="s">
        <v>184</v>
      </c>
      <c r="C125" s="114" t="s">
        <v>169</v>
      </c>
      <c r="E125" s="116"/>
      <c r="F125" s="111">
        <f>-F64</f>
        <v>0</v>
      </c>
      <c r="G125" s="116"/>
      <c r="H125" s="111">
        <f t="shared" ref="H125:Q125" si="71">-H64</f>
        <v>0</v>
      </c>
      <c r="I125" s="111">
        <f t="shared" si="71"/>
        <v>0</v>
      </c>
      <c r="J125" s="111">
        <f t="shared" si="71"/>
        <v>0</v>
      </c>
      <c r="K125" s="111">
        <f t="shared" si="71"/>
        <v>0</v>
      </c>
      <c r="L125" s="111">
        <f t="shared" si="71"/>
        <v>0</v>
      </c>
      <c r="M125" s="111">
        <f t="shared" si="71"/>
        <v>0</v>
      </c>
      <c r="N125" s="111">
        <f t="shared" si="71"/>
        <v>0</v>
      </c>
      <c r="O125" s="111">
        <f t="shared" si="71"/>
        <v>0</v>
      </c>
      <c r="P125" s="111">
        <f t="shared" si="71"/>
        <v>0</v>
      </c>
      <c r="Q125" s="111">
        <f t="shared" si="71"/>
        <v>0</v>
      </c>
      <c r="DZ125" s="114" t="s">
        <v>125</v>
      </c>
      <c r="EA125" s="115" t="s">
        <v>124</v>
      </c>
      <c r="EB125" s="115" t="s">
        <v>124</v>
      </c>
      <c r="EC125" s="115" t="s">
        <v>124</v>
      </c>
    </row>
    <row r="126" spans="2:133" s="111" customFormat="1" hidden="1" x14ac:dyDescent="0.25">
      <c r="B126" s="116" t="s">
        <v>187</v>
      </c>
      <c r="C126" s="114" t="s">
        <v>169</v>
      </c>
      <c r="E126" s="116"/>
      <c r="F126" s="111" t="e">
        <f>-F67</f>
        <v>#VALUE!</v>
      </c>
      <c r="G126" s="116"/>
      <c r="H126" s="111" t="e">
        <f>-H67</f>
        <v>#VALUE!</v>
      </c>
      <c r="I126" s="111" t="e">
        <f t="shared" ref="I126:Q126" si="72">-I67</f>
        <v>#VALUE!</v>
      </c>
      <c r="J126" s="111" t="e">
        <f t="shared" si="72"/>
        <v>#VALUE!</v>
      </c>
      <c r="K126" s="111" t="e">
        <f t="shared" si="72"/>
        <v>#VALUE!</v>
      </c>
      <c r="L126" s="111" t="e">
        <f t="shared" si="72"/>
        <v>#VALUE!</v>
      </c>
      <c r="M126" s="111" t="e">
        <f t="shared" si="72"/>
        <v>#VALUE!</v>
      </c>
      <c r="N126" s="111" t="e">
        <f t="shared" si="72"/>
        <v>#VALUE!</v>
      </c>
      <c r="O126" s="111" t="e">
        <f t="shared" si="72"/>
        <v>#VALUE!</v>
      </c>
      <c r="P126" s="111" t="e">
        <f t="shared" si="72"/>
        <v>#VALUE!</v>
      </c>
      <c r="Q126" s="111" t="e">
        <f t="shared" si="72"/>
        <v>#VALUE!</v>
      </c>
      <c r="DZ126" s="114" t="s">
        <v>125</v>
      </c>
      <c r="EA126" s="115" t="s">
        <v>124</v>
      </c>
      <c r="EB126" s="115" t="s">
        <v>124</v>
      </c>
      <c r="EC126" s="115" t="s">
        <v>124</v>
      </c>
    </row>
    <row r="127" spans="2:133" s="111" customFormat="1" hidden="1" x14ac:dyDescent="0.25">
      <c r="B127" s="116" t="s">
        <v>188</v>
      </c>
      <c r="C127" s="114" t="s">
        <v>169</v>
      </c>
      <c r="E127" s="116"/>
      <c r="F127" s="111">
        <f>-F68</f>
        <v>0</v>
      </c>
      <c r="G127" s="116"/>
      <c r="H127" s="111">
        <f t="shared" ref="H127:Q129" si="73">-H68</f>
        <v>0</v>
      </c>
      <c r="I127" s="111">
        <f t="shared" si="73"/>
        <v>0</v>
      </c>
      <c r="J127" s="111">
        <f t="shared" si="73"/>
        <v>0</v>
      </c>
      <c r="K127" s="111">
        <f t="shared" si="73"/>
        <v>0</v>
      </c>
      <c r="L127" s="111">
        <f t="shared" si="73"/>
        <v>0</v>
      </c>
      <c r="M127" s="111">
        <f t="shared" si="73"/>
        <v>0</v>
      </c>
      <c r="N127" s="111">
        <f t="shared" si="73"/>
        <v>0</v>
      </c>
      <c r="O127" s="111">
        <f t="shared" si="73"/>
        <v>0</v>
      </c>
      <c r="P127" s="111">
        <f t="shared" si="73"/>
        <v>0</v>
      </c>
      <c r="Q127" s="111">
        <f t="shared" si="73"/>
        <v>0</v>
      </c>
      <c r="DZ127" s="114" t="s">
        <v>125</v>
      </c>
      <c r="EA127" s="115" t="s">
        <v>124</v>
      </c>
      <c r="EB127" s="115" t="s">
        <v>124</v>
      </c>
      <c r="EC127" s="115" t="s">
        <v>124</v>
      </c>
    </row>
    <row r="128" spans="2:133" s="111" customFormat="1" hidden="1" x14ac:dyDescent="0.25">
      <c r="B128" s="116" t="s">
        <v>189</v>
      </c>
      <c r="C128" s="114" t="s">
        <v>169</v>
      </c>
      <c r="E128" s="116"/>
      <c r="F128" s="111">
        <f>-F69</f>
        <v>0</v>
      </c>
      <c r="G128" s="116"/>
      <c r="H128" s="111">
        <f>-H69</f>
        <v>0</v>
      </c>
      <c r="I128" s="111">
        <f t="shared" si="73"/>
        <v>0</v>
      </c>
      <c r="J128" s="111">
        <f t="shared" si="73"/>
        <v>0</v>
      </c>
      <c r="K128" s="111">
        <f t="shared" si="73"/>
        <v>0</v>
      </c>
      <c r="L128" s="111">
        <f t="shared" si="73"/>
        <v>0</v>
      </c>
      <c r="M128" s="111">
        <f t="shared" si="73"/>
        <v>0</v>
      </c>
      <c r="N128" s="111">
        <f t="shared" si="73"/>
        <v>0</v>
      </c>
      <c r="O128" s="111">
        <f t="shared" si="73"/>
        <v>0</v>
      </c>
      <c r="P128" s="111">
        <f t="shared" si="73"/>
        <v>0</v>
      </c>
      <c r="Q128" s="111">
        <f t="shared" si="73"/>
        <v>0</v>
      </c>
      <c r="DZ128" s="114" t="s">
        <v>125</v>
      </c>
      <c r="EA128" s="115" t="s">
        <v>124</v>
      </c>
      <c r="EB128" s="115" t="s">
        <v>124</v>
      </c>
      <c r="EC128" s="115" t="s">
        <v>124</v>
      </c>
    </row>
    <row r="129" spans="2:133" s="111" customFormat="1" hidden="1" x14ac:dyDescent="0.25">
      <c r="B129" s="116" t="s">
        <v>190</v>
      </c>
      <c r="C129" s="114" t="s">
        <v>169</v>
      </c>
      <c r="E129" s="116"/>
      <c r="F129" s="111">
        <f>-F70</f>
        <v>10420582</v>
      </c>
      <c r="G129" s="116"/>
      <c r="H129" s="111">
        <f>-H70</f>
        <v>17324071</v>
      </c>
      <c r="I129" s="111">
        <f t="shared" si="73"/>
        <v>9763983.9799999986</v>
      </c>
      <c r="J129" s="111">
        <f t="shared" si="73"/>
        <v>10225039.220000001</v>
      </c>
      <c r="K129" s="111">
        <f t="shared" si="73"/>
        <v>12892066.899999999</v>
      </c>
      <c r="L129" s="111">
        <f t="shared" si="73"/>
        <v>17113269.07</v>
      </c>
      <c r="M129" s="111">
        <f t="shared" si="73"/>
        <v>17410083.350000001</v>
      </c>
      <c r="N129" s="111">
        <f t="shared" si="73"/>
        <v>17226036.009999998</v>
      </c>
      <c r="O129" s="111">
        <f t="shared" si="73"/>
        <v>17389490.039999999</v>
      </c>
      <c r="P129" s="111">
        <f t="shared" si="73"/>
        <v>17627870.310000002</v>
      </c>
      <c r="Q129" s="111">
        <f t="shared" si="73"/>
        <v>17195915.68</v>
      </c>
      <c r="DZ129" s="114" t="s">
        <v>125</v>
      </c>
      <c r="EA129" s="115" t="s">
        <v>124</v>
      </c>
      <c r="EB129" s="115" t="s">
        <v>124</v>
      </c>
      <c r="EC129" s="115" t="s">
        <v>124</v>
      </c>
    </row>
    <row r="130" spans="2:133" s="111" customFormat="1" hidden="1" x14ac:dyDescent="0.25">
      <c r="B130" s="116" t="s">
        <v>204</v>
      </c>
      <c r="C130" s="114" t="s">
        <v>169</v>
      </c>
      <c r="E130" s="116"/>
      <c r="F130" s="111">
        <f>IF(F57&lt;0,-F57,0)</f>
        <v>0</v>
      </c>
      <c r="G130" s="116"/>
      <c r="H130" s="111">
        <f>IF(H57&lt;0,-H57,0)</f>
        <v>0</v>
      </c>
      <c r="I130" s="111">
        <f t="shared" ref="I130:Q130" si="74">IF(I57&lt;0,-I57,0)</f>
        <v>958194</v>
      </c>
      <c r="J130" s="111">
        <f t="shared" si="74"/>
        <v>2352219.41</v>
      </c>
      <c r="K130" s="111">
        <f t="shared" si="74"/>
        <v>2163650.1400000006</v>
      </c>
      <c r="L130" s="111">
        <f t="shared" si="74"/>
        <v>1023896.5399999991</v>
      </c>
      <c r="M130" s="111">
        <f t="shared" si="74"/>
        <v>485025.41000000015</v>
      </c>
      <c r="N130" s="111">
        <f t="shared" si="74"/>
        <v>250050.73000000045</v>
      </c>
      <c r="O130" s="111">
        <f t="shared" si="74"/>
        <v>0</v>
      </c>
      <c r="P130" s="111">
        <f t="shared" si="74"/>
        <v>0</v>
      </c>
      <c r="Q130" s="111">
        <f t="shared" si="74"/>
        <v>0</v>
      </c>
      <c r="DZ130" s="114" t="s">
        <v>125</v>
      </c>
      <c r="EA130" s="115" t="s">
        <v>124</v>
      </c>
      <c r="EB130" s="115" t="s">
        <v>124</v>
      </c>
      <c r="EC130" s="115" t="s">
        <v>124</v>
      </c>
    </row>
    <row r="131" spans="2:133" s="111" customFormat="1" hidden="1" x14ac:dyDescent="0.25">
      <c r="B131" s="116" t="s">
        <v>207</v>
      </c>
      <c r="C131" s="114" t="s">
        <v>169</v>
      </c>
      <c r="E131" s="116"/>
      <c r="F131" s="134" t="e">
        <f>SUM(F121:F130)</f>
        <v>#VALUE!</v>
      </c>
      <c r="G131" s="116"/>
      <c r="H131" s="134" t="e">
        <f>SUM(H121:H130)</f>
        <v>#VALUE!</v>
      </c>
      <c r="I131" s="134" t="e">
        <f t="shared" ref="I131:Q131" si="75">SUM(I121:I130)</f>
        <v>#VALUE!</v>
      </c>
      <c r="J131" s="134" t="e">
        <f t="shared" si="75"/>
        <v>#VALUE!</v>
      </c>
      <c r="K131" s="134" t="e">
        <f t="shared" si="75"/>
        <v>#VALUE!</v>
      </c>
      <c r="L131" s="134" t="e">
        <f t="shared" si="75"/>
        <v>#VALUE!</v>
      </c>
      <c r="M131" s="134" t="e">
        <f t="shared" si="75"/>
        <v>#VALUE!</v>
      </c>
      <c r="N131" s="134" t="e">
        <f t="shared" si="75"/>
        <v>#VALUE!</v>
      </c>
      <c r="O131" s="134" t="e">
        <f t="shared" si="75"/>
        <v>#VALUE!</v>
      </c>
      <c r="P131" s="134" t="e">
        <f t="shared" si="75"/>
        <v>#VALUE!</v>
      </c>
      <c r="Q131" s="134" t="e">
        <f t="shared" si="75"/>
        <v>#VALUE!</v>
      </c>
      <c r="DZ131" s="114" t="s">
        <v>125</v>
      </c>
      <c r="EA131" s="115" t="s">
        <v>124</v>
      </c>
      <c r="EB131" s="115" t="s">
        <v>124</v>
      </c>
      <c r="EC131" s="115" t="s">
        <v>124</v>
      </c>
    </row>
    <row r="132" spans="2:133" s="111" customFormat="1" hidden="1" x14ac:dyDescent="0.25">
      <c r="B132" s="116" t="s">
        <v>208</v>
      </c>
      <c r="C132" s="114" t="s">
        <v>169</v>
      </c>
      <c r="E132" s="116"/>
      <c r="F132" s="111">
        <f>'[1]Budget Summary 1'!J64</f>
        <v>103159332.8</v>
      </c>
      <c r="G132" s="116"/>
      <c r="H132" s="111">
        <f>'[1]Budget Summary 1'!L64</f>
        <v>100184588.97999999</v>
      </c>
      <c r="I132" s="111">
        <f>'[1]Budget Summary 1'!M64</f>
        <v>102976535.11999997</v>
      </c>
      <c r="J132" s="111">
        <f>'[1]Budget Summary 1'!N64</f>
        <v>107014414.37000008</v>
      </c>
      <c r="K132" s="111">
        <f>'[1]Budget Summary 1'!O64</f>
        <v>111331752.31999998</v>
      </c>
      <c r="L132" s="111">
        <f>'[1]Budget Summary 1'!P64</f>
        <v>115991054.24999996</v>
      </c>
      <c r="M132" s="111">
        <f>'[1]Budget Summary 1'!Q64</f>
        <v>119904233.92999999</v>
      </c>
      <c r="N132" s="111">
        <f>'[1]Budget Summary 1'!R64</f>
        <v>124291324.53000003</v>
      </c>
      <c r="O132" s="111">
        <f>'[1]Budget Summary 1'!S64</f>
        <v>128790171.87999991</v>
      </c>
      <c r="P132" s="111">
        <f>'[1]Budget Summary 1'!T64</f>
        <v>133535201.43999994</v>
      </c>
      <c r="Q132" s="111">
        <f>'[1]Budget Summary 1'!U64</f>
        <v>138607125.81000006</v>
      </c>
      <c r="DZ132" s="114" t="s">
        <v>125</v>
      </c>
      <c r="EA132" s="115" t="s">
        <v>124</v>
      </c>
      <c r="EB132" s="115" t="s">
        <v>124</v>
      </c>
      <c r="EC132" s="115" t="s">
        <v>124</v>
      </c>
    </row>
    <row r="133" spans="2:133" s="111" customFormat="1" hidden="1" x14ac:dyDescent="0.25">
      <c r="B133" s="116" t="s">
        <v>209</v>
      </c>
      <c r="C133" s="114" t="s">
        <v>169</v>
      </c>
      <c r="E133" s="116"/>
      <c r="F133" s="111">
        <f>-'[1]Budget Summary 1'!J145</f>
        <v>0</v>
      </c>
      <c r="G133" s="116"/>
      <c r="H133" s="111">
        <f>-'[1]Budget Summary 1'!L145</f>
        <v>0</v>
      </c>
      <c r="I133" s="111">
        <f>-'[1]Budget Summary 1'!M145</f>
        <v>-0.31999999657273293</v>
      </c>
      <c r="J133" s="111">
        <f>-'[1]Budget Summary 1'!N145</f>
        <v>0.23999999649822712</v>
      </c>
      <c r="K133" s="111">
        <f>-'[1]Budget Summary 1'!O145</f>
        <v>0.13000001758337021</v>
      </c>
      <c r="L133" s="111">
        <f>-'[1]Budget Summary 1'!P145</f>
        <v>-0.37999999150633812</v>
      </c>
      <c r="M133" s="111">
        <f>-'[1]Budget Summary 1'!Q145</f>
        <v>8.0000005662441254E-2</v>
      </c>
      <c r="N133" s="111">
        <f>-'[1]Budget Summary 1'!R145</f>
        <v>-0.46000000089406967</v>
      </c>
      <c r="O133" s="111">
        <f>-'[1]Budget Summary 1'!S145</f>
        <v>0.11000000685453415</v>
      </c>
      <c r="P133" s="111">
        <f>-'[1]Budget Summary 1'!T145</f>
        <v>-0.36999999731779099</v>
      </c>
      <c r="Q133" s="111">
        <f>-'[1]Budget Summary 1'!U145</f>
        <v>1.0000001639127731E-2</v>
      </c>
      <c r="DZ133" s="114" t="s">
        <v>125</v>
      </c>
      <c r="EA133" s="115" t="s">
        <v>124</v>
      </c>
      <c r="EB133" s="115" t="s">
        <v>124</v>
      </c>
      <c r="EC133" s="115" t="s">
        <v>124</v>
      </c>
    </row>
    <row r="134" spans="2:133" s="111" customFormat="1" hidden="1" x14ac:dyDescent="0.25">
      <c r="B134" s="116" t="s">
        <v>204</v>
      </c>
      <c r="C134" s="114" t="s">
        <v>169</v>
      </c>
      <c r="E134" s="116"/>
      <c r="F134" s="111">
        <f>F130</f>
        <v>0</v>
      </c>
      <c r="G134" s="116"/>
      <c r="H134" s="111">
        <f>H130</f>
        <v>0</v>
      </c>
      <c r="I134" s="111">
        <f t="shared" ref="I134:Q134" si="76">I130</f>
        <v>958194</v>
      </c>
      <c r="J134" s="111">
        <f t="shared" si="76"/>
        <v>2352219.41</v>
      </c>
      <c r="K134" s="111">
        <f t="shared" si="76"/>
        <v>2163650.1400000006</v>
      </c>
      <c r="L134" s="111">
        <f t="shared" si="76"/>
        <v>1023896.5399999991</v>
      </c>
      <c r="M134" s="111">
        <f t="shared" si="76"/>
        <v>485025.41000000015</v>
      </c>
      <c r="N134" s="111">
        <f t="shared" si="76"/>
        <v>250050.73000000045</v>
      </c>
      <c r="O134" s="111">
        <f t="shared" si="76"/>
        <v>0</v>
      </c>
      <c r="P134" s="111">
        <f t="shared" si="76"/>
        <v>0</v>
      </c>
      <c r="Q134" s="111">
        <f t="shared" si="76"/>
        <v>0</v>
      </c>
      <c r="DZ134" s="114" t="s">
        <v>125</v>
      </c>
      <c r="EA134" s="115" t="s">
        <v>124</v>
      </c>
      <c r="EB134" s="115" t="s">
        <v>124</v>
      </c>
      <c r="EC134" s="115" t="s">
        <v>124</v>
      </c>
    </row>
    <row r="135" spans="2:133" s="111" customFormat="1" hidden="1" x14ac:dyDescent="0.25">
      <c r="B135" s="116" t="s">
        <v>190</v>
      </c>
      <c r="C135" s="114" t="s">
        <v>169</v>
      </c>
      <c r="E135" s="116"/>
      <c r="F135" s="111">
        <f>F129</f>
        <v>10420582</v>
      </c>
      <c r="G135" s="116"/>
      <c r="H135" s="111">
        <f>H129</f>
        <v>17324071</v>
      </c>
      <c r="I135" s="111">
        <f t="shared" ref="I135:Q135" si="77">I129</f>
        <v>9763983.9799999986</v>
      </c>
      <c r="J135" s="111">
        <f t="shared" si="77"/>
        <v>10225039.220000001</v>
      </c>
      <c r="K135" s="111">
        <f t="shared" si="77"/>
        <v>12892066.899999999</v>
      </c>
      <c r="L135" s="111">
        <f t="shared" si="77"/>
        <v>17113269.07</v>
      </c>
      <c r="M135" s="111">
        <f t="shared" si="77"/>
        <v>17410083.350000001</v>
      </c>
      <c r="N135" s="111">
        <f t="shared" si="77"/>
        <v>17226036.009999998</v>
      </c>
      <c r="O135" s="111">
        <f t="shared" si="77"/>
        <v>17389490.039999999</v>
      </c>
      <c r="P135" s="111">
        <f t="shared" si="77"/>
        <v>17627870.310000002</v>
      </c>
      <c r="Q135" s="111">
        <f t="shared" si="77"/>
        <v>17195915.68</v>
      </c>
      <c r="DZ135" s="114" t="s">
        <v>125</v>
      </c>
      <c r="EA135" s="115" t="s">
        <v>124</v>
      </c>
      <c r="EB135" s="115" t="s">
        <v>124</v>
      </c>
      <c r="EC135" s="115" t="s">
        <v>124</v>
      </c>
    </row>
    <row r="136" spans="2:133" s="111" customFormat="1" hidden="1" x14ac:dyDescent="0.25">
      <c r="B136" s="116" t="s">
        <v>193</v>
      </c>
      <c r="C136" s="114" t="s">
        <v>169</v>
      </c>
      <c r="E136" s="116"/>
      <c r="F136" s="147" t="e">
        <f>ROUND(F131-F132-F134-F135-F133,2)</f>
        <v>#VALUE!</v>
      </c>
      <c r="G136" s="116"/>
      <c r="H136" s="147" t="e">
        <f t="shared" ref="H136:Q136" si="78">ROUND(H131-H132-H134-H135-H133,2)</f>
        <v>#VALUE!</v>
      </c>
      <c r="I136" s="147" t="e">
        <f t="shared" si="78"/>
        <v>#VALUE!</v>
      </c>
      <c r="J136" s="147" t="e">
        <f t="shared" si="78"/>
        <v>#VALUE!</v>
      </c>
      <c r="K136" s="147" t="e">
        <f t="shared" si="78"/>
        <v>#VALUE!</v>
      </c>
      <c r="L136" s="147" t="e">
        <f t="shared" si="78"/>
        <v>#VALUE!</v>
      </c>
      <c r="M136" s="147" t="e">
        <f t="shared" si="78"/>
        <v>#VALUE!</v>
      </c>
      <c r="N136" s="147" t="e">
        <f t="shared" si="78"/>
        <v>#VALUE!</v>
      </c>
      <c r="O136" s="147" t="e">
        <f t="shared" si="78"/>
        <v>#VALUE!</v>
      </c>
      <c r="P136" s="147" t="e">
        <f t="shared" si="78"/>
        <v>#VALUE!</v>
      </c>
      <c r="Q136" s="147" t="e">
        <f t="shared" si="78"/>
        <v>#VALUE!</v>
      </c>
      <c r="DZ136" s="114" t="s">
        <v>125</v>
      </c>
      <c r="EA136" s="115" t="s">
        <v>124</v>
      </c>
      <c r="EB136" s="115" t="s">
        <v>124</v>
      </c>
      <c r="EC136" s="115" t="s">
        <v>124</v>
      </c>
    </row>
    <row r="137" spans="2:133" s="111" customFormat="1" hidden="1" x14ac:dyDescent="0.25">
      <c r="C137" s="114" t="s">
        <v>169</v>
      </c>
      <c r="DZ137" s="114" t="s">
        <v>125</v>
      </c>
      <c r="EA137" s="115" t="s">
        <v>124</v>
      </c>
      <c r="EB137" s="115" t="s">
        <v>124</v>
      </c>
      <c r="EC137" s="115" t="s">
        <v>124</v>
      </c>
    </row>
    <row r="138" spans="2:133" s="111" customFormat="1" hidden="1" x14ac:dyDescent="0.25">
      <c r="C138" s="114" t="s">
        <v>169</v>
      </c>
      <c r="DZ138" s="114" t="s">
        <v>125</v>
      </c>
      <c r="EA138" s="115" t="s">
        <v>124</v>
      </c>
      <c r="EB138" s="115" t="s">
        <v>124</v>
      </c>
      <c r="EC138" s="115" t="s">
        <v>124</v>
      </c>
    </row>
    <row r="139" spans="2:133" s="111" customFormat="1" hidden="1" x14ac:dyDescent="0.25">
      <c r="B139" s="117" t="s">
        <v>210</v>
      </c>
      <c r="C139" s="114" t="s">
        <v>169</v>
      </c>
      <c r="E139" s="117"/>
      <c r="G139" s="117"/>
      <c r="DZ139" s="114" t="s">
        <v>125</v>
      </c>
      <c r="EA139" s="115" t="s">
        <v>124</v>
      </c>
      <c r="EB139" s="115" t="s">
        <v>124</v>
      </c>
      <c r="EC139" s="115" t="s">
        <v>124</v>
      </c>
    </row>
    <row r="140" spans="2:133" s="111" customFormat="1" hidden="1" x14ac:dyDescent="0.25">
      <c r="B140" s="116" t="s">
        <v>211</v>
      </c>
      <c r="C140" s="114" t="s">
        <v>169</v>
      </c>
      <c r="E140" s="116"/>
      <c r="F140" s="111" t="e">
        <f>F114</f>
        <v>#VALUE!</v>
      </c>
      <c r="G140" s="116"/>
      <c r="H140" s="111" t="e">
        <f>H114</f>
        <v>#VALUE!</v>
      </c>
      <c r="I140" s="111" t="e">
        <f t="shared" ref="I140:Q140" si="79">I114</f>
        <v>#VALUE!</v>
      </c>
      <c r="J140" s="111" t="e">
        <f t="shared" si="79"/>
        <v>#VALUE!</v>
      </c>
      <c r="K140" s="111" t="e">
        <f t="shared" si="79"/>
        <v>#VALUE!</v>
      </c>
      <c r="L140" s="111" t="e">
        <f t="shared" si="79"/>
        <v>#VALUE!</v>
      </c>
      <c r="M140" s="111" t="e">
        <f t="shared" si="79"/>
        <v>#VALUE!</v>
      </c>
      <c r="N140" s="111" t="e">
        <f t="shared" si="79"/>
        <v>#VALUE!</v>
      </c>
      <c r="O140" s="111" t="e">
        <f t="shared" si="79"/>
        <v>#VALUE!</v>
      </c>
      <c r="P140" s="111" t="e">
        <f t="shared" si="79"/>
        <v>#VALUE!</v>
      </c>
      <c r="Q140" s="111" t="e">
        <f t="shared" si="79"/>
        <v>#VALUE!</v>
      </c>
      <c r="DZ140" s="114" t="s">
        <v>125</v>
      </c>
      <c r="EA140" s="115" t="s">
        <v>124</v>
      </c>
      <c r="EB140" s="115" t="s">
        <v>124</v>
      </c>
      <c r="EC140" s="115" t="s">
        <v>124</v>
      </c>
    </row>
    <row r="141" spans="2:133" s="111" customFormat="1" hidden="1" x14ac:dyDescent="0.25">
      <c r="B141" s="116" t="s">
        <v>178</v>
      </c>
      <c r="C141" s="114" t="s">
        <v>169</v>
      </c>
      <c r="E141" s="116"/>
      <c r="F141" s="111" t="e">
        <f>-F108</f>
        <v>#VALUE!</v>
      </c>
      <c r="G141" s="116"/>
      <c r="H141" s="111" t="e">
        <f>-H108</f>
        <v>#VALUE!</v>
      </c>
      <c r="I141" s="111" t="e">
        <f t="shared" ref="I141:Q141" si="80">-I108</f>
        <v>#VALUE!</v>
      </c>
      <c r="J141" s="111" t="e">
        <f t="shared" si="80"/>
        <v>#VALUE!</v>
      </c>
      <c r="K141" s="111" t="e">
        <f t="shared" si="80"/>
        <v>#VALUE!</v>
      </c>
      <c r="L141" s="111" t="e">
        <f t="shared" si="80"/>
        <v>#VALUE!</v>
      </c>
      <c r="M141" s="111" t="e">
        <f t="shared" si="80"/>
        <v>#VALUE!</v>
      </c>
      <c r="N141" s="111" t="e">
        <f t="shared" si="80"/>
        <v>#VALUE!</v>
      </c>
      <c r="O141" s="111" t="e">
        <f t="shared" si="80"/>
        <v>#VALUE!</v>
      </c>
      <c r="P141" s="111" t="e">
        <f t="shared" si="80"/>
        <v>#VALUE!</v>
      </c>
      <c r="Q141" s="111" t="e">
        <f t="shared" si="80"/>
        <v>#VALUE!</v>
      </c>
      <c r="DZ141" s="114" t="s">
        <v>125</v>
      </c>
      <c r="EA141" s="115" t="s">
        <v>124</v>
      </c>
      <c r="EB141" s="115" t="s">
        <v>124</v>
      </c>
      <c r="EC141" s="115" t="s">
        <v>124</v>
      </c>
    </row>
    <row r="142" spans="2:133" s="111" customFormat="1" hidden="1" x14ac:dyDescent="0.25">
      <c r="B142" s="116" t="s">
        <v>180</v>
      </c>
      <c r="C142" s="114" t="s">
        <v>169</v>
      </c>
      <c r="E142" s="116"/>
      <c r="F142" s="111">
        <f>F60</f>
        <v>0</v>
      </c>
      <c r="G142" s="116"/>
      <c r="H142" s="111">
        <f t="shared" ref="H142:Q142" si="81">H60</f>
        <v>0</v>
      </c>
      <c r="I142" s="111">
        <f t="shared" si="81"/>
        <v>0</v>
      </c>
      <c r="J142" s="111">
        <f t="shared" si="81"/>
        <v>0</v>
      </c>
      <c r="K142" s="111">
        <f t="shared" si="81"/>
        <v>0</v>
      </c>
      <c r="L142" s="111">
        <f t="shared" si="81"/>
        <v>0</v>
      </c>
      <c r="M142" s="111">
        <f t="shared" si="81"/>
        <v>0</v>
      </c>
      <c r="N142" s="111">
        <f t="shared" si="81"/>
        <v>0</v>
      </c>
      <c r="O142" s="111">
        <f t="shared" si="81"/>
        <v>0</v>
      </c>
      <c r="P142" s="111">
        <f t="shared" si="81"/>
        <v>0</v>
      </c>
      <c r="Q142" s="111">
        <f t="shared" si="81"/>
        <v>0</v>
      </c>
      <c r="DZ142" s="114" t="s">
        <v>125</v>
      </c>
      <c r="EA142" s="115" t="s">
        <v>124</v>
      </c>
      <c r="EB142" s="115" t="s">
        <v>124</v>
      </c>
      <c r="EC142" s="115" t="s">
        <v>124</v>
      </c>
    </row>
    <row r="143" spans="2:133" s="111" customFormat="1" hidden="1" x14ac:dyDescent="0.25">
      <c r="B143" s="116" t="s">
        <v>181</v>
      </c>
      <c r="C143" s="114" t="s">
        <v>169</v>
      </c>
      <c r="E143" s="116"/>
      <c r="F143" s="111">
        <f t="shared" ref="F143:Q144" si="82">F61</f>
        <v>0</v>
      </c>
      <c r="G143" s="116"/>
      <c r="H143" s="111">
        <f t="shared" si="82"/>
        <v>0</v>
      </c>
      <c r="I143" s="111">
        <f t="shared" si="82"/>
        <v>0</v>
      </c>
      <c r="J143" s="111">
        <f t="shared" si="82"/>
        <v>0</v>
      </c>
      <c r="K143" s="111">
        <f t="shared" si="82"/>
        <v>0</v>
      </c>
      <c r="L143" s="111">
        <f t="shared" si="82"/>
        <v>0</v>
      </c>
      <c r="M143" s="111">
        <f t="shared" si="82"/>
        <v>0</v>
      </c>
      <c r="N143" s="111">
        <f t="shared" si="82"/>
        <v>0</v>
      </c>
      <c r="O143" s="111">
        <f t="shared" si="82"/>
        <v>0</v>
      </c>
      <c r="P143" s="111">
        <f t="shared" si="82"/>
        <v>0</v>
      </c>
      <c r="Q143" s="111">
        <f t="shared" si="82"/>
        <v>0</v>
      </c>
      <c r="DZ143" s="114" t="s">
        <v>125</v>
      </c>
      <c r="EA143" s="115" t="s">
        <v>124</v>
      </c>
      <c r="EB143" s="115" t="s">
        <v>124</v>
      </c>
      <c r="EC143" s="115" t="s">
        <v>124</v>
      </c>
    </row>
    <row r="144" spans="2:133" s="111" customFormat="1" hidden="1" x14ac:dyDescent="0.25">
      <c r="B144" s="116" t="s">
        <v>182</v>
      </c>
      <c r="C144" s="114" t="s">
        <v>169</v>
      </c>
      <c r="E144" s="116"/>
      <c r="F144" s="111">
        <f t="shared" si="82"/>
        <v>0</v>
      </c>
      <c r="G144" s="116"/>
      <c r="H144" s="111">
        <f t="shared" si="82"/>
        <v>0</v>
      </c>
      <c r="I144" s="111">
        <f t="shared" si="82"/>
        <v>0</v>
      </c>
      <c r="J144" s="111">
        <f t="shared" si="82"/>
        <v>0</v>
      </c>
      <c r="K144" s="111">
        <f t="shared" si="82"/>
        <v>0</v>
      </c>
      <c r="L144" s="111">
        <f t="shared" si="82"/>
        <v>0</v>
      </c>
      <c r="M144" s="111">
        <f t="shared" si="82"/>
        <v>0</v>
      </c>
      <c r="N144" s="111">
        <f t="shared" si="82"/>
        <v>0</v>
      </c>
      <c r="O144" s="111">
        <f t="shared" si="82"/>
        <v>0</v>
      </c>
      <c r="P144" s="111">
        <f t="shared" si="82"/>
        <v>0</v>
      </c>
      <c r="Q144" s="111">
        <f t="shared" si="82"/>
        <v>0</v>
      </c>
      <c r="DZ144" s="114" t="s">
        <v>125</v>
      </c>
      <c r="EA144" s="115" t="s">
        <v>124</v>
      </c>
      <c r="EB144" s="115" t="s">
        <v>124</v>
      </c>
      <c r="EC144" s="115" t="s">
        <v>124</v>
      </c>
    </row>
    <row r="145" spans="2:133" s="111" customFormat="1" hidden="1" x14ac:dyDescent="0.25">
      <c r="B145" s="116" t="s">
        <v>212</v>
      </c>
      <c r="C145" s="114" t="s">
        <v>169</v>
      </c>
      <c r="E145" s="116"/>
      <c r="F145" s="134" t="e">
        <f>SUM(F140:F144)</f>
        <v>#VALUE!</v>
      </c>
      <c r="G145" s="116"/>
      <c r="H145" s="134" t="e">
        <f t="shared" ref="H145:Q145" si="83">SUM(H140:H144)</f>
        <v>#VALUE!</v>
      </c>
      <c r="I145" s="134" t="e">
        <f t="shared" si="83"/>
        <v>#VALUE!</v>
      </c>
      <c r="J145" s="134" t="e">
        <f t="shared" si="83"/>
        <v>#VALUE!</v>
      </c>
      <c r="K145" s="134" t="e">
        <f t="shared" si="83"/>
        <v>#VALUE!</v>
      </c>
      <c r="L145" s="134" t="e">
        <f t="shared" si="83"/>
        <v>#VALUE!</v>
      </c>
      <c r="M145" s="134" t="e">
        <f t="shared" si="83"/>
        <v>#VALUE!</v>
      </c>
      <c r="N145" s="134" t="e">
        <f t="shared" si="83"/>
        <v>#VALUE!</v>
      </c>
      <c r="O145" s="134" t="e">
        <f t="shared" si="83"/>
        <v>#VALUE!</v>
      </c>
      <c r="P145" s="134" t="e">
        <f t="shared" si="83"/>
        <v>#VALUE!</v>
      </c>
      <c r="Q145" s="134" t="e">
        <f t="shared" si="83"/>
        <v>#VALUE!</v>
      </c>
      <c r="DZ145" s="114" t="s">
        <v>125</v>
      </c>
      <c r="EA145" s="115" t="s">
        <v>124</v>
      </c>
      <c r="EB145" s="115" t="s">
        <v>124</v>
      </c>
      <c r="EC145" s="115" t="s">
        <v>124</v>
      </c>
    </row>
    <row r="146" spans="2:133" s="111" customFormat="1" hidden="1" x14ac:dyDescent="0.25">
      <c r="C146" s="114" t="s">
        <v>169</v>
      </c>
      <c r="DZ146" s="114" t="s">
        <v>125</v>
      </c>
      <c r="EA146" s="115" t="s">
        <v>124</v>
      </c>
      <c r="EB146" s="115" t="s">
        <v>124</v>
      </c>
      <c r="EC146" s="115" t="s">
        <v>124</v>
      </c>
    </row>
    <row r="147" spans="2:133" s="111" customFormat="1" hidden="1" x14ac:dyDescent="0.25">
      <c r="C147" s="114" t="s">
        <v>169</v>
      </c>
      <c r="DZ147" s="114" t="s">
        <v>125</v>
      </c>
      <c r="EA147" s="115" t="s">
        <v>124</v>
      </c>
      <c r="EB147" s="115" t="s">
        <v>124</v>
      </c>
      <c r="EC147" s="115" t="s">
        <v>124</v>
      </c>
    </row>
    <row r="148" spans="2:133" s="111" customFormat="1" hidden="1" x14ac:dyDescent="0.25">
      <c r="C148" s="114" t="s">
        <v>169</v>
      </c>
      <c r="DZ148" s="114" t="s">
        <v>125</v>
      </c>
      <c r="EA148" s="115" t="s">
        <v>124</v>
      </c>
      <c r="EB148" s="115" t="s">
        <v>124</v>
      </c>
      <c r="EC148" s="115" t="s">
        <v>124</v>
      </c>
    </row>
    <row r="149" spans="2:133" s="111" customFormat="1" hidden="1" x14ac:dyDescent="0.25">
      <c r="B149" s="116" t="s">
        <v>213</v>
      </c>
      <c r="C149" s="114" t="s">
        <v>169</v>
      </c>
      <c r="E149" s="116"/>
      <c r="F149" s="111" t="e">
        <f>F131</f>
        <v>#VALUE!</v>
      </c>
      <c r="G149" s="116"/>
      <c r="H149" s="111" t="e">
        <f>H131</f>
        <v>#VALUE!</v>
      </c>
      <c r="I149" s="111" t="e">
        <f t="shared" ref="I149:Q149" si="84">I131</f>
        <v>#VALUE!</v>
      </c>
      <c r="J149" s="111" t="e">
        <f t="shared" si="84"/>
        <v>#VALUE!</v>
      </c>
      <c r="K149" s="111" t="e">
        <f t="shared" si="84"/>
        <v>#VALUE!</v>
      </c>
      <c r="L149" s="111" t="e">
        <f t="shared" si="84"/>
        <v>#VALUE!</v>
      </c>
      <c r="M149" s="111" t="e">
        <f t="shared" si="84"/>
        <v>#VALUE!</v>
      </c>
      <c r="N149" s="111" t="e">
        <f t="shared" si="84"/>
        <v>#VALUE!</v>
      </c>
      <c r="O149" s="111" t="e">
        <f t="shared" si="84"/>
        <v>#VALUE!</v>
      </c>
      <c r="P149" s="111" t="e">
        <f t="shared" si="84"/>
        <v>#VALUE!</v>
      </c>
      <c r="Q149" s="111" t="e">
        <f t="shared" si="84"/>
        <v>#VALUE!</v>
      </c>
      <c r="DZ149" s="114" t="s">
        <v>125</v>
      </c>
      <c r="EA149" s="115" t="s">
        <v>124</v>
      </c>
      <c r="EB149" s="115" t="s">
        <v>124</v>
      </c>
      <c r="EC149" s="115" t="s">
        <v>124</v>
      </c>
    </row>
    <row r="150" spans="2:133" s="111" customFormat="1" hidden="1" x14ac:dyDescent="0.25">
      <c r="B150" s="116" t="s">
        <v>184</v>
      </c>
      <c r="C150" s="114" t="s">
        <v>169</v>
      </c>
      <c r="E150" s="116"/>
      <c r="F150" s="111">
        <f>-F82</f>
        <v>0</v>
      </c>
      <c r="G150" s="116"/>
      <c r="H150" s="111">
        <f t="shared" ref="H150:Q154" si="85">-H82</f>
        <v>0</v>
      </c>
      <c r="I150" s="111">
        <f t="shared" si="85"/>
        <v>0</v>
      </c>
      <c r="J150" s="111">
        <f t="shared" si="85"/>
        <v>0</v>
      </c>
      <c r="K150" s="111">
        <f t="shared" si="85"/>
        <v>0</v>
      </c>
      <c r="L150" s="111">
        <f t="shared" si="85"/>
        <v>0</v>
      </c>
      <c r="M150" s="111">
        <f t="shared" si="85"/>
        <v>0</v>
      </c>
      <c r="N150" s="111">
        <f t="shared" si="85"/>
        <v>0</v>
      </c>
      <c r="O150" s="111">
        <f t="shared" si="85"/>
        <v>0</v>
      </c>
      <c r="P150" s="111">
        <f t="shared" si="85"/>
        <v>0</v>
      </c>
      <c r="Q150" s="111">
        <f t="shared" si="85"/>
        <v>0</v>
      </c>
      <c r="DZ150" s="114" t="s">
        <v>125</v>
      </c>
      <c r="EA150" s="115" t="s">
        <v>124</v>
      </c>
      <c r="EB150" s="115" t="s">
        <v>124</v>
      </c>
      <c r="EC150" s="115" t="s">
        <v>124</v>
      </c>
    </row>
    <row r="151" spans="2:133" s="111" customFormat="1" hidden="1" x14ac:dyDescent="0.25">
      <c r="B151" s="116" t="s">
        <v>185</v>
      </c>
      <c r="C151" s="114" t="s">
        <v>169</v>
      </c>
      <c r="E151" s="116"/>
      <c r="F151" s="111">
        <f t="shared" ref="F151:H153" si="86">-F83</f>
        <v>0</v>
      </c>
      <c r="G151" s="116"/>
      <c r="H151" s="111">
        <f t="shared" si="86"/>
        <v>0</v>
      </c>
      <c r="I151" s="111">
        <f t="shared" si="85"/>
        <v>0</v>
      </c>
      <c r="J151" s="111">
        <f t="shared" si="85"/>
        <v>0</v>
      </c>
      <c r="K151" s="111">
        <f t="shared" si="85"/>
        <v>0</v>
      </c>
      <c r="L151" s="111">
        <f t="shared" si="85"/>
        <v>0</v>
      </c>
      <c r="M151" s="111">
        <f t="shared" si="85"/>
        <v>0</v>
      </c>
      <c r="N151" s="111">
        <f t="shared" si="85"/>
        <v>0</v>
      </c>
      <c r="O151" s="111">
        <f t="shared" si="85"/>
        <v>0</v>
      </c>
      <c r="P151" s="111">
        <f t="shared" si="85"/>
        <v>0</v>
      </c>
      <c r="Q151" s="111">
        <f t="shared" si="85"/>
        <v>0</v>
      </c>
      <c r="DZ151" s="114" t="s">
        <v>125</v>
      </c>
      <c r="EA151" s="115" t="s">
        <v>124</v>
      </c>
      <c r="EB151" s="115" t="s">
        <v>124</v>
      </c>
      <c r="EC151" s="115" t="s">
        <v>124</v>
      </c>
    </row>
    <row r="152" spans="2:133" s="111" customFormat="1" hidden="1" x14ac:dyDescent="0.25">
      <c r="B152" s="116" t="s">
        <v>196</v>
      </c>
      <c r="C152" s="114" t="s">
        <v>169</v>
      </c>
      <c r="E152" s="116"/>
      <c r="F152" s="111">
        <f t="shared" si="86"/>
        <v>0</v>
      </c>
      <c r="G152" s="116"/>
      <c r="H152" s="111" t="e">
        <f t="shared" si="86"/>
        <v>#VALUE!</v>
      </c>
      <c r="I152" s="111">
        <f t="shared" si="85"/>
        <v>33350000</v>
      </c>
      <c r="J152" s="111">
        <f t="shared" si="85"/>
        <v>33249000</v>
      </c>
      <c r="K152" s="111">
        <f t="shared" si="85"/>
        <v>32825000</v>
      </c>
      <c r="L152" s="111">
        <f t="shared" si="85"/>
        <v>32523000</v>
      </c>
      <c r="M152" s="111">
        <f t="shared" si="85"/>
        <v>32379000</v>
      </c>
      <c r="N152" s="111" t="e">
        <f t="shared" si="85"/>
        <v>#VALUE!</v>
      </c>
      <c r="O152" s="111" t="e">
        <f t="shared" si="85"/>
        <v>#VALUE!</v>
      </c>
      <c r="P152" s="111" t="e">
        <f t="shared" si="85"/>
        <v>#VALUE!</v>
      </c>
      <c r="Q152" s="111" t="e">
        <f t="shared" si="85"/>
        <v>#VALUE!</v>
      </c>
      <c r="DZ152" s="114" t="s">
        <v>125</v>
      </c>
      <c r="EA152" s="115" t="s">
        <v>124</v>
      </c>
      <c r="EB152" s="115" t="s">
        <v>124</v>
      </c>
      <c r="EC152" s="115" t="s">
        <v>124</v>
      </c>
    </row>
    <row r="153" spans="2:133" s="111" customFormat="1" hidden="1" x14ac:dyDescent="0.25">
      <c r="B153" s="116" t="s">
        <v>188</v>
      </c>
      <c r="C153" s="114" t="s">
        <v>169</v>
      </c>
      <c r="E153" s="116"/>
      <c r="F153" s="111">
        <f t="shared" si="86"/>
        <v>0</v>
      </c>
      <c r="G153" s="116"/>
      <c r="H153" s="111">
        <f t="shared" si="86"/>
        <v>0</v>
      </c>
      <c r="I153" s="111">
        <f t="shared" si="85"/>
        <v>0</v>
      </c>
      <c r="J153" s="111">
        <f t="shared" si="85"/>
        <v>0</v>
      </c>
      <c r="K153" s="111">
        <f t="shared" si="85"/>
        <v>0</v>
      </c>
      <c r="L153" s="111">
        <f t="shared" si="85"/>
        <v>0</v>
      </c>
      <c r="M153" s="111">
        <f t="shared" si="85"/>
        <v>0</v>
      </c>
      <c r="N153" s="111">
        <f t="shared" si="85"/>
        <v>0</v>
      </c>
      <c r="O153" s="111">
        <f t="shared" si="85"/>
        <v>0</v>
      </c>
      <c r="P153" s="111">
        <f t="shared" si="85"/>
        <v>0</v>
      </c>
      <c r="Q153" s="111">
        <f t="shared" si="85"/>
        <v>0</v>
      </c>
      <c r="DZ153" s="114" t="s">
        <v>125</v>
      </c>
      <c r="EA153" s="115" t="s">
        <v>124</v>
      </c>
      <c r="EB153" s="115" t="s">
        <v>124</v>
      </c>
      <c r="EC153" s="115" t="s">
        <v>124</v>
      </c>
    </row>
    <row r="154" spans="2:133" s="111" customFormat="1" hidden="1" x14ac:dyDescent="0.25">
      <c r="B154" s="116" t="s">
        <v>187</v>
      </c>
      <c r="C154" s="114" t="s">
        <v>169</v>
      </c>
      <c r="E154" s="116"/>
      <c r="F154" s="111" t="e">
        <f>-F86</f>
        <v>#VALUE!</v>
      </c>
      <c r="G154" s="116"/>
      <c r="H154" s="111" t="e">
        <f>-H86</f>
        <v>#VALUE!</v>
      </c>
      <c r="I154" s="111" t="e">
        <f t="shared" si="85"/>
        <v>#VALUE!</v>
      </c>
      <c r="J154" s="111" t="e">
        <f t="shared" si="85"/>
        <v>#VALUE!</v>
      </c>
      <c r="K154" s="111" t="e">
        <f t="shared" si="85"/>
        <v>#VALUE!</v>
      </c>
      <c r="L154" s="111" t="e">
        <f t="shared" si="85"/>
        <v>#VALUE!</v>
      </c>
      <c r="M154" s="111" t="e">
        <f t="shared" si="85"/>
        <v>#VALUE!</v>
      </c>
      <c r="N154" s="111" t="e">
        <f t="shared" si="85"/>
        <v>#VALUE!</v>
      </c>
      <c r="O154" s="111" t="e">
        <f t="shared" si="85"/>
        <v>#VALUE!</v>
      </c>
      <c r="P154" s="111" t="e">
        <f t="shared" si="85"/>
        <v>#VALUE!</v>
      </c>
      <c r="Q154" s="111" t="e">
        <f t="shared" si="85"/>
        <v>#VALUE!</v>
      </c>
      <c r="DZ154" s="114" t="s">
        <v>125</v>
      </c>
      <c r="EA154" s="115" t="s">
        <v>124</v>
      </c>
      <c r="EB154" s="115" t="s">
        <v>124</v>
      </c>
      <c r="EC154" s="115" t="s">
        <v>124</v>
      </c>
    </row>
    <row r="155" spans="2:133" s="111" customFormat="1" hidden="1" x14ac:dyDescent="0.25">
      <c r="B155" s="116" t="s">
        <v>214</v>
      </c>
      <c r="C155" s="114" t="s">
        <v>169</v>
      </c>
      <c r="E155" s="116"/>
      <c r="F155" s="134" t="e">
        <f>SUM(F149:F154)</f>
        <v>#VALUE!</v>
      </c>
      <c r="G155" s="116"/>
      <c r="H155" s="134" t="e">
        <f t="shared" ref="H155:Q155" si="87">SUM(H149:H154)</f>
        <v>#VALUE!</v>
      </c>
      <c r="I155" s="134" t="e">
        <f t="shared" si="87"/>
        <v>#VALUE!</v>
      </c>
      <c r="J155" s="134" t="e">
        <f t="shared" si="87"/>
        <v>#VALUE!</v>
      </c>
      <c r="K155" s="134" t="e">
        <f t="shared" si="87"/>
        <v>#VALUE!</v>
      </c>
      <c r="L155" s="134" t="e">
        <f t="shared" si="87"/>
        <v>#VALUE!</v>
      </c>
      <c r="M155" s="134" t="e">
        <f t="shared" si="87"/>
        <v>#VALUE!</v>
      </c>
      <c r="N155" s="134" t="e">
        <f t="shared" si="87"/>
        <v>#VALUE!</v>
      </c>
      <c r="O155" s="134" t="e">
        <f t="shared" si="87"/>
        <v>#VALUE!</v>
      </c>
      <c r="P155" s="134" t="e">
        <f t="shared" si="87"/>
        <v>#VALUE!</v>
      </c>
      <c r="Q155" s="134" t="e">
        <f t="shared" si="87"/>
        <v>#VALUE!</v>
      </c>
      <c r="DZ155" s="114" t="s">
        <v>125</v>
      </c>
      <c r="EA155" s="115" t="s">
        <v>124</v>
      </c>
      <c r="EB155" s="115" t="s">
        <v>124</v>
      </c>
      <c r="EC155" s="115" t="s">
        <v>124</v>
      </c>
    </row>
    <row r="156" spans="2:133" s="111" customFormat="1" hidden="1" x14ac:dyDescent="0.25">
      <c r="C156" s="114" t="s">
        <v>169</v>
      </c>
      <c r="DZ156" s="114" t="s">
        <v>125</v>
      </c>
      <c r="EA156" s="115" t="s">
        <v>124</v>
      </c>
      <c r="EB156" s="115" t="s">
        <v>124</v>
      </c>
      <c r="EC156" s="115" t="s">
        <v>124</v>
      </c>
    </row>
    <row r="157" spans="2:133" s="111" customFormat="1" hidden="1" x14ac:dyDescent="0.25">
      <c r="C157" s="114" t="s">
        <v>169</v>
      </c>
      <c r="DZ157" s="114" t="s">
        <v>125</v>
      </c>
      <c r="EA157" s="115" t="s">
        <v>124</v>
      </c>
      <c r="EB157" s="115" t="s">
        <v>124</v>
      </c>
      <c r="EC157" s="115" t="s">
        <v>124</v>
      </c>
    </row>
    <row r="158" spans="2:133" s="111" customFormat="1" hidden="1" x14ac:dyDescent="0.25">
      <c r="B158" s="116" t="s">
        <v>215</v>
      </c>
      <c r="C158" s="114" t="s">
        <v>169</v>
      </c>
      <c r="E158" s="116"/>
      <c r="F158" s="111" t="e">
        <f>F145</f>
        <v>#VALUE!</v>
      </c>
      <c r="G158" s="116"/>
      <c r="H158" s="111" t="e">
        <f>H145</f>
        <v>#VALUE!</v>
      </c>
      <c r="I158" s="111" t="e">
        <f t="shared" ref="I158:Q158" si="88">I145</f>
        <v>#VALUE!</v>
      </c>
      <c r="J158" s="111" t="e">
        <f t="shared" si="88"/>
        <v>#VALUE!</v>
      </c>
      <c r="K158" s="111" t="e">
        <f t="shared" si="88"/>
        <v>#VALUE!</v>
      </c>
      <c r="L158" s="111" t="e">
        <f t="shared" si="88"/>
        <v>#VALUE!</v>
      </c>
      <c r="M158" s="111" t="e">
        <f t="shared" si="88"/>
        <v>#VALUE!</v>
      </c>
      <c r="N158" s="111" t="e">
        <f t="shared" si="88"/>
        <v>#VALUE!</v>
      </c>
      <c r="O158" s="111" t="e">
        <f t="shared" si="88"/>
        <v>#VALUE!</v>
      </c>
      <c r="P158" s="111" t="e">
        <f t="shared" si="88"/>
        <v>#VALUE!</v>
      </c>
      <c r="Q158" s="111" t="e">
        <f t="shared" si="88"/>
        <v>#VALUE!</v>
      </c>
      <c r="DZ158" s="114" t="s">
        <v>125</v>
      </c>
      <c r="EA158" s="115" t="s">
        <v>124</v>
      </c>
      <c r="EB158" s="115" t="s">
        <v>124</v>
      </c>
      <c r="EC158" s="115" t="s">
        <v>124</v>
      </c>
    </row>
    <row r="159" spans="2:133" s="111" customFormat="1" hidden="1" x14ac:dyDescent="0.25">
      <c r="B159" s="116" t="s">
        <v>216</v>
      </c>
      <c r="C159" s="114" t="s">
        <v>169</v>
      </c>
      <c r="E159" s="116"/>
      <c r="F159" s="111" t="e">
        <f>F155</f>
        <v>#VALUE!</v>
      </c>
      <c r="G159" s="116"/>
      <c r="H159" s="111" t="e">
        <f>H155</f>
        <v>#VALUE!</v>
      </c>
      <c r="I159" s="111" t="e">
        <f t="shared" ref="I159:Q159" si="89">I155</f>
        <v>#VALUE!</v>
      </c>
      <c r="J159" s="111" t="e">
        <f t="shared" si="89"/>
        <v>#VALUE!</v>
      </c>
      <c r="K159" s="111" t="e">
        <f t="shared" si="89"/>
        <v>#VALUE!</v>
      </c>
      <c r="L159" s="111" t="e">
        <f t="shared" si="89"/>
        <v>#VALUE!</v>
      </c>
      <c r="M159" s="111" t="e">
        <f t="shared" si="89"/>
        <v>#VALUE!</v>
      </c>
      <c r="N159" s="111" t="e">
        <f t="shared" si="89"/>
        <v>#VALUE!</v>
      </c>
      <c r="O159" s="111" t="e">
        <f t="shared" si="89"/>
        <v>#VALUE!</v>
      </c>
      <c r="P159" s="111" t="e">
        <f t="shared" si="89"/>
        <v>#VALUE!</v>
      </c>
      <c r="Q159" s="111" t="e">
        <f t="shared" si="89"/>
        <v>#VALUE!</v>
      </c>
      <c r="DZ159" s="114" t="s">
        <v>125</v>
      </c>
      <c r="EA159" s="115" t="s">
        <v>124</v>
      </c>
      <c r="EB159" s="115" t="s">
        <v>124</v>
      </c>
      <c r="EC159" s="115" t="s">
        <v>124</v>
      </c>
    </row>
    <row r="160" spans="2:133" s="111" customFormat="1" hidden="1" x14ac:dyDescent="0.25">
      <c r="B160" s="116" t="s">
        <v>217</v>
      </c>
      <c r="C160" s="114" t="s">
        <v>169</v>
      </c>
      <c r="E160" s="116"/>
      <c r="F160" s="134" t="e">
        <f>F158-F159</f>
        <v>#VALUE!</v>
      </c>
      <c r="G160" s="116"/>
      <c r="H160" s="134" t="e">
        <f>H158-H159</f>
        <v>#VALUE!</v>
      </c>
      <c r="I160" s="134" t="e">
        <f t="shared" ref="I160:Q160" si="90">I158-I159</f>
        <v>#VALUE!</v>
      </c>
      <c r="J160" s="134" t="e">
        <f t="shared" si="90"/>
        <v>#VALUE!</v>
      </c>
      <c r="K160" s="134" t="e">
        <f t="shared" si="90"/>
        <v>#VALUE!</v>
      </c>
      <c r="L160" s="134" t="e">
        <f t="shared" si="90"/>
        <v>#VALUE!</v>
      </c>
      <c r="M160" s="134" t="e">
        <f t="shared" si="90"/>
        <v>#VALUE!</v>
      </c>
      <c r="N160" s="134" t="e">
        <f t="shared" si="90"/>
        <v>#VALUE!</v>
      </c>
      <c r="O160" s="134" t="e">
        <f t="shared" si="90"/>
        <v>#VALUE!</v>
      </c>
      <c r="P160" s="134" t="e">
        <f t="shared" si="90"/>
        <v>#VALUE!</v>
      </c>
      <c r="Q160" s="134" t="e">
        <f t="shared" si="90"/>
        <v>#VALUE!</v>
      </c>
      <c r="DZ160" s="114" t="s">
        <v>125</v>
      </c>
      <c r="EA160" s="115" t="s">
        <v>124</v>
      </c>
      <c r="EB160" s="115" t="s">
        <v>124</v>
      </c>
      <c r="EC160" s="115" t="s">
        <v>124</v>
      </c>
    </row>
    <row r="161" spans="2:133" s="111" customFormat="1" hidden="1" x14ac:dyDescent="0.25">
      <c r="B161" s="116" t="s">
        <v>218</v>
      </c>
      <c r="C161" s="114" t="s">
        <v>169</v>
      </c>
      <c r="E161" s="116"/>
      <c r="F161" s="111" t="e">
        <f>F87</f>
        <v>#VALUE!</v>
      </c>
      <c r="G161" s="116"/>
      <c r="H161" s="111" t="e">
        <f>H87</f>
        <v>#VALUE!</v>
      </c>
      <c r="I161" s="111" t="e">
        <f t="shared" ref="I161:Q161" si="91">I87</f>
        <v>#VALUE!</v>
      </c>
      <c r="J161" s="111" t="e">
        <f t="shared" si="91"/>
        <v>#VALUE!</v>
      </c>
      <c r="K161" s="111" t="e">
        <f t="shared" si="91"/>
        <v>#VALUE!</v>
      </c>
      <c r="L161" s="111" t="e">
        <f t="shared" si="91"/>
        <v>#VALUE!</v>
      </c>
      <c r="M161" s="111" t="e">
        <f t="shared" si="91"/>
        <v>#VALUE!</v>
      </c>
      <c r="N161" s="111" t="e">
        <f t="shared" si="91"/>
        <v>#VALUE!</v>
      </c>
      <c r="O161" s="111" t="e">
        <f t="shared" si="91"/>
        <v>#VALUE!</v>
      </c>
      <c r="P161" s="111" t="e">
        <f t="shared" si="91"/>
        <v>#VALUE!</v>
      </c>
      <c r="Q161" s="111" t="e">
        <f t="shared" si="91"/>
        <v>#VALUE!</v>
      </c>
      <c r="DZ161" s="114" t="s">
        <v>125</v>
      </c>
      <c r="EA161" s="115" t="s">
        <v>124</v>
      </c>
      <c r="EB161" s="115" t="s">
        <v>124</v>
      </c>
      <c r="EC161" s="115" t="s">
        <v>124</v>
      </c>
    </row>
    <row r="162" spans="2:133" s="111" customFormat="1" hidden="1" x14ac:dyDescent="0.25">
      <c r="B162" s="116" t="s">
        <v>219</v>
      </c>
      <c r="C162" s="114" t="s">
        <v>169</v>
      </c>
      <c r="E162" s="116"/>
      <c r="F162" s="147" t="e">
        <f>ROUND(F160-F161,2)</f>
        <v>#VALUE!</v>
      </c>
      <c r="G162" s="116"/>
      <c r="H162" s="147" t="e">
        <f>ROUND(H160-H161,2)</f>
        <v>#VALUE!</v>
      </c>
      <c r="I162" s="147" t="e">
        <f t="shared" ref="I162:Q162" si="92">ROUND(I160-I161,2)</f>
        <v>#VALUE!</v>
      </c>
      <c r="J162" s="147" t="e">
        <f t="shared" si="92"/>
        <v>#VALUE!</v>
      </c>
      <c r="K162" s="147" t="e">
        <f t="shared" si="92"/>
        <v>#VALUE!</v>
      </c>
      <c r="L162" s="147" t="e">
        <f t="shared" si="92"/>
        <v>#VALUE!</v>
      </c>
      <c r="M162" s="147" t="e">
        <f t="shared" si="92"/>
        <v>#VALUE!</v>
      </c>
      <c r="N162" s="147" t="e">
        <f t="shared" si="92"/>
        <v>#VALUE!</v>
      </c>
      <c r="O162" s="147" t="e">
        <f t="shared" si="92"/>
        <v>#VALUE!</v>
      </c>
      <c r="P162" s="147" t="e">
        <f t="shared" si="92"/>
        <v>#VALUE!</v>
      </c>
      <c r="Q162" s="147" t="e">
        <f t="shared" si="92"/>
        <v>#VALUE!</v>
      </c>
      <c r="DZ162" s="114" t="s">
        <v>125</v>
      </c>
      <c r="EA162" s="115" t="s">
        <v>124</v>
      </c>
      <c r="EB162" s="115" t="s">
        <v>124</v>
      </c>
      <c r="EC162" s="115" t="s">
        <v>124</v>
      </c>
    </row>
    <row r="163" spans="2:133" s="111" customFormat="1" hidden="1" x14ac:dyDescent="0.25">
      <c r="C163" s="114" t="s">
        <v>169</v>
      </c>
      <c r="DZ163" s="114" t="s">
        <v>125</v>
      </c>
      <c r="EA163" s="115" t="s">
        <v>124</v>
      </c>
      <c r="EB163" s="115" t="s">
        <v>124</v>
      </c>
      <c r="EC163" s="115" t="s">
        <v>124</v>
      </c>
    </row>
    <row r="164" spans="2:133" s="111" customFormat="1" hidden="1" x14ac:dyDescent="0.25">
      <c r="C164" s="114" t="s">
        <v>169</v>
      </c>
      <c r="DZ164" s="114" t="s">
        <v>125</v>
      </c>
      <c r="EA164" s="115" t="s">
        <v>124</v>
      </c>
      <c r="EB164" s="115" t="s">
        <v>124</v>
      </c>
      <c r="EC164" s="115" t="s">
        <v>124</v>
      </c>
    </row>
    <row r="165" spans="2:133" s="111" customFormat="1" hidden="1" x14ac:dyDescent="0.25">
      <c r="B165" s="116" t="s">
        <v>220</v>
      </c>
      <c r="C165" s="114" t="s">
        <v>169</v>
      </c>
      <c r="E165" s="116"/>
      <c r="G165" s="116"/>
      <c r="DZ165" s="114" t="s">
        <v>125</v>
      </c>
      <c r="EA165" s="115" t="s">
        <v>124</v>
      </c>
      <c r="EB165" s="115" t="s">
        <v>124</v>
      </c>
      <c r="EC165" s="115" t="s">
        <v>124</v>
      </c>
    </row>
    <row r="166" spans="2:133" s="111" customFormat="1" hidden="1" x14ac:dyDescent="0.25">
      <c r="B166" s="161" t="str">
        <f>B8</f>
        <v>Rates &amp; Annual Charges</v>
      </c>
      <c r="C166" s="114" t="s">
        <v>169</v>
      </c>
      <c r="E166" s="161"/>
      <c r="G166" s="161"/>
      <c r="DZ166" s="114" t="s">
        <v>125</v>
      </c>
      <c r="EA166" s="115" t="s">
        <v>124</v>
      </c>
      <c r="EB166" s="115" t="s">
        <v>124</v>
      </c>
      <c r="EC166" s="115" t="s">
        <v>124</v>
      </c>
    </row>
    <row r="167" spans="2:133" s="111" customFormat="1" hidden="1" x14ac:dyDescent="0.25">
      <c r="B167" s="162" t="s">
        <v>221</v>
      </c>
      <c r="C167" s="114" t="s">
        <v>169</v>
      </c>
      <c r="E167" s="162"/>
      <c r="F167" s="111" t="e">
        <f>F8</f>
        <v>#VALUE!</v>
      </c>
      <c r="G167" s="162"/>
      <c r="H167" s="111" t="e">
        <f t="shared" ref="H167:Q167" si="93">H8</f>
        <v>#VALUE!</v>
      </c>
      <c r="I167" s="111">
        <f t="shared" si="93"/>
        <v>62329907.299999997</v>
      </c>
      <c r="J167" s="111">
        <f t="shared" si="93"/>
        <v>67843764.129999995</v>
      </c>
      <c r="K167" s="111">
        <f t="shared" si="93"/>
        <v>73868065.429999992</v>
      </c>
      <c r="L167" s="111">
        <f t="shared" si="93"/>
        <v>80701900.090000004</v>
      </c>
      <c r="M167" s="111">
        <f t="shared" si="93"/>
        <v>83536168.469999999</v>
      </c>
      <c r="N167" s="111" t="e">
        <f t="shared" si="93"/>
        <v>#VALUE!</v>
      </c>
      <c r="O167" s="111" t="e">
        <f t="shared" si="93"/>
        <v>#VALUE!</v>
      </c>
      <c r="P167" s="111" t="e">
        <f t="shared" si="93"/>
        <v>#VALUE!</v>
      </c>
      <c r="Q167" s="111" t="e">
        <f t="shared" si="93"/>
        <v>#VALUE!</v>
      </c>
      <c r="DZ167" s="114" t="s">
        <v>125</v>
      </c>
      <c r="EA167" s="115" t="s">
        <v>124</v>
      </c>
      <c r="EB167" s="115" t="s">
        <v>124</v>
      </c>
      <c r="EC167" s="115" t="s">
        <v>124</v>
      </c>
    </row>
    <row r="168" spans="2:133" s="111" customFormat="1" hidden="1" x14ac:dyDescent="0.25">
      <c r="B168" s="162" t="s">
        <v>222</v>
      </c>
      <c r="C168" s="114" t="s">
        <v>169</v>
      </c>
      <c r="E168" s="162"/>
      <c r="F168" s="111" t="e">
        <f>SUMIF('[1]Budget Summary 1'!$C:$C,$A8,'[1]Budget Summary 1'!J:J)</f>
        <v>#VALUE!</v>
      </c>
      <c r="G168" s="162"/>
      <c r="H168" s="111" t="e">
        <f>SUMIF('[1]Budget Summary 1'!$C:$C,$A8,'[1]Budget Summary 1'!L:L)</f>
        <v>#VALUE!</v>
      </c>
      <c r="I168" s="111" t="e">
        <f>SUMIF('[1]Budget Summary 1'!$C:$C,$A8,'[1]Budget Summary 1'!M:M)</f>
        <v>#VALUE!</v>
      </c>
      <c r="J168" s="111" t="e">
        <f>SUMIF('[1]Budget Summary 1'!$C:$C,$A8,'[1]Budget Summary 1'!N:N)</f>
        <v>#VALUE!</v>
      </c>
      <c r="K168" s="111" t="e">
        <f>SUMIF('[1]Budget Summary 1'!$C:$C,$A8,'[1]Budget Summary 1'!O:O)</f>
        <v>#VALUE!</v>
      </c>
      <c r="L168" s="111" t="e">
        <f>SUMIF('[1]Budget Summary 1'!$C:$C,$A8,'[1]Budget Summary 1'!P:P)</f>
        <v>#VALUE!</v>
      </c>
      <c r="M168" s="111" t="e">
        <f>SUMIF('[1]Budget Summary 1'!$C:$C,$A8,'[1]Budget Summary 1'!Q:Q)</f>
        <v>#VALUE!</v>
      </c>
      <c r="N168" s="111" t="e">
        <f>SUMIF('[1]Budget Summary 1'!$C:$C,$A8,'[1]Budget Summary 1'!R:R)</f>
        <v>#VALUE!</v>
      </c>
      <c r="O168" s="111" t="e">
        <f>SUMIF('[1]Budget Summary 1'!$C:$C,$A8,'[1]Budget Summary 1'!S:S)</f>
        <v>#VALUE!</v>
      </c>
      <c r="P168" s="111" t="e">
        <f>SUMIF('[1]Budget Summary 1'!$C:$C,$A8,'[1]Budget Summary 1'!T:T)</f>
        <v>#VALUE!</v>
      </c>
      <c r="Q168" s="111" t="e">
        <f>SUMIF('[1]Budget Summary 1'!$C:$C,$A8,'[1]Budget Summary 1'!U:U)</f>
        <v>#VALUE!</v>
      </c>
      <c r="DZ168" s="114" t="s">
        <v>125</v>
      </c>
      <c r="EA168" s="115" t="s">
        <v>124</v>
      </c>
      <c r="EB168" s="115" t="s">
        <v>124</v>
      </c>
      <c r="EC168" s="115" t="s">
        <v>124</v>
      </c>
    </row>
    <row r="169" spans="2:133" s="111" customFormat="1" hidden="1" x14ac:dyDescent="0.25">
      <c r="B169" s="162" t="s">
        <v>193</v>
      </c>
      <c r="C169" s="114" t="s">
        <v>169</v>
      </c>
      <c r="E169" s="162"/>
      <c r="F169" s="134" t="e">
        <f>ROUND(F167-F168,0)</f>
        <v>#VALUE!</v>
      </c>
      <c r="G169" s="162"/>
      <c r="H169" s="134" t="e">
        <f t="shared" ref="H169:Q169" si="94">ROUND(H167-H168,0)</f>
        <v>#VALUE!</v>
      </c>
      <c r="I169" s="134" t="e">
        <f t="shared" si="94"/>
        <v>#VALUE!</v>
      </c>
      <c r="J169" s="134" t="e">
        <f t="shared" si="94"/>
        <v>#VALUE!</v>
      </c>
      <c r="K169" s="134" t="e">
        <f t="shared" si="94"/>
        <v>#VALUE!</v>
      </c>
      <c r="L169" s="134" t="e">
        <f t="shared" si="94"/>
        <v>#VALUE!</v>
      </c>
      <c r="M169" s="134" t="e">
        <f t="shared" si="94"/>
        <v>#VALUE!</v>
      </c>
      <c r="N169" s="134" t="e">
        <f t="shared" si="94"/>
        <v>#VALUE!</v>
      </c>
      <c r="O169" s="134" t="e">
        <f t="shared" si="94"/>
        <v>#VALUE!</v>
      </c>
      <c r="P169" s="134" t="e">
        <f t="shared" si="94"/>
        <v>#VALUE!</v>
      </c>
      <c r="Q169" s="134" t="e">
        <f t="shared" si="94"/>
        <v>#VALUE!</v>
      </c>
      <c r="DZ169" s="114" t="s">
        <v>125</v>
      </c>
      <c r="EA169" s="115" t="s">
        <v>124</v>
      </c>
      <c r="EB169" s="115" t="s">
        <v>124</v>
      </c>
      <c r="EC169" s="115" t="s">
        <v>124</v>
      </c>
    </row>
    <row r="170" spans="2:133" s="111" customFormat="1" hidden="1" x14ac:dyDescent="0.25">
      <c r="C170" s="114" t="s">
        <v>169</v>
      </c>
      <c r="DZ170" s="114" t="s">
        <v>125</v>
      </c>
      <c r="EA170" s="115" t="s">
        <v>124</v>
      </c>
      <c r="EB170" s="115" t="s">
        <v>124</v>
      </c>
      <c r="EC170" s="115" t="s">
        <v>124</v>
      </c>
    </row>
    <row r="171" spans="2:133" s="111" customFormat="1" hidden="1" x14ac:dyDescent="0.25">
      <c r="B171" s="111" t="str">
        <f>B9</f>
        <v>User Charges &amp; Fees</v>
      </c>
      <c r="C171" s="114" t="s">
        <v>169</v>
      </c>
      <c r="DZ171" s="114" t="s">
        <v>125</v>
      </c>
      <c r="EA171" s="115" t="s">
        <v>124</v>
      </c>
      <c r="EB171" s="115" t="s">
        <v>124</v>
      </c>
      <c r="EC171" s="115" t="s">
        <v>124</v>
      </c>
    </row>
    <row r="172" spans="2:133" s="111" customFormat="1" hidden="1" x14ac:dyDescent="0.25">
      <c r="B172" s="162" t="s">
        <v>221</v>
      </c>
      <c r="C172" s="114" t="s">
        <v>169</v>
      </c>
      <c r="E172" s="162"/>
      <c r="F172" s="111" t="e">
        <f>F9</f>
        <v>#VALUE!</v>
      </c>
      <c r="G172" s="162"/>
      <c r="H172" s="111" t="e">
        <f t="shared" ref="H172:Q172" si="95">H9</f>
        <v>#VALUE!</v>
      </c>
      <c r="I172" s="111">
        <f t="shared" si="95"/>
        <v>16938226.709999997</v>
      </c>
      <c r="J172" s="111">
        <f t="shared" si="95"/>
        <v>17406017.43</v>
      </c>
      <c r="K172" s="111">
        <f t="shared" si="95"/>
        <v>17887438.460000001</v>
      </c>
      <c r="L172" s="111">
        <f t="shared" si="95"/>
        <v>18382894.399999991</v>
      </c>
      <c r="M172" s="111">
        <f t="shared" si="95"/>
        <v>18737459.32</v>
      </c>
      <c r="N172" s="111" t="e">
        <f t="shared" si="95"/>
        <v>#VALUE!</v>
      </c>
      <c r="O172" s="111" t="e">
        <f t="shared" si="95"/>
        <v>#VALUE!</v>
      </c>
      <c r="P172" s="111" t="e">
        <f t="shared" si="95"/>
        <v>#VALUE!</v>
      </c>
      <c r="Q172" s="111" t="e">
        <f t="shared" si="95"/>
        <v>#VALUE!</v>
      </c>
      <c r="DZ172" s="114" t="s">
        <v>125</v>
      </c>
      <c r="EA172" s="115" t="s">
        <v>124</v>
      </c>
      <c r="EB172" s="115" t="s">
        <v>124</v>
      </c>
      <c r="EC172" s="115" t="s">
        <v>124</v>
      </c>
    </row>
    <row r="173" spans="2:133" s="111" customFormat="1" hidden="1" x14ac:dyDescent="0.25">
      <c r="B173" s="162" t="s">
        <v>222</v>
      </c>
      <c r="C173" s="114" t="s">
        <v>169</v>
      </c>
      <c r="E173" s="162"/>
      <c r="F173" s="111" t="e">
        <f>SUMIF('[1]Budget Summary 1'!$C:$C,$A9,'[1]Budget Summary 1'!J:J)</f>
        <v>#VALUE!</v>
      </c>
      <c r="G173" s="162"/>
      <c r="H173" s="111" t="e">
        <f>SUMIF('[1]Budget Summary 1'!$C:$C,$A9,'[1]Budget Summary 1'!L:L)</f>
        <v>#VALUE!</v>
      </c>
      <c r="I173" s="111" t="e">
        <f>SUMIF('[1]Budget Summary 1'!$C:$C,$A9,'[1]Budget Summary 1'!M:M)</f>
        <v>#VALUE!</v>
      </c>
      <c r="J173" s="111" t="e">
        <f>SUMIF('[1]Budget Summary 1'!$C:$C,$A9,'[1]Budget Summary 1'!N:N)</f>
        <v>#VALUE!</v>
      </c>
      <c r="K173" s="111" t="e">
        <f>SUMIF('[1]Budget Summary 1'!$C:$C,$A9,'[1]Budget Summary 1'!O:O)</f>
        <v>#VALUE!</v>
      </c>
      <c r="L173" s="111" t="e">
        <f>SUMIF('[1]Budget Summary 1'!$C:$C,$A9,'[1]Budget Summary 1'!P:P)</f>
        <v>#VALUE!</v>
      </c>
      <c r="M173" s="111" t="e">
        <f>SUMIF('[1]Budget Summary 1'!$C:$C,$A9,'[1]Budget Summary 1'!Q:Q)</f>
        <v>#VALUE!</v>
      </c>
      <c r="N173" s="111" t="e">
        <f>SUMIF('[1]Budget Summary 1'!$C:$C,$A9,'[1]Budget Summary 1'!R:R)</f>
        <v>#VALUE!</v>
      </c>
      <c r="O173" s="111" t="e">
        <f>SUMIF('[1]Budget Summary 1'!$C:$C,$A9,'[1]Budget Summary 1'!S:S)</f>
        <v>#VALUE!</v>
      </c>
      <c r="P173" s="111" t="e">
        <f>SUMIF('[1]Budget Summary 1'!$C:$C,$A9,'[1]Budget Summary 1'!T:T)</f>
        <v>#VALUE!</v>
      </c>
      <c r="Q173" s="111" t="e">
        <f>SUMIF('[1]Budget Summary 1'!$C:$C,$A9,'[1]Budget Summary 1'!U:U)</f>
        <v>#VALUE!</v>
      </c>
      <c r="DZ173" s="114" t="s">
        <v>125</v>
      </c>
      <c r="EA173" s="115" t="s">
        <v>124</v>
      </c>
      <c r="EB173" s="115" t="s">
        <v>124</v>
      </c>
      <c r="EC173" s="115" t="s">
        <v>124</v>
      </c>
    </row>
    <row r="174" spans="2:133" s="111" customFormat="1" hidden="1" x14ac:dyDescent="0.25">
      <c r="B174" s="162" t="s">
        <v>193</v>
      </c>
      <c r="C174" s="114" t="s">
        <v>169</v>
      </c>
      <c r="E174" s="162"/>
      <c r="F174" s="134" t="e">
        <f>ROUND(F172-F173,0)</f>
        <v>#VALUE!</v>
      </c>
      <c r="G174" s="162"/>
      <c r="H174" s="134" t="e">
        <f t="shared" ref="H174:Q174" si="96">ROUND(H172-H173,0)</f>
        <v>#VALUE!</v>
      </c>
      <c r="I174" s="134" t="e">
        <f t="shared" si="96"/>
        <v>#VALUE!</v>
      </c>
      <c r="J174" s="134" t="e">
        <f t="shared" si="96"/>
        <v>#VALUE!</v>
      </c>
      <c r="K174" s="134" t="e">
        <f t="shared" si="96"/>
        <v>#VALUE!</v>
      </c>
      <c r="L174" s="134" t="e">
        <f t="shared" si="96"/>
        <v>#VALUE!</v>
      </c>
      <c r="M174" s="134" t="e">
        <f t="shared" si="96"/>
        <v>#VALUE!</v>
      </c>
      <c r="N174" s="134" t="e">
        <f t="shared" si="96"/>
        <v>#VALUE!</v>
      </c>
      <c r="O174" s="134" t="e">
        <f t="shared" si="96"/>
        <v>#VALUE!</v>
      </c>
      <c r="P174" s="134" t="e">
        <f t="shared" si="96"/>
        <v>#VALUE!</v>
      </c>
      <c r="Q174" s="134" t="e">
        <f t="shared" si="96"/>
        <v>#VALUE!</v>
      </c>
      <c r="DZ174" s="114" t="s">
        <v>125</v>
      </c>
      <c r="EA174" s="115" t="s">
        <v>124</v>
      </c>
      <c r="EB174" s="115" t="s">
        <v>124</v>
      </c>
      <c r="EC174" s="115" t="s">
        <v>124</v>
      </c>
    </row>
    <row r="175" spans="2:133" s="111" customFormat="1" hidden="1" x14ac:dyDescent="0.25">
      <c r="B175" s="162" t="s">
        <v>223</v>
      </c>
      <c r="C175" s="114" t="s">
        <v>169</v>
      </c>
      <c r="E175" s="162"/>
      <c r="F175" s="111">
        <f>'[1]RE Dev Summary'!E43</f>
        <v>0</v>
      </c>
      <c r="G175" s="162"/>
      <c r="H175" s="111">
        <f>'[1]RE Dev Summary'!G43</f>
        <v>0</v>
      </c>
      <c r="I175" s="111">
        <f>'[1]RE Dev Summary'!H43</f>
        <v>0</v>
      </c>
      <c r="J175" s="111">
        <f>'[1]RE Dev Summary'!I43</f>
        <v>0</v>
      </c>
      <c r="K175" s="111">
        <f>'[1]RE Dev Summary'!J43</f>
        <v>0</v>
      </c>
      <c r="L175" s="111">
        <f>'[1]RE Dev Summary'!K43</f>
        <v>0</v>
      </c>
      <c r="M175" s="111">
        <f>'[1]RE Dev Summary'!L43</f>
        <v>0</v>
      </c>
      <c r="N175" s="111">
        <f>'[1]RE Dev Summary'!M43</f>
        <v>0</v>
      </c>
      <c r="O175" s="111">
        <f>'[1]RE Dev Summary'!N43</f>
        <v>0</v>
      </c>
      <c r="P175" s="111">
        <f>'[1]RE Dev Summary'!O43</f>
        <v>0</v>
      </c>
      <c r="Q175" s="111">
        <f>'[1]RE Dev Summary'!P43</f>
        <v>0</v>
      </c>
      <c r="DZ175" s="114" t="s">
        <v>125</v>
      </c>
      <c r="EA175" s="115" t="s">
        <v>124</v>
      </c>
      <c r="EB175" s="115" t="s">
        <v>124</v>
      </c>
      <c r="EC175" s="115" t="s">
        <v>124</v>
      </c>
    </row>
    <row r="176" spans="2:133" s="111" customFormat="1" hidden="1" x14ac:dyDescent="0.25">
      <c r="B176" s="162" t="s">
        <v>224</v>
      </c>
      <c r="C176" s="114" t="s">
        <v>169</v>
      </c>
      <c r="E176" s="162"/>
      <c r="F176" s="111">
        <f>'[1]RE Dev Summary'!E48</f>
        <v>0</v>
      </c>
      <c r="G176" s="162"/>
      <c r="H176" s="111">
        <f>'[1]RE Dev Summary'!G48</f>
        <v>0</v>
      </c>
      <c r="I176" s="111">
        <f>'[1]RE Dev Summary'!H48</f>
        <v>0</v>
      </c>
      <c r="J176" s="111">
        <f>'[1]RE Dev Summary'!I48</f>
        <v>0</v>
      </c>
      <c r="K176" s="111">
        <f>'[1]RE Dev Summary'!J48</f>
        <v>0</v>
      </c>
      <c r="L176" s="111">
        <f>'[1]RE Dev Summary'!K48</f>
        <v>0</v>
      </c>
      <c r="M176" s="111">
        <f>'[1]RE Dev Summary'!L48</f>
        <v>0</v>
      </c>
      <c r="N176" s="111">
        <f>'[1]RE Dev Summary'!M48</f>
        <v>0</v>
      </c>
      <c r="O176" s="111">
        <f>'[1]RE Dev Summary'!N48</f>
        <v>0</v>
      </c>
      <c r="P176" s="111">
        <f>'[1]RE Dev Summary'!O48</f>
        <v>0</v>
      </c>
      <c r="Q176" s="111">
        <f>'[1]RE Dev Summary'!P48</f>
        <v>0</v>
      </c>
      <c r="DZ176" s="114" t="s">
        <v>125</v>
      </c>
      <c r="EA176" s="115" t="s">
        <v>124</v>
      </c>
      <c r="EB176" s="115" t="s">
        <v>124</v>
      </c>
      <c r="EC176" s="115" t="s">
        <v>124</v>
      </c>
    </row>
    <row r="177" spans="1:133" s="111" customFormat="1" hidden="1" x14ac:dyDescent="0.25">
      <c r="B177" s="162" t="s">
        <v>225</v>
      </c>
      <c r="C177" s="114" t="s">
        <v>169</v>
      </c>
      <c r="E177" s="162"/>
      <c r="F177" s="111">
        <f>'[1]Major Projects summary'!E80</f>
        <v>0</v>
      </c>
      <c r="G177" s="162"/>
      <c r="H177" s="111">
        <f>'[1]Major Projects summary'!G80</f>
        <v>0</v>
      </c>
      <c r="I177" s="111">
        <f>'[1]Major Projects summary'!H80</f>
        <v>0</v>
      </c>
      <c r="J177" s="111">
        <f>'[1]Major Projects summary'!I80</f>
        <v>0</v>
      </c>
      <c r="K177" s="111">
        <f>'[1]Major Projects summary'!J80</f>
        <v>0</v>
      </c>
      <c r="L177" s="111">
        <f>'[1]Major Projects summary'!K80</f>
        <v>0</v>
      </c>
      <c r="M177" s="111">
        <f>'[1]Major Projects summary'!L80</f>
        <v>0</v>
      </c>
      <c r="N177" s="111">
        <f>'[1]Major Projects summary'!M80</f>
        <v>0</v>
      </c>
      <c r="O177" s="111">
        <f>'[1]Major Projects summary'!N80</f>
        <v>0</v>
      </c>
      <c r="P177" s="111">
        <f>'[1]Major Projects summary'!O80</f>
        <v>0</v>
      </c>
      <c r="Q177" s="111">
        <f>'[1]Major Projects summary'!P80</f>
        <v>0</v>
      </c>
      <c r="DZ177" s="114" t="s">
        <v>125</v>
      </c>
      <c r="EA177" s="115" t="s">
        <v>124</v>
      </c>
      <c r="EB177" s="115" t="s">
        <v>124</v>
      </c>
      <c r="EC177" s="115" t="s">
        <v>124</v>
      </c>
    </row>
    <row r="178" spans="1:133" s="111" customFormat="1" hidden="1" x14ac:dyDescent="0.25">
      <c r="B178" s="162" t="s">
        <v>226</v>
      </c>
      <c r="C178" s="114" t="s">
        <v>169</v>
      </c>
      <c r="E178" s="162"/>
      <c r="F178" s="111">
        <f>'[1]Major Projects summary'!E85</f>
        <v>0</v>
      </c>
      <c r="G178" s="162"/>
      <c r="H178" s="111">
        <f>'[1]Major Projects summary'!G85</f>
        <v>0</v>
      </c>
      <c r="I178" s="111">
        <f>'[1]Major Projects summary'!H85</f>
        <v>0</v>
      </c>
      <c r="J178" s="111">
        <f>'[1]Major Projects summary'!I85</f>
        <v>0</v>
      </c>
      <c r="K178" s="111">
        <f>'[1]Major Projects summary'!J85</f>
        <v>0</v>
      </c>
      <c r="L178" s="111">
        <f>'[1]Major Projects summary'!K85</f>
        <v>0</v>
      </c>
      <c r="M178" s="111">
        <f>'[1]Major Projects summary'!L85</f>
        <v>0</v>
      </c>
      <c r="N178" s="111">
        <f>'[1]Major Projects summary'!M85</f>
        <v>0</v>
      </c>
      <c r="O178" s="111">
        <f>'[1]Major Projects summary'!N85</f>
        <v>0</v>
      </c>
      <c r="P178" s="111">
        <f>'[1]Major Projects summary'!O85</f>
        <v>0</v>
      </c>
      <c r="Q178" s="111">
        <f>'[1]Major Projects summary'!P85</f>
        <v>0</v>
      </c>
      <c r="DZ178" s="114" t="s">
        <v>125</v>
      </c>
      <c r="EA178" s="115" t="s">
        <v>124</v>
      </c>
      <c r="EB178" s="115" t="s">
        <v>124</v>
      </c>
      <c r="EC178" s="115" t="s">
        <v>124</v>
      </c>
    </row>
    <row r="179" spans="1:133" s="111" customFormat="1" hidden="1" x14ac:dyDescent="0.25">
      <c r="B179" s="162" t="s">
        <v>227</v>
      </c>
      <c r="C179" s="114" t="s">
        <v>169</v>
      </c>
      <c r="E179" s="162"/>
      <c r="F179" s="147" t="e">
        <f>ROUND(F174-SUM(F175:F178),0)</f>
        <v>#VALUE!</v>
      </c>
      <c r="G179" s="162"/>
      <c r="H179" s="147" t="e">
        <f t="shared" ref="H179:Q179" si="97">ROUND(H174-SUM(H175:H178),0)</f>
        <v>#VALUE!</v>
      </c>
      <c r="I179" s="147" t="e">
        <f t="shared" si="97"/>
        <v>#VALUE!</v>
      </c>
      <c r="J179" s="147" t="e">
        <f t="shared" si="97"/>
        <v>#VALUE!</v>
      </c>
      <c r="K179" s="147" t="e">
        <f t="shared" si="97"/>
        <v>#VALUE!</v>
      </c>
      <c r="L179" s="147" t="e">
        <f t="shared" si="97"/>
        <v>#VALUE!</v>
      </c>
      <c r="M179" s="147" t="e">
        <f t="shared" si="97"/>
        <v>#VALUE!</v>
      </c>
      <c r="N179" s="147" t="e">
        <f t="shared" si="97"/>
        <v>#VALUE!</v>
      </c>
      <c r="O179" s="147" t="e">
        <f t="shared" si="97"/>
        <v>#VALUE!</v>
      </c>
      <c r="P179" s="147" t="e">
        <f t="shared" si="97"/>
        <v>#VALUE!</v>
      </c>
      <c r="Q179" s="147" t="e">
        <f t="shared" si="97"/>
        <v>#VALUE!</v>
      </c>
      <c r="DZ179" s="114" t="s">
        <v>125</v>
      </c>
      <c r="EA179" s="115" t="s">
        <v>124</v>
      </c>
      <c r="EB179" s="115" t="s">
        <v>124</v>
      </c>
      <c r="EC179" s="115" t="s">
        <v>124</v>
      </c>
    </row>
    <row r="180" spans="1:133" s="111" customFormat="1" hidden="1" x14ac:dyDescent="0.25">
      <c r="C180" s="114" t="s">
        <v>169</v>
      </c>
      <c r="DZ180" s="114" t="s">
        <v>125</v>
      </c>
      <c r="EA180" s="115" t="s">
        <v>124</v>
      </c>
      <c r="EB180" s="115" t="s">
        <v>124</v>
      </c>
      <c r="EC180" s="115" t="s">
        <v>124</v>
      </c>
    </row>
    <row r="181" spans="1:133" s="111" customFormat="1" hidden="1" x14ac:dyDescent="0.25">
      <c r="B181" s="111" t="str">
        <f>B10</f>
        <v>Interest &amp; Investment Revenue</v>
      </c>
      <c r="C181" s="114" t="s">
        <v>169</v>
      </c>
      <c r="DZ181" s="114" t="s">
        <v>125</v>
      </c>
      <c r="EA181" s="115" t="s">
        <v>124</v>
      </c>
      <c r="EB181" s="115" t="s">
        <v>124</v>
      </c>
      <c r="EC181" s="115" t="s">
        <v>124</v>
      </c>
    </row>
    <row r="182" spans="1:133" s="111" customFormat="1" hidden="1" x14ac:dyDescent="0.25">
      <c r="B182" s="162" t="s">
        <v>221</v>
      </c>
      <c r="C182" s="114" t="s">
        <v>169</v>
      </c>
      <c r="E182" s="162"/>
      <c r="F182" s="111" t="e">
        <f>F10</f>
        <v>#VALUE!</v>
      </c>
      <c r="G182" s="162"/>
      <c r="H182" s="111" t="e">
        <f t="shared" ref="H182:Q182" si="98">H10</f>
        <v>#VALUE!</v>
      </c>
      <c r="I182" s="111">
        <f t="shared" si="98"/>
        <v>1517586</v>
      </c>
      <c r="J182" s="111">
        <f t="shared" si="98"/>
        <v>1522221</v>
      </c>
      <c r="K182" s="111">
        <f t="shared" si="98"/>
        <v>1526995.05</v>
      </c>
      <c r="L182" s="111">
        <f t="shared" si="98"/>
        <v>1531912.32</v>
      </c>
      <c r="M182" s="111">
        <f t="shared" si="98"/>
        <v>1536977.1099999999</v>
      </c>
      <c r="N182" s="111" t="e">
        <f t="shared" si="98"/>
        <v>#VALUE!</v>
      </c>
      <c r="O182" s="111" t="e">
        <f t="shared" si="98"/>
        <v>#VALUE!</v>
      </c>
      <c r="P182" s="111" t="e">
        <f t="shared" si="98"/>
        <v>#VALUE!</v>
      </c>
      <c r="Q182" s="111" t="e">
        <f t="shared" si="98"/>
        <v>#VALUE!</v>
      </c>
      <c r="DZ182" s="114" t="s">
        <v>125</v>
      </c>
      <c r="EA182" s="115" t="s">
        <v>124</v>
      </c>
      <c r="EB182" s="115" t="s">
        <v>124</v>
      </c>
      <c r="EC182" s="115" t="s">
        <v>124</v>
      </c>
    </row>
    <row r="183" spans="1:133" s="111" customFormat="1" hidden="1" x14ac:dyDescent="0.25">
      <c r="A183" s="111" t="str">
        <f>B10</f>
        <v>Interest &amp; Investment Revenue</v>
      </c>
      <c r="B183" s="162" t="s">
        <v>222</v>
      </c>
      <c r="C183" s="114" t="s">
        <v>169</v>
      </c>
      <c r="E183" s="162"/>
      <c r="F183" s="111" t="e">
        <f>SUMIF('[1]Budget Summary 1'!$C:$C,$A183,'[1]Budget Summary 1'!J:J)+'[1]Budget Summary 1'!J128</f>
        <v>#VALUE!</v>
      </c>
      <c r="G183" s="162"/>
      <c r="H183" s="111" t="e">
        <f>SUMIF('[1]Budget Summary 1'!$C:$C,$A183,'[1]Budget Summary 1'!L:L)+'[1]Budget Summary 1'!L128</f>
        <v>#VALUE!</v>
      </c>
      <c r="I183" s="111" t="e">
        <f>SUMIF('[1]Budget Summary 1'!$C:$C,$A183,'[1]Budget Summary 1'!M:M)+'[1]Budget Summary 1'!M128</f>
        <v>#VALUE!</v>
      </c>
      <c r="J183" s="111" t="e">
        <f>SUMIF('[1]Budget Summary 1'!$C:$C,$A183,'[1]Budget Summary 1'!N:N)+'[1]Budget Summary 1'!N128</f>
        <v>#VALUE!</v>
      </c>
      <c r="K183" s="111" t="e">
        <f>SUMIF('[1]Budget Summary 1'!$C:$C,$A183,'[1]Budget Summary 1'!O:O)+'[1]Budget Summary 1'!O128</f>
        <v>#VALUE!</v>
      </c>
      <c r="L183" s="111" t="e">
        <f>SUMIF('[1]Budget Summary 1'!$C:$C,$A183,'[1]Budget Summary 1'!P:P)+'[1]Budget Summary 1'!P128</f>
        <v>#VALUE!</v>
      </c>
      <c r="M183" s="111" t="e">
        <f>SUMIF('[1]Budget Summary 1'!$C:$C,$A183,'[1]Budget Summary 1'!Q:Q)+'[1]Budget Summary 1'!Q128</f>
        <v>#VALUE!</v>
      </c>
      <c r="N183" s="111" t="e">
        <f>SUMIF('[1]Budget Summary 1'!$C:$C,$A183,'[1]Budget Summary 1'!R:R)+'[1]Budget Summary 1'!R128</f>
        <v>#VALUE!</v>
      </c>
      <c r="O183" s="111" t="e">
        <f>SUMIF('[1]Budget Summary 1'!$C:$C,$A183,'[1]Budget Summary 1'!S:S)+'[1]Budget Summary 1'!S128</f>
        <v>#VALUE!</v>
      </c>
      <c r="P183" s="111" t="e">
        <f>SUMIF('[1]Budget Summary 1'!$C:$C,$A183,'[1]Budget Summary 1'!T:T)+'[1]Budget Summary 1'!T128</f>
        <v>#VALUE!</v>
      </c>
      <c r="Q183" s="111" t="e">
        <f>SUMIF('[1]Budget Summary 1'!$C:$C,$A183,'[1]Budget Summary 1'!U:U)+'[1]Budget Summary 1'!U128</f>
        <v>#VALUE!</v>
      </c>
      <c r="DZ183" s="114" t="s">
        <v>125</v>
      </c>
      <c r="EA183" s="115" t="s">
        <v>124</v>
      </c>
      <c r="EB183" s="115" t="s">
        <v>124</v>
      </c>
      <c r="EC183" s="115" t="s">
        <v>124</v>
      </c>
    </row>
    <row r="184" spans="1:133" s="111" customFormat="1" hidden="1" x14ac:dyDescent="0.25">
      <c r="B184" s="162" t="s">
        <v>193</v>
      </c>
      <c r="C184" s="114" t="s">
        <v>169</v>
      </c>
      <c r="E184" s="162"/>
      <c r="F184" s="134" t="e">
        <f>ROUND(F182-F183,0)</f>
        <v>#VALUE!</v>
      </c>
      <c r="G184" s="162"/>
      <c r="H184" s="134" t="e">
        <f t="shared" ref="H184:Q184" si="99">ROUND(H182-H183,0)</f>
        <v>#VALUE!</v>
      </c>
      <c r="I184" s="134" t="e">
        <f t="shared" si="99"/>
        <v>#VALUE!</v>
      </c>
      <c r="J184" s="134" t="e">
        <f t="shared" si="99"/>
        <v>#VALUE!</v>
      </c>
      <c r="K184" s="134" t="e">
        <f t="shared" si="99"/>
        <v>#VALUE!</v>
      </c>
      <c r="L184" s="134" t="e">
        <f t="shared" si="99"/>
        <v>#VALUE!</v>
      </c>
      <c r="M184" s="134" t="e">
        <f t="shared" si="99"/>
        <v>#VALUE!</v>
      </c>
      <c r="N184" s="134" t="e">
        <f t="shared" si="99"/>
        <v>#VALUE!</v>
      </c>
      <c r="O184" s="134" t="e">
        <f t="shared" si="99"/>
        <v>#VALUE!</v>
      </c>
      <c r="P184" s="134" t="e">
        <f t="shared" si="99"/>
        <v>#VALUE!</v>
      </c>
      <c r="Q184" s="134" t="e">
        <f t="shared" si="99"/>
        <v>#VALUE!</v>
      </c>
      <c r="DZ184" s="114" t="s">
        <v>125</v>
      </c>
      <c r="EA184" s="115" t="s">
        <v>124</v>
      </c>
      <c r="EB184" s="115" t="s">
        <v>124</v>
      </c>
      <c r="EC184" s="115" t="s">
        <v>124</v>
      </c>
    </row>
    <row r="185" spans="1:133" s="111" customFormat="1" hidden="1" x14ac:dyDescent="0.25">
      <c r="B185" s="162" t="s">
        <v>228</v>
      </c>
      <c r="C185" s="114" t="s">
        <v>169</v>
      </c>
      <c r="E185" s="162"/>
      <c r="F185" s="129">
        <f>-IF($R10="",'[1]Interest Calculation'!P72,0)</f>
        <v>0</v>
      </c>
      <c r="G185" s="162"/>
      <c r="H185" s="129">
        <f>-IF($R10="",'[1]Interest Calculation'!AE72,0)</f>
        <v>0</v>
      </c>
      <c r="I185" s="129">
        <f>-IF($R10="",'[1]Interest Calculation'!AT72,0)</f>
        <v>0</v>
      </c>
      <c r="J185" s="129">
        <f>-IF($R10="",'[1]Interest Calculation'!BI72,0)</f>
        <v>0</v>
      </c>
      <c r="K185" s="129">
        <f>-IF($R10="",'[1]Interest Calculation'!BX72,0)</f>
        <v>0</v>
      </c>
      <c r="L185" s="129">
        <f>-IF($R10="",'[1]Interest Calculation'!CM72,0)</f>
        <v>0</v>
      </c>
      <c r="M185" s="129">
        <f>-IF($R10="",'[1]Interest Calculation'!DB72,0)</f>
        <v>0</v>
      </c>
      <c r="N185" s="129">
        <f>-IF($R10="",'[1]Interest Calculation'!DQ72,0)</f>
        <v>0</v>
      </c>
      <c r="O185" s="129">
        <f>-IF($R10="",'[1]Interest Calculation'!EF72,0)</f>
        <v>0</v>
      </c>
      <c r="P185" s="129">
        <f>-IF($R10="",'[1]Interest Calculation'!EU72,0)</f>
        <v>0</v>
      </c>
      <c r="Q185" s="129">
        <f>-IF($R10="",'[1]Interest Calculation'!FJ72,0)</f>
        <v>0</v>
      </c>
      <c r="DZ185" s="114" t="s">
        <v>125</v>
      </c>
      <c r="EA185" s="115" t="s">
        <v>124</v>
      </c>
      <c r="EB185" s="115" t="s">
        <v>124</v>
      </c>
      <c r="EC185" s="115" t="s">
        <v>124</v>
      </c>
    </row>
    <row r="186" spans="1:133" s="111" customFormat="1" hidden="1" x14ac:dyDescent="0.25">
      <c r="B186" s="162" t="s">
        <v>229</v>
      </c>
      <c r="C186" s="114" t="s">
        <v>169</v>
      </c>
      <c r="E186" s="162"/>
      <c r="F186" s="129">
        <f>-IF($R10="",'[1]Interest Calculation'!P75,0)</f>
        <v>0</v>
      </c>
      <c r="G186" s="162"/>
      <c r="H186" s="129">
        <f>-IF($R10="",'[1]Interest Calculation'!AE75,0)</f>
        <v>0</v>
      </c>
      <c r="I186" s="129">
        <f>-IF($R10="",'[1]Interest Calculation'!AT75,0)</f>
        <v>0</v>
      </c>
      <c r="J186" s="129">
        <f>-IF($R10="",'[1]Interest Calculation'!BI75,0)</f>
        <v>0</v>
      </c>
      <c r="K186" s="129">
        <f>-IF($R10="",'[1]Interest Calculation'!BX75,0)</f>
        <v>0</v>
      </c>
      <c r="L186" s="129">
        <f>-IF($R10="",'[1]Interest Calculation'!CM75,0)</f>
        <v>0</v>
      </c>
      <c r="M186" s="129">
        <f>-IF($R10="",'[1]Interest Calculation'!DB75,0)</f>
        <v>0</v>
      </c>
      <c r="N186" s="129">
        <f>-IF($R10="",'[1]Interest Calculation'!DQ75,0)</f>
        <v>0</v>
      </c>
      <c r="O186" s="129">
        <f>-IF($R10="",'[1]Interest Calculation'!EF75,0)</f>
        <v>0</v>
      </c>
      <c r="P186" s="129">
        <f>-IF($R10="",'[1]Interest Calculation'!EU75,0)</f>
        <v>0</v>
      </c>
      <c r="Q186" s="129">
        <f>-IF($R10="",'[1]Interest Calculation'!FJ75,0)</f>
        <v>0</v>
      </c>
      <c r="DZ186" s="114" t="s">
        <v>125</v>
      </c>
      <c r="EA186" s="115" t="s">
        <v>124</v>
      </c>
      <c r="EB186" s="115" t="s">
        <v>124</v>
      </c>
      <c r="EC186" s="115" t="s">
        <v>124</v>
      </c>
    </row>
    <row r="187" spans="1:133" s="111" customFormat="1" hidden="1" x14ac:dyDescent="0.25">
      <c r="A187" s="111" t="str">
        <f>'[1]Budget Summary 1'!D17</f>
        <v>Interest &amp; Investment Revenues - Investments</v>
      </c>
      <c r="B187" s="162" t="s">
        <v>230</v>
      </c>
      <c r="C187" s="114" t="s">
        <v>169</v>
      </c>
      <c r="E187" s="162"/>
      <c r="F187" s="129">
        <f>IF($R10="",+SUMIF('[1]Budget Summary 1'!$A:$A,$A187,'[1]Budget Summary 1'!J:J),0)</f>
        <v>0</v>
      </c>
      <c r="G187" s="162"/>
      <c r="H187" s="129">
        <f>IF($R10="",+SUMIF('[1]Budget Summary 1'!$A:$A,$A187,'[1]Budget Summary 1'!L:L),0)</f>
        <v>0</v>
      </c>
      <c r="I187" s="129">
        <f>IF($R10="",+SUMIF('[1]Budget Summary 1'!$A:$A,$A187,'[1]Budget Summary 1'!M:M),0)</f>
        <v>0</v>
      </c>
      <c r="J187" s="129">
        <f>IF($R10="",+SUMIF('[1]Budget Summary 1'!$A:$A,$A187,'[1]Budget Summary 1'!N:N),0)</f>
        <v>0</v>
      </c>
      <c r="K187" s="129">
        <f>IF($R10="",+SUMIF('[1]Budget Summary 1'!$A:$A,$A187,'[1]Budget Summary 1'!O:O),0)</f>
        <v>0</v>
      </c>
      <c r="L187" s="129">
        <f>IF($R10="",+SUMIF('[1]Budget Summary 1'!$A:$A,$A187,'[1]Budget Summary 1'!P:P),0)</f>
        <v>0</v>
      </c>
      <c r="M187" s="129">
        <f>IF($R10="",+SUMIF('[1]Budget Summary 1'!$A:$A,$A187,'[1]Budget Summary 1'!Q:Q),0)</f>
        <v>0</v>
      </c>
      <c r="N187" s="129">
        <f>IF($R10="",+SUMIF('[1]Budget Summary 1'!$A:$A,$A187,'[1]Budget Summary 1'!R:R),0)</f>
        <v>0</v>
      </c>
      <c r="O187" s="129">
        <f>IF($R10="",+SUMIF('[1]Budget Summary 1'!$A:$A,$A187,'[1]Budget Summary 1'!S:S),0)</f>
        <v>0</v>
      </c>
      <c r="P187" s="129">
        <f>IF($R10="",+SUMIF('[1]Budget Summary 1'!$A:$A,$A187,'[1]Budget Summary 1'!T:T),0)</f>
        <v>0</v>
      </c>
      <c r="Q187" s="129">
        <f>IF($R10="",+SUMIF('[1]Budget Summary 1'!$A:$A,$A187,'[1]Budget Summary 1'!U:U),0)</f>
        <v>0</v>
      </c>
      <c r="DZ187" s="114" t="s">
        <v>125</v>
      </c>
      <c r="EA187" s="115" t="s">
        <v>124</v>
      </c>
      <c r="EB187" s="115" t="s">
        <v>124</v>
      </c>
      <c r="EC187" s="115" t="s">
        <v>124</v>
      </c>
    </row>
    <row r="188" spans="1:133" s="111" customFormat="1" hidden="1" x14ac:dyDescent="0.25">
      <c r="B188" s="162" t="s">
        <v>227</v>
      </c>
      <c r="C188" s="114" t="s">
        <v>169</v>
      </c>
      <c r="E188" s="162"/>
      <c r="F188" s="147" t="e">
        <f>ROUND(F184+SUM(F185:F187),0)</f>
        <v>#VALUE!</v>
      </c>
      <c r="G188" s="162"/>
      <c r="H188" s="147" t="e">
        <f t="shared" ref="H188:Q188" si="100">ROUND(H184+SUM(H185:H187),0)</f>
        <v>#VALUE!</v>
      </c>
      <c r="I188" s="147" t="e">
        <f t="shared" si="100"/>
        <v>#VALUE!</v>
      </c>
      <c r="J188" s="147" t="e">
        <f t="shared" si="100"/>
        <v>#VALUE!</v>
      </c>
      <c r="K188" s="147" t="e">
        <f t="shared" si="100"/>
        <v>#VALUE!</v>
      </c>
      <c r="L188" s="147" t="e">
        <f t="shared" si="100"/>
        <v>#VALUE!</v>
      </c>
      <c r="M188" s="147" t="e">
        <f t="shared" si="100"/>
        <v>#VALUE!</v>
      </c>
      <c r="N188" s="147" t="e">
        <f t="shared" si="100"/>
        <v>#VALUE!</v>
      </c>
      <c r="O188" s="147" t="e">
        <f t="shared" si="100"/>
        <v>#VALUE!</v>
      </c>
      <c r="P188" s="147" t="e">
        <f t="shared" si="100"/>
        <v>#VALUE!</v>
      </c>
      <c r="Q188" s="147" t="e">
        <f t="shared" si="100"/>
        <v>#VALUE!</v>
      </c>
      <c r="DZ188" s="114" t="s">
        <v>125</v>
      </c>
      <c r="EA188" s="115" t="s">
        <v>124</v>
      </c>
      <c r="EB188" s="115" t="s">
        <v>124</v>
      </c>
      <c r="EC188" s="115" t="s">
        <v>124</v>
      </c>
    </row>
    <row r="189" spans="1:133" s="111" customFormat="1" hidden="1" x14ac:dyDescent="0.25">
      <c r="C189" s="114" t="s">
        <v>169</v>
      </c>
      <c r="DZ189" s="114" t="s">
        <v>125</v>
      </c>
      <c r="EA189" s="115" t="s">
        <v>124</v>
      </c>
      <c r="EB189" s="115" t="s">
        <v>124</v>
      </c>
      <c r="EC189" s="115" t="s">
        <v>124</v>
      </c>
    </row>
    <row r="190" spans="1:133" s="111" customFormat="1" hidden="1" x14ac:dyDescent="0.25">
      <c r="B190" s="111" t="str">
        <f>B11</f>
        <v>Other Revenues</v>
      </c>
      <c r="C190" s="114" t="s">
        <v>169</v>
      </c>
      <c r="DZ190" s="114" t="s">
        <v>125</v>
      </c>
      <c r="EA190" s="115" t="s">
        <v>124</v>
      </c>
      <c r="EB190" s="115" t="s">
        <v>124</v>
      </c>
      <c r="EC190" s="115" t="s">
        <v>124</v>
      </c>
    </row>
    <row r="191" spans="1:133" s="111" customFormat="1" hidden="1" x14ac:dyDescent="0.25">
      <c r="B191" s="162" t="s">
        <v>221</v>
      </c>
      <c r="C191" s="114" t="s">
        <v>169</v>
      </c>
      <c r="E191" s="162"/>
      <c r="F191" s="111" t="e">
        <f>F11</f>
        <v>#VALUE!</v>
      </c>
      <c r="G191" s="162"/>
      <c r="H191" s="111" t="e">
        <f t="shared" ref="H191:Q191" si="101">H11</f>
        <v>#VALUE!</v>
      </c>
      <c r="I191" s="111">
        <f t="shared" si="101"/>
        <v>3274747.3600000013</v>
      </c>
      <c r="J191" s="111">
        <f t="shared" si="101"/>
        <v>3363569.8100000005</v>
      </c>
      <c r="K191" s="111">
        <f t="shared" si="101"/>
        <v>3455056.8800000013</v>
      </c>
      <c r="L191" s="111">
        <f t="shared" si="101"/>
        <v>3549288.5699999975</v>
      </c>
      <c r="M191" s="111">
        <f t="shared" si="101"/>
        <v>3645188.2899999996</v>
      </c>
      <c r="N191" s="111" t="e">
        <f t="shared" si="101"/>
        <v>#VALUE!</v>
      </c>
      <c r="O191" s="111" t="e">
        <f t="shared" si="101"/>
        <v>#VALUE!</v>
      </c>
      <c r="P191" s="111" t="e">
        <f t="shared" si="101"/>
        <v>#VALUE!</v>
      </c>
      <c r="Q191" s="111" t="e">
        <f t="shared" si="101"/>
        <v>#VALUE!</v>
      </c>
      <c r="DZ191" s="114" t="s">
        <v>125</v>
      </c>
      <c r="EA191" s="115" t="s">
        <v>124</v>
      </c>
      <c r="EB191" s="115" t="s">
        <v>124</v>
      </c>
      <c r="EC191" s="115" t="s">
        <v>124</v>
      </c>
    </row>
    <row r="192" spans="1:133" s="111" customFormat="1" hidden="1" x14ac:dyDescent="0.25">
      <c r="B192" s="162" t="s">
        <v>222</v>
      </c>
      <c r="C192" s="114" t="s">
        <v>169</v>
      </c>
      <c r="E192" s="162"/>
      <c r="F192" s="116" t="e">
        <f>SUMIF('[1]Budget Summary 1'!$C:$C,$A11,'[1]Budget Summary 1'!J:J)</f>
        <v>#VALUE!</v>
      </c>
      <c r="G192" s="162"/>
      <c r="H192" s="116" t="e">
        <f>SUMIF('[1]Budget Summary 1'!$C:$C,$A11,'[1]Budget Summary 1'!L:L)</f>
        <v>#VALUE!</v>
      </c>
      <c r="I192" s="116" t="e">
        <f>SUMIF('[1]Budget Summary 1'!$C:$C,$A11,'[1]Budget Summary 1'!M:M)</f>
        <v>#VALUE!</v>
      </c>
      <c r="J192" s="116" t="e">
        <f>SUMIF('[1]Budget Summary 1'!$C:$C,$A11,'[1]Budget Summary 1'!N:N)</f>
        <v>#VALUE!</v>
      </c>
      <c r="K192" s="116" t="e">
        <f>SUMIF('[1]Budget Summary 1'!$C:$C,$A11,'[1]Budget Summary 1'!O:O)</f>
        <v>#VALUE!</v>
      </c>
      <c r="L192" s="116" t="e">
        <f>SUMIF('[1]Budget Summary 1'!$C:$C,$A11,'[1]Budget Summary 1'!P:P)</f>
        <v>#VALUE!</v>
      </c>
      <c r="M192" s="116" t="e">
        <f>SUMIF('[1]Budget Summary 1'!$C:$C,$A11,'[1]Budget Summary 1'!Q:Q)</f>
        <v>#VALUE!</v>
      </c>
      <c r="N192" s="116" t="e">
        <f>SUMIF('[1]Budget Summary 1'!$C:$C,$A11,'[1]Budget Summary 1'!R:R)</f>
        <v>#VALUE!</v>
      </c>
      <c r="O192" s="116" t="e">
        <f>SUMIF('[1]Budget Summary 1'!$C:$C,$A11,'[1]Budget Summary 1'!S:S)</f>
        <v>#VALUE!</v>
      </c>
      <c r="P192" s="116" t="e">
        <f>SUMIF('[1]Budget Summary 1'!$C:$C,$A11,'[1]Budget Summary 1'!T:T)</f>
        <v>#VALUE!</v>
      </c>
      <c r="Q192" s="116" t="e">
        <f>SUMIF('[1]Budget Summary 1'!$C:$C,$A11,'[1]Budget Summary 1'!U:U)</f>
        <v>#VALUE!</v>
      </c>
      <c r="DZ192" s="114" t="s">
        <v>125</v>
      </c>
      <c r="EA192" s="115" t="s">
        <v>124</v>
      </c>
      <c r="EB192" s="115" t="s">
        <v>124</v>
      </c>
      <c r="EC192" s="115" t="s">
        <v>124</v>
      </c>
    </row>
    <row r="193" spans="2:133" s="111" customFormat="1" hidden="1" x14ac:dyDescent="0.25">
      <c r="B193" s="162" t="s">
        <v>193</v>
      </c>
      <c r="C193" s="114" t="s">
        <v>169</v>
      </c>
      <c r="E193" s="162"/>
      <c r="F193" s="134" t="e">
        <f>ROUND(F191-F192,0)</f>
        <v>#VALUE!</v>
      </c>
      <c r="G193" s="162"/>
      <c r="H193" s="134" t="e">
        <f t="shared" ref="H193:Q193" si="102">ROUND(H191-H192,0)</f>
        <v>#VALUE!</v>
      </c>
      <c r="I193" s="134" t="e">
        <f t="shared" si="102"/>
        <v>#VALUE!</v>
      </c>
      <c r="J193" s="134" t="e">
        <f t="shared" si="102"/>
        <v>#VALUE!</v>
      </c>
      <c r="K193" s="134" t="e">
        <f t="shared" si="102"/>
        <v>#VALUE!</v>
      </c>
      <c r="L193" s="134" t="e">
        <f t="shared" si="102"/>
        <v>#VALUE!</v>
      </c>
      <c r="M193" s="134" t="e">
        <f t="shared" si="102"/>
        <v>#VALUE!</v>
      </c>
      <c r="N193" s="134" t="e">
        <f t="shared" si="102"/>
        <v>#VALUE!</v>
      </c>
      <c r="O193" s="134" t="e">
        <f t="shared" si="102"/>
        <v>#VALUE!</v>
      </c>
      <c r="P193" s="134" t="e">
        <f t="shared" si="102"/>
        <v>#VALUE!</v>
      </c>
      <c r="Q193" s="134" t="e">
        <f t="shared" si="102"/>
        <v>#VALUE!</v>
      </c>
      <c r="DZ193" s="114" t="s">
        <v>125</v>
      </c>
      <c r="EA193" s="115" t="s">
        <v>124</v>
      </c>
      <c r="EB193" s="115" t="s">
        <v>124</v>
      </c>
      <c r="EC193" s="115" t="s">
        <v>124</v>
      </c>
    </row>
    <row r="194" spans="2:133" s="111" customFormat="1" hidden="1" x14ac:dyDescent="0.25">
      <c r="B194" s="162" t="s">
        <v>223</v>
      </c>
      <c r="C194" s="114" t="s">
        <v>169</v>
      </c>
      <c r="E194" s="162"/>
      <c r="F194" s="129">
        <f>'[1]RE Dev Summary'!E44</f>
        <v>0</v>
      </c>
      <c r="G194" s="162"/>
      <c r="H194" s="129">
        <f>'[1]RE Dev Summary'!G44</f>
        <v>0</v>
      </c>
      <c r="I194" s="129">
        <f>'[1]RE Dev Summary'!H44</f>
        <v>0</v>
      </c>
      <c r="J194" s="129">
        <f>'[1]RE Dev Summary'!I44</f>
        <v>0</v>
      </c>
      <c r="K194" s="129">
        <f>'[1]RE Dev Summary'!J44</f>
        <v>0</v>
      </c>
      <c r="L194" s="129">
        <f>'[1]RE Dev Summary'!K44</f>
        <v>0</v>
      </c>
      <c r="M194" s="129">
        <f>'[1]RE Dev Summary'!L44</f>
        <v>0</v>
      </c>
      <c r="N194" s="129">
        <f>'[1]RE Dev Summary'!M44</f>
        <v>0</v>
      </c>
      <c r="O194" s="129">
        <f>'[1]RE Dev Summary'!N44</f>
        <v>0</v>
      </c>
      <c r="P194" s="129">
        <f>'[1]RE Dev Summary'!O44</f>
        <v>0</v>
      </c>
      <c r="Q194" s="129">
        <f>'[1]RE Dev Summary'!P44</f>
        <v>0</v>
      </c>
      <c r="DZ194" s="114" t="s">
        <v>125</v>
      </c>
      <c r="EA194" s="115" t="s">
        <v>124</v>
      </c>
      <c r="EB194" s="115" t="s">
        <v>124</v>
      </c>
      <c r="EC194" s="115" t="s">
        <v>124</v>
      </c>
    </row>
    <row r="195" spans="2:133" s="111" customFormat="1" hidden="1" x14ac:dyDescent="0.25">
      <c r="B195" s="162" t="s">
        <v>224</v>
      </c>
      <c r="C195" s="114" t="s">
        <v>169</v>
      </c>
      <c r="E195" s="162"/>
      <c r="F195" s="129">
        <f>'[1]RE Dev Summary'!E49</f>
        <v>0</v>
      </c>
      <c r="G195" s="162"/>
      <c r="H195" s="129">
        <f>'[1]RE Dev Summary'!G49</f>
        <v>0</v>
      </c>
      <c r="I195" s="129">
        <f>'[1]RE Dev Summary'!H49</f>
        <v>0</v>
      </c>
      <c r="J195" s="129">
        <f>'[1]RE Dev Summary'!I49</f>
        <v>0</v>
      </c>
      <c r="K195" s="129">
        <f>'[1]RE Dev Summary'!J49</f>
        <v>0</v>
      </c>
      <c r="L195" s="129">
        <f>'[1]RE Dev Summary'!K49</f>
        <v>0</v>
      </c>
      <c r="M195" s="129">
        <f>'[1]RE Dev Summary'!L49</f>
        <v>0</v>
      </c>
      <c r="N195" s="129">
        <f>'[1]RE Dev Summary'!M49</f>
        <v>0</v>
      </c>
      <c r="O195" s="129">
        <f>'[1]RE Dev Summary'!N49</f>
        <v>0</v>
      </c>
      <c r="P195" s="129">
        <f>'[1]RE Dev Summary'!O49</f>
        <v>0</v>
      </c>
      <c r="Q195" s="129">
        <f>'[1]RE Dev Summary'!P49</f>
        <v>0</v>
      </c>
      <c r="DZ195" s="114" t="s">
        <v>125</v>
      </c>
      <c r="EA195" s="115" t="s">
        <v>124</v>
      </c>
      <c r="EB195" s="115" t="s">
        <v>124</v>
      </c>
      <c r="EC195" s="115" t="s">
        <v>124</v>
      </c>
    </row>
    <row r="196" spans="2:133" s="111" customFormat="1" hidden="1" x14ac:dyDescent="0.25">
      <c r="B196" s="162" t="s">
        <v>225</v>
      </c>
      <c r="C196" s="114" t="s">
        <v>169</v>
      </c>
      <c r="E196" s="162"/>
      <c r="F196" s="129">
        <f>'[1]Major Projects summary'!E81</f>
        <v>0</v>
      </c>
      <c r="G196" s="162"/>
      <c r="H196" s="129">
        <f>'[1]Major Projects summary'!G81</f>
        <v>0</v>
      </c>
      <c r="I196" s="129">
        <f>'[1]Major Projects summary'!H81</f>
        <v>0</v>
      </c>
      <c r="J196" s="129">
        <f>'[1]Major Projects summary'!I81</f>
        <v>0</v>
      </c>
      <c r="K196" s="129">
        <f>'[1]Major Projects summary'!J81</f>
        <v>0</v>
      </c>
      <c r="L196" s="129">
        <f>'[1]Major Projects summary'!K81</f>
        <v>0</v>
      </c>
      <c r="M196" s="129">
        <f>'[1]Major Projects summary'!L81</f>
        <v>0</v>
      </c>
      <c r="N196" s="129">
        <f>'[1]Major Projects summary'!M81</f>
        <v>0</v>
      </c>
      <c r="O196" s="129">
        <f>'[1]Major Projects summary'!N81</f>
        <v>0</v>
      </c>
      <c r="P196" s="129">
        <f>'[1]Major Projects summary'!O81</f>
        <v>0</v>
      </c>
      <c r="Q196" s="129">
        <f>'[1]Major Projects summary'!P81</f>
        <v>0</v>
      </c>
      <c r="DZ196" s="114" t="s">
        <v>125</v>
      </c>
      <c r="EA196" s="115" t="s">
        <v>124</v>
      </c>
      <c r="EB196" s="115" t="s">
        <v>124</v>
      </c>
      <c r="EC196" s="115" t="s">
        <v>124</v>
      </c>
    </row>
    <row r="197" spans="2:133" s="111" customFormat="1" hidden="1" x14ac:dyDescent="0.25">
      <c r="B197" s="162" t="s">
        <v>226</v>
      </c>
      <c r="C197" s="114" t="s">
        <v>169</v>
      </c>
      <c r="E197" s="162"/>
      <c r="F197" s="129">
        <f>'[1]Major Projects summary'!E86</f>
        <v>0</v>
      </c>
      <c r="G197" s="162"/>
      <c r="H197" s="129">
        <f>'[1]Major Projects summary'!G86</f>
        <v>0</v>
      </c>
      <c r="I197" s="129">
        <f>'[1]Major Projects summary'!H86</f>
        <v>0</v>
      </c>
      <c r="J197" s="129">
        <f>'[1]Major Projects summary'!I86</f>
        <v>0</v>
      </c>
      <c r="K197" s="129">
        <f>'[1]Major Projects summary'!J86</f>
        <v>0</v>
      </c>
      <c r="L197" s="129">
        <f>'[1]Major Projects summary'!K86</f>
        <v>0</v>
      </c>
      <c r="M197" s="129">
        <f>'[1]Major Projects summary'!L86</f>
        <v>0</v>
      </c>
      <c r="N197" s="129">
        <f>'[1]Major Projects summary'!M86</f>
        <v>0</v>
      </c>
      <c r="O197" s="129">
        <f>'[1]Major Projects summary'!N86</f>
        <v>0</v>
      </c>
      <c r="P197" s="129">
        <f>'[1]Major Projects summary'!O86</f>
        <v>0</v>
      </c>
      <c r="Q197" s="129">
        <f>'[1]Major Projects summary'!P86</f>
        <v>0</v>
      </c>
      <c r="DZ197" s="114" t="s">
        <v>125</v>
      </c>
      <c r="EA197" s="115" t="s">
        <v>124</v>
      </c>
      <c r="EB197" s="115" t="s">
        <v>124</v>
      </c>
      <c r="EC197" s="115" t="s">
        <v>124</v>
      </c>
    </row>
    <row r="198" spans="2:133" s="111" customFormat="1" hidden="1" x14ac:dyDescent="0.25">
      <c r="B198" s="162" t="s">
        <v>227</v>
      </c>
      <c r="C198" s="114" t="s">
        <v>169</v>
      </c>
      <c r="E198" s="162"/>
      <c r="F198" s="147" t="e">
        <f>ROUND(F193-SUM(F194:F197),0)</f>
        <v>#VALUE!</v>
      </c>
      <c r="G198" s="162"/>
      <c r="H198" s="147" t="e">
        <f t="shared" ref="H198:Q198" si="103">ROUND(H193-SUM(H194:H197),0)</f>
        <v>#VALUE!</v>
      </c>
      <c r="I198" s="147" t="e">
        <f t="shared" si="103"/>
        <v>#VALUE!</v>
      </c>
      <c r="J198" s="147" t="e">
        <f t="shared" si="103"/>
        <v>#VALUE!</v>
      </c>
      <c r="K198" s="147" t="e">
        <f t="shared" si="103"/>
        <v>#VALUE!</v>
      </c>
      <c r="L198" s="147" t="e">
        <f t="shared" si="103"/>
        <v>#VALUE!</v>
      </c>
      <c r="M198" s="147" t="e">
        <f t="shared" si="103"/>
        <v>#VALUE!</v>
      </c>
      <c r="N198" s="147" t="e">
        <f t="shared" si="103"/>
        <v>#VALUE!</v>
      </c>
      <c r="O198" s="147" t="e">
        <f t="shared" si="103"/>
        <v>#VALUE!</v>
      </c>
      <c r="P198" s="147" t="e">
        <f t="shared" si="103"/>
        <v>#VALUE!</v>
      </c>
      <c r="Q198" s="147" t="e">
        <f t="shared" si="103"/>
        <v>#VALUE!</v>
      </c>
      <c r="DZ198" s="114" t="s">
        <v>125</v>
      </c>
      <c r="EA198" s="115" t="s">
        <v>124</v>
      </c>
      <c r="EB198" s="115" t="s">
        <v>124</v>
      </c>
      <c r="EC198" s="115" t="s">
        <v>124</v>
      </c>
    </row>
    <row r="199" spans="2:133" s="111" customFormat="1" hidden="1" x14ac:dyDescent="0.25">
      <c r="C199" s="114" t="s">
        <v>169</v>
      </c>
      <c r="DZ199" s="114" t="s">
        <v>125</v>
      </c>
      <c r="EA199" s="115" t="s">
        <v>124</v>
      </c>
      <c r="EB199" s="115" t="s">
        <v>124</v>
      </c>
      <c r="EC199" s="115" t="s">
        <v>124</v>
      </c>
    </row>
    <row r="200" spans="2:133" s="111" customFormat="1" hidden="1" x14ac:dyDescent="0.25">
      <c r="B200" s="111" t="str">
        <f>B12</f>
        <v>Grants &amp; Contributions provided for Operating Purposes</v>
      </c>
      <c r="C200" s="114" t="s">
        <v>169</v>
      </c>
      <c r="DZ200" s="114" t="s">
        <v>125</v>
      </c>
      <c r="EA200" s="115" t="s">
        <v>124</v>
      </c>
      <c r="EB200" s="115" t="s">
        <v>124</v>
      </c>
      <c r="EC200" s="115" t="s">
        <v>124</v>
      </c>
    </row>
    <row r="201" spans="2:133" s="111" customFormat="1" hidden="1" x14ac:dyDescent="0.25">
      <c r="B201" s="162" t="s">
        <v>221</v>
      </c>
      <c r="C201" s="114" t="s">
        <v>169</v>
      </c>
      <c r="E201" s="162"/>
      <c r="F201" s="111" t="e">
        <f>F12</f>
        <v>#VALUE!</v>
      </c>
      <c r="G201" s="162"/>
      <c r="H201" s="111" t="e">
        <f t="shared" ref="H201:Q201" si="104">H12</f>
        <v>#VALUE!</v>
      </c>
      <c r="I201" s="111">
        <f t="shared" si="104"/>
        <v>12660165.029999999</v>
      </c>
      <c r="J201" s="111">
        <f t="shared" si="104"/>
        <v>12691728.300000001</v>
      </c>
      <c r="K201" s="111">
        <f t="shared" si="104"/>
        <v>13081030.4</v>
      </c>
      <c r="L201" s="111">
        <f t="shared" si="104"/>
        <v>13484603.560000001</v>
      </c>
      <c r="M201" s="111">
        <f t="shared" si="104"/>
        <v>13902960.629999999</v>
      </c>
      <c r="N201" s="111" t="e">
        <f t="shared" si="104"/>
        <v>#VALUE!</v>
      </c>
      <c r="O201" s="111" t="e">
        <f t="shared" si="104"/>
        <v>#VALUE!</v>
      </c>
      <c r="P201" s="111" t="e">
        <f t="shared" si="104"/>
        <v>#VALUE!</v>
      </c>
      <c r="Q201" s="111" t="e">
        <f t="shared" si="104"/>
        <v>#VALUE!</v>
      </c>
      <c r="DZ201" s="114" t="s">
        <v>125</v>
      </c>
      <c r="EA201" s="115" t="s">
        <v>124</v>
      </c>
      <c r="EB201" s="115" t="s">
        <v>124</v>
      </c>
      <c r="EC201" s="115" t="s">
        <v>124</v>
      </c>
    </row>
    <row r="202" spans="2:133" s="111" customFormat="1" hidden="1" x14ac:dyDescent="0.25">
      <c r="B202" s="162" t="s">
        <v>222</v>
      </c>
      <c r="C202" s="114" t="s">
        <v>169</v>
      </c>
      <c r="E202" s="162"/>
      <c r="F202" s="111" t="e">
        <f>SUMIF('[1]Budget Summary 1'!$C:$C,$A12,'[1]Budget Summary 1'!J:J)</f>
        <v>#VALUE!</v>
      </c>
      <c r="G202" s="162"/>
      <c r="H202" s="111" t="e">
        <f>SUMIF('[1]Budget Summary 1'!$C:$C,$A12,'[1]Budget Summary 1'!L:L)</f>
        <v>#VALUE!</v>
      </c>
      <c r="I202" s="111" t="e">
        <f>SUMIF('[1]Budget Summary 1'!$C:$C,$A12,'[1]Budget Summary 1'!M:M)</f>
        <v>#VALUE!</v>
      </c>
      <c r="J202" s="111" t="e">
        <f>SUMIF('[1]Budget Summary 1'!$C:$C,$A12,'[1]Budget Summary 1'!N:N)</f>
        <v>#VALUE!</v>
      </c>
      <c r="K202" s="111" t="e">
        <f>SUMIF('[1]Budget Summary 1'!$C:$C,$A12,'[1]Budget Summary 1'!O:O)</f>
        <v>#VALUE!</v>
      </c>
      <c r="L202" s="111" t="e">
        <f>SUMIF('[1]Budget Summary 1'!$C:$C,$A12,'[1]Budget Summary 1'!P:P)</f>
        <v>#VALUE!</v>
      </c>
      <c r="M202" s="111" t="e">
        <f>SUMIF('[1]Budget Summary 1'!$C:$C,$A12,'[1]Budget Summary 1'!Q:Q)</f>
        <v>#VALUE!</v>
      </c>
      <c r="N202" s="111" t="e">
        <f>SUMIF('[1]Budget Summary 1'!$C:$C,$A12,'[1]Budget Summary 1'!R:R)</f>
        <v>#VALUE!</v>
      </c>
      <c r="O202" s="111" t="e">
        <f>SUMIF('[1]Budget Summary 1'!$C:$C,$A12,'[1]Budget Summary 1'!S:S)</f>
        <v>#VALUE!</v>
      </c>
      <c r="P202" s="111" t="e">
        <f>SUMIF('[1]Budget Summary 1'!$C:$C,$A12,'[1]Budget Summary 1'!T:T)</f>
        <v>#VALUE!</v>
      </c>
      <c r="Q202" s="111" t="e">
        <f>SUMIF('[1]Budget Summary 1'!$C:$C,$A12,'[1]Budget Summary 1'!U:U)</f>
        <v>#VALUE!</v>
      </c>
      <c r="DZ202" s="114" t="s">
        <v>125</v>
      </c>
      <c r="EA202" s="115" t="s">
        <v>124</v>
      </c>
      <c r="EB202" s="115" t="s">
        <v>124</v>
      </c>
      <c r="EC202" s="115" t="s">
        <v>124</v>
      </c>
    </row>
    <row r="203" spans="2:133" s="111" customFormat="1" hidden="1" x14ac:dyDescent="0.25">
      <c r="B203" s="162" t="s">
        <v>193</v>
      </c>
      <c r="C203" s="114" t="s">
        <v>169</v>
      </c>
      <c r="E203" s="162"/>
      <c r="F203" s="134" t="e">
        <f>ROUND(F201-F202,0)</f>
        <v>#VALUE!</v>
      </c>
      <c r="G203" s="162"/>
      <c r="H203" s="134" t="e">
        <f t="shared" ref="H203:Q203" si="105">ROUND(H201-H202,0)</f>
        <v>#VALUE!</v>
      </c>
      <c r="I203" s="134" t="e">
        <f t="shared" si="105"/>
        <v>#VALUE!</v>
      </c>
      <c r="J203" s="134" t="e">
        <f t="shared" si="105"/>
        <v>#VALUE!</v>
      </c>
      <c r="K203" s="134" t="e">
        <f t="shared" si="105"/>
        <v>#VALUE!</v>
      </c>
      <c r="L203" s="134" t="e">
        <f t="shared" si="105"/>
        <v>#VALUE!</v>
      </c>
      <c r="M203" s="134" t="e">
        <f t="shared" si="105"/>
        <v>#VALUE!</v>
      </c>
      <c r="N203" s="134" t="e">
        <f t="shared" si="105"/>
        <v>#VALUE!</v>
      </c>
      <c r="O203" s="134" t="e">
        <f t="shared" si="105"/>
        <v>#VALUE!</v>
      </c>
      <c r="P203" s="134" t="e">
        <f t="shared" si="105"/>
        <v>#VALUE!</v>
      </c>
      <c r="Q203" s="134" t="e">
        <f t="shared" si="105"/>
        <v>#VALUE!</v>
      </c>
      <c r="DZ203" s="114" t="s">
        <v>125</v>
      </c>
      <c r="EA203" s="115" t="s">
        <v>124</v>
      </c>
      <c r="EB203" s="115" t="s">
        <v>124</v>
      </c>
      <c r="EC203" s="115" t="s">
        <v>124</v>
      </c>
    </row>
    <row r="204" spans="2:133" s="111" customFormat="1" hidden="1" x14ac:dyDescent="0.25">
      <c r="B204" s="162" t="s">
        <v>223</v>
      </c>
      <c r="C204" s="114" t="s">
        <v>169</v>
      </c>
      <c r="E204" s="162"/>
      <c r="F204" s="129">
        <f>'[1]S94 - Plan Summary'!D9</f>
        <v>0</v>
      </c>
      <c r="G204" s="162"/>
      <c r="H204" s="129">
        <f>'[1]S94 - Plan Summary'!F9</f>
        <v>0</v>
      </c>
      <c r="I204" s="129">
        <f>'[1]S94 - Plan Summary'!G9</f>
        <v>0</v>
      </c>
      <c r="J204" s="129">
        <f>'[1]S94 - Plan Summary'!H9</f>
        <v>0</v>
      </c>
      <c r="K204" s="129">
        <f>'[1]S94 - Plan Summary'!I9</f>
        <v>0</v>
      </c>
      <c r="L204" s="129">
        <f>'[1]S94 - Plan Summary'!J9</f>
        <v>0</v>
      </c>
      <c r="M204" s="129">
        <f>'[1]S94 - Plan Summary'!K9</f>
        <v>0</v>
      </c>
      <c r="N204" s="129">
        <f>'[1]S94 - Plan Summary'!L9</f>
        <v>0</v>
      </c>
      <c r="O204" s="129">
        <f>'[1]S94 - Plan Summary'!M9</f>
        <v>0</v>
      </c>
      <c r="P204" s="129">
        <f>'[1]S94 - Plan Summary'!N9</f>
        <v>0</v>
      </c>
      <c r="Q204" s="129">
        <f>'[1]S94 - Plan Summary'!O9</f>
        <v>0</v>
      </c>
      <c r="DZ204" s="114" t="s">
        <v>125</v>
      </c>
      <c r="EA204" s="115" t="s">
        <v>124</v>
      </c>
      <c r="EB204" s="115" t="s">
        <v>124</v>
      </c>
      <c r="EC204" s="115" t="s">
        <v>124</v>
      </c>
    </row>
    <row r="205" spans="2:133" s="111" customFormat="1" hidden="1" x14ac:dyDescent="0.25">
      <c r="B205" s="162" t="s">
        <v>227</v>
      </c>
      <c r="C205" s="114" t="s">
        <v>169</v>
      </c>
      <c r="E205" s="162"/>
      <c r="F205" s="147" t="e">
        <f>ROUND(F203-SUM(F204),0)</f>
        <v>#VALUE!</v>
      </c>
      <c r="G205" s="162"/>
      <c r="H205" s="147" t="e">
        <f>ROUND(H203-SUM(H204),0)</f>
        <v>#VALUE!</v>
      </c>
      <c r="I205" s="147" t="e">
        <f t="shared" ref="I205:Q205" si="106">ROUND(I203-SUM(I204),0)</f>
        <v>#VALUE!</v>
      </c>
      <c r="J205" s="147" t="e">
        <f t="shared" si="106"/>
        <v>#VALUE!</v>
      </c>
      <c r="K205" s="147" t="e">
        <f t="shared" si="106"/>
        <v>#VALUE!</v>
      </c>
      <c r="L205" s="147" t="e">
        <f t="shared" si="106"/>
        <v>#VALUE!</v>
      </c>
      <c r="M205" s="147" t="e">
        <f t="shared" si="106"/>
        <v>#VALUE!</v>
      </c>
      <c r="N205" s="147" t="e">
        <f t="shared" si="106"/>
        <v>#VALUE!</v>
      </c>
      <c r="O205" s="147" t="e">
        <f t="shared" si="106"/>
        <v>#VALUE!</v>
      </c>
      <c r="P205" s="147" t="e">
        <f t="shared" si="106"/>
        <v>#VALUE!</v>
      </c>
      <c r="Q205" s="147" t="e">
        <f t="shared" si="106"/>
        <v>#VALUE!</v>
      </c>
      <c r="DZ205" s="114" t="s">
        <v>125</v>
      </c>
      <c r="EA205" s="115" t="s">
        <v>124</v>
      </c>
      <c r="EB205" s="115" t="s">
        <v>124</v>
      </c>
      <c r="EC205" s="115" t="s">
        <v>124</v>
      </c>
    </row>
    <row r="206" spans="2:133" s="111" customFormat="1" hidden="1" x14ac:dyDescent="0.25">
      <c r="C206" s="114" t="s">
        <v>169</v>
      </c>
      <c r="DZ206" s="114" t="s">
        <v>125</v>
      </c>
      <c r="EA206" s="115" t="s">
        <v>124</v>
      </c>
      <c r="EB206" s="115" t="s">
        <v>124</v>
      </c>
      <c r="EC206" s="115" t="s">
        <v>124</v>
      </c>
    </row>
    <row r="207" spans="2:133" s="111" customFormat="1" hidden="1" x14ac:dyDescent="0.25">
      <c r="B207" s="111" t="str">
        <f>B13</f>
        <v>Grants &amp; Contributions provided for Capital Purposes</v>
      </c>
      <c r="C207" s="114" t="s">
        <v>169</v>
      </c>
      <c r="DZ207" s="114" t="s">
        <v>125</v>
      </c>
      <c r="EA207" s="115" t="s">
        <v>124</v>
      </c>
      <c r="EB207" s="115" t="s">
        <v>124</v>
      </c>
      <c r="EC207" s="115" t="s">
        <v>124</v>
      </c>
    </row>
    <row r="208" spans="2:133" s="111" customFormat="1" hidden="1" x14ac:dyDescent="0.25">
      <c r="B208" s="162" t="s">
        <v>221</v>
      </c>
      <c r="C208" s="114" t="s">
        <v>169</v>
      </c>
      <c r="E208" s="162"/>
      <c r="F208" s="111">
        <f>F13</f>
        <v>7766290</v>
      </c>
      <c r="G208" s="162"/>
      <c r="H208" s="111">
        <f t="shared" ref="H208:Q208" si="107">H13</f>
        <v>5151000</v>
      </c>
      <c r="I208" s="111">
        <f t="shared" si="107"/>
        <v>752000</v>
      </c>
      <c r="J208" s="111">
        <f t="shared" si="107"/>
        <v>752000</v>
      </c>
      <c r="K208" s="111">
        <f t="shared" si="107"/>
        <v>752000</v>
      </c>
      <c r="L208" s="111">
        <f t="shared" si="107"/>
        <v>752000</v>
      </c>
      <c r="M208" s="111">
        <f t="shared" si="107"/>
        <v>752000</v>
      </c>
      <c r="N208" s="111">
        <f t="shared" si="107"/>
        <v>752000</v>
      </c>
      <c r="O208" s="111">
        <f t="shared" si="107"/>
        <v>752000</v>
      </c>
      <c r="P208" s="111">
        <f t="shared" si="107"/>
        <v>752000</v>
      </c>
      <c r="Q208" s="111">
        <f t="shared" si="107"/>
        <v>752000</v>
      </c>
      <c r="DZ208" s="114" t="s">
        <v>125</v>
      </c>
      <c r="EA208" s="115" t="s">
        <v>124</v>
      </c>
      <c r="EB208" s="115" t="s">
        <v>124</v>
      </c>
      <c r="EC208" s="115" t="s">
        <v>124</v>
      </c>
    </row>
    <row r="209" spans="2:133" s="111" customFormat="1" hidden="1" x14ac:dyDescent="0.25">
      <c r="B209" s="162" t="s">
        <v>222</v>
      </c>
      <c r="C209" s="114" t="s">
        <v>169</v>
      </c>
      <c r="E209" s="162"/>
      <c r="F209" s="111" t="e">
        <f>SUMIF('[1]Budget Summary 1'!$C:$C,$A13,'[1]Budget Summary 1'!J:J)</f>
        <v>#VALUE!</v>
      </c>
      <c r="G209" s="162"/>
      <c r="H209" s="111" t="e">
        <f>SUMIF('[1]Budget Summary 1'!$C:$C,$A13,'[1]Budget Summary 1'!L:L)</f>
        <v>#VALUE!</v>
      </c>
      <c r="I209" s="111" t="e">
        <f>SUMIF('[1]Budget Summary 1'!$C:$C,$A13,'[1]Budget Summary 1'!M:M)</f>
        <v>#VALUE!</v>
      </c>
      <c r="J209" s="111" t="e">
        <f>SUMIF('[1]Budget Summary 1'!$C:$C,$A13,'[1]Budget Summary 1'!N:N)</f>
        <v>#VALUE!</v>
      </c>
      <c r="K209" s="111" t="e">
        <f>SUMIF('[1]Budget Summary 1'!$C:$C,$A13,'[1]Budget Summary 1'!O:O)</f>
        <v>#VALUE!</v>
      </c>
      <c r="L209" s="111" t="e">
        <f>SUMIF('[1]Budget Summary 1'!$C:$C,$A13,'[1]Budget Summary 1'!P:P)</f>
        <v>#VALUE!</v>
      </c>
      <c r="M209" s="111" t="e">
        <f>SUMIF('[1]Budget Summary 1'!$C:$C,$A13,'[1]Budget Summary 1'!Q:Q)</f>
        <v>#VALUE!</v>
      </c>
      <c r="N209" s="111" t="e">
        <f>SUMIF('[1]Budget Summary 1'!$C:$C,$A13,'[1]Budget Summary 1'!R:R)</f>
        <v>#VALUE!</v>
      </c>
      <c r="O209" s="111" t="e">
        <f>SUMIF('[1]Budget Summary 1'!$C:$C,$A13,'[1]Budget Summary 1'!S:S)</f>
        <v>#VALUE!</v>
      </c>
      <c r="P209" s="111" t="e">
        <f>SUMIF('[1]Budget Summary 1'!$C:$C,$A13,'[1]Budget Summary 1'!T:T)</f>
        <v>#VALUE!</v>
      </c>
      <c r="Q209" s="111" t="e">
        <f>SUMIF('[1]Budget Summary 1'!$C:$C,$A13,'[1]Budget Summary 1'!U:U)</f>
        <v>#VALUE!</v>
      </c>
      <c r="DZ209" s="114" t="s">
        <v>125</v>
      </c>
      <c r="EA209" s="115" t="s">
        <v>124</v>
      </c>
      <c r="EB209" s="115" t="s">
        <v>124</v>
      </c>
      <c r="EC209" s="115" t="s">
        <v>124</v>
      </c>
    </row>
    <row r="210" spans="2:133" s="111" customFormat="1" hidden="1" x14ac:dyDescent="0.25">
      <c r="B210" s="162" t="s">
        <v>193</v>
      </c>
      <c r="C210" s="114" t="s">
        <v>169</v>
      </c>
      <c r="E210" s="162"/>
      <c r="F210" s="134" t="e">
        <f>ROUND(F208-F209,0)</f>
        <v>#VALUE!</v>
      </c>
      <c r="G210" s="162"/>
      <c r="H210" s="134" t="e">
        <f t="shared" ref="H210:Q210" si="108">ROUND(H208-H209,0)</f>
        <v>#VALUE!</v>
      </c>
      <c r="I210" s="134" t="e">
        <f t="shared" si="108"/>
        <v>#VALUE!</v>
      </c>
      <c r="J210" s="134" t="e">
        <f t="shared" si="108"/>
        <v>#VALUE!</v>
      </c>
      <c r="K210" s="134" t="e">
        <f t="shared" si="108"/>
        <v>#VALUE!</v>
      </c>
      <c r="L210" s="134" t="e">
        <f t="shared" si="108"/>
        <v>#VALUE!</v>
      </c>
      <c r="M210" s="134" t="e">
        <f t="shared" si="108"/>
        <v>#VALUE!</v>
      </c>
      <c r="N210" s="134" t="e">
        <f t="shared" si="108"/>
        <v>#VALUE!</v>
      </c>
      <c r="O210" s="134" t="e">
        <f t="shared" si="108"/>
        <v>#VALUE!</v>
      </c>
      <c r="P210" s="134" t="e">
        <f t="shared" si="108"/>
        <v>#VALUE!</v>
      </c>
      <c r="Q210" s="134" t="e">
        <f t="shared" si="108"/>
        <v>#VALUE!</v>
      </c>
      <c r="DZ210" s="114" t="s">
        <v>125</v>
      </c>
      <c r="EA210" s="115" t="s">
        <v>124</v>
      </c>
      <c r="EB210" s="115" t="s">
        <v>124</v>
      </c>
      <c r="EC210" s="115" t="s">
        <v>124</v>
      </c>
    </row>
    <row r="211" spans="2:133" s="111" customFormat="1" hidden="1" x14ac:dyDescent="0.25">
      <c r="B211" s="162" t="s">
        <v>223</v>
      </c>
      <c r="C211" s="114" t="s">
        <v>169</v>
      </c>
      <c r="E211" s="162"/>
      <c r="F211" s="129" t="e">
        <f>IF(F210=0,0,'[1]S94 - Plan Summary'!D14+'[1]S94 - Plan Summary'!D15)</f>
        <v>#VALUE!</v>
      </c>
      <c r="G211" s="162"/>
      <c r="H211" s="129" t="e">
        <f>IF(H210=0,0,'[1]S94 - Plan Summary'!F14+'[1]S94 - Plan Summary'!F15)</f>
        <v>#VALUE!</v>
      </c>
      <c r="I211" s="129" t="e">
        <f>IF(I210=0,0,'[1]S94 - Plan Summary'!G14+'[1]S94 - Plan Summary'!G15)</f>
        <v>#VALUE!</v>
      </c>
      <c r="J211" s="129" t="e">
        <f>IF(J210=0,0,'[1]S94 - Plan Summary'!H14+'[1]S94 - Plan Summary'!H15)</f>
        <v>#VALUE!</v>
      </c>
      <c r="K211" s="129" t="e">
        <f>IF(K210=0,0,'[1]S94 - Plan Summary'!I14+'[1]S94 - Plan Summary'!I15)</f>
        <v>#VALUE!</v>
      </c>
      <c r="L211" s="129" t="e">
        <f>IF(L210=0,0,'[1]S94 - Plan Summary'!J14+'[1]S94 - Plan Summary'!J15)</f>
        <v>#VALUE!</v>
      </c>
      <c r="M211" s="129" t="e">
        <f>IF(M210=0,0,'[1]S94 - Plan Summary'!K14+'[1]S94 - Plan Summary'!K15)</f>
        <v>#VALUE!</v>
      </c>
      <c r="N211" s="129" t="e">
        <f>IF(N210=0,0,'[1]S94 - Plan Summary'!L14+'[1]S94 - Plan Summary'!L15)</f>
        <v>#VALUE!</v>
      </c>
      <c r="O211" s="129" t="e">
        <f>IF(O210=0,0,'[1]S94 - Plan Summary'!M14+'[1]S94 - Plan Summary'!M15)</f>
        <v>#VALUE!</v>
      </c>
      <c r="P211" s="129" t="e">
        <f>IF(P210=0,0,'[1]S94 - Plan Summary'!N14+'[1]S94 - Plan Summary'!N15)</f>
        <v>#VALUE!</v>
      </c>
      <c r="Q211" s="129" t="e">
        <f>IF(Q210=0,0,'[1]S94 - Plan Summary'!O14+'[1]S94 - Plan Summary'!O15)</f>
        <v>#VALUE!</v>
      </c>
      <c r="DZ211" s="114" t="s">
        <v>125</v>
      </c>
      <c r="EA211" s="115" t="s">
        <v>124</v>
      </c>
      <c r="EB211" s="115" t="s">
        <v>124</v>
      </c>
      <c r="EC211" s="115" t="s">
        <v>124</v>
      </c>
    </row>
    <row r="212" spans="2:133" s="111" customFormat="1" hidden="1" x14ac:dyDescent="0.25">
      <c r="B212" s="162" t="s">
        <v>224</v>
      </c>
      <c r="C212" s="114" t="s">
        <v>169</v>
      </c>
      <c r="E212" s="162"/>
      <c r="F212" s="129">
        <f>'[1]CAPEX Summary'!E10</f>
        <v>0</v>
      </c>
      <c r="G212" s="162"/>
      <c r="H212" s="129">
        <f>'[1]CAPEX Summary'!G10</f>
        <v>0</v>
      </c>
      <c r="I212" s="129">
        <f>'[1]CAPEX Summary'!H10</f>
        <v>0</v>
      </c>
      <c r="J212" s="129">
        <f>'[1]CAPEX Summary'!I10</f>
        <v>0</v>
      </c>
      <c r="K212" s="129">
        <f>'[1]CAPEX Summary'!J10</f>
        <v>0</v>
      </c>
      <c r="L212" s="129">
        <f>'[1]CAPEX Summary'!K10</f>
        <v>0</v>
      </c>
      <c r="M212" s="129">
        <f>'[1]CAPEX Summary'!L10</f>
        <v>0</v>
      </c>
      <c r="N212" s="129">
        <f>'[1]CAPEX Summary'!M10</f>
        <v>0</v>
      </c>
      <c r="O212" s="129">
        <f>'[1]CAPEX Summary'!N10</f>
        <v>0</v>
      </c>
      <c r="P212" s="129">
        <f>'[1]CAPEX Summary'!O10</f>
        <v>0</v>
      </c>
      <c r="Q212" s="129">
        <f>'[1]CAPEX Summary'!P10</f>
        <v>0</v>
      </c>
      <c r="DZ212" s="114" t="s">
        <v>125</v>
      </c>
      <c r="EA212" s="115" t="s">
        <v>124</v>
      </c>
      <c r="EB212" s="115" t="s">
        <v>124</v>
      </c>
      <c r="EC212" s="115" t="s">
        <v>124</v>
      </c>
    </row>
    <row r="213" spans="2:133" s="111" customFormat="1" hidden="1" x14ac:dyDescent="0.25">
      <c r="B213" s="162" t="s">
        <v>225</v>
      </c>
      <c r="C213" s="114" t="s">
        <v>169</v>
      </c>
      <c r="E213" s="162"/>
      <c r="F213" s="129">
        <f>'[1]CAPEX Summary'!E34</f>
        <v>0</v>
      </c>
      <c r="G213" s="162"/>
      <c r="H213" s="129">
        <f>'[1]CAPEX Summary'!G34</f>
        <v>0</v>
      </c>
      <c r="I213" s="129">
        <f>'[1]CAPEX Summary'!H34</f>
        <v>0</v>
      </c>
      <c r="J213" s="129">
        <f>'[1]CAPEX Summary'!I34</f>
        <v>0</v>
      </c>
      <c r="K213" s="129">
        <f>'[1]CAPEX Summary'!J34</f>
        <v>0</v>
      </c>
      <c r="L213" s="129">
        <f>'[1]CAPEX Summary'!K34</f>
        <v>0</v>
      </c>
      <c r="M213" s="129">
        <f>'[1]CAPEX Summary'!L34</f>
        <v>0</v>
      </c>
      <c r="N213" s="129">
        <f>'[1]CAPEX Summary'!M34</f>
        <v>0</v>
      </c>
      <c r="O213" s="129">
        <f>'[1]CAPEX Summary'!N34</f>
        <v>0</v>
      </c>
      <c r="P213" s="129">
        <f>'[1]CAPEX Summary'!O34</f>
        <v>0</v>
      </c>
      <c r="Q213" s="129">
        <f>'[1]CAPEX Summary'!P34</f>
        <v>0</v>
      </c>
      <c r="DZ213" s="114" t="s">
        <v>125</v>
      </c>
      <c r="EA213" s="115" t="s">
        <v>124</v>
      </c>
      <c r="EB213" s="115" t="s">
        <v>124</v>
      </c>
      <c r="EC213" s="115" t="s">
        <v>124</v>
      </c>
    </row>
    <row r="214" spans="2:133" s="111" customFormat="1" hidden="1" x14ac:dyDescent="0.25">
      <c r="B214" s="162" t="s">
        <v>226</v>
      </c>
      <c r="C214" s="114" t="s">
        <v>169</v>
      </c>
      <c r="E214" s="162"/>
      <c r="F214" s="129">
        <f>'[1]CAPEX Summary'!E33</f>
        <v>0</v>
      </c>
      <c r="G214" s="162"/>
      <c r="H214" s="129">
        <f>'[1]CAPEX Summary'!G33</f>
        <v>0</v>
      </c>
      <c r="I214" s="129">
        <f>'[1]CAPEX Summary'!H33</f>
        <v>0</v>
      </c>
      <c r="J214" s="129">
        <f>'[1]CAPEX Summary'!I33</f>
        <v>0</v>
      </c>
      <c r="K214" s="129">
        <f>'[1]CAPEX Summary'!J33</f>
        <v>0</v>
      </c>
      <c r="L214" s="129">
        <f>'[1]CAPEX Summary'!K33</f>
        <v>0</v>
      </c>
      <c r="M214" s="129">
        <f>'[1]CAPEX Summary'!L33</f>
        <v>0</v>
      </c>
      <c r="N214" s="129">
        <f>'[1]CAPEX Summary'!M33</f>
        <v>0</v>
      </c>
      <c r="O214" s="129">
        <f>'[1]CAPEX Summary'!N33</f>
        <v>0</v>
      </c>
      <c r="P214" s="129">
        <f>'[1]CAPEX Summary'!O33</f>
        <v>0</v>
      </c>
      <c r="Q214" s="129">
        <f>'[1]CAPEX Summary'!P33</f>
        <v>0</v>
      </c>
      <c r="DZ214" s="114" t="s">
        <v>125</v>
      </c>
      <c r="EA214" s="115" t="s">
        <v>124</v>
      </c>
      <c r="EB214" s="115" t="s">
        <v>124</v>
      </c>
      <c r="EC214" s="115" t="s">
        <v>124</v>
      </c>
    </row>
    <row r="215" spans="2:133" s="111" customFormat="1" hidden="1" x14ac:dyDescent="0.25">
      <c r="B215" s="162" t="s">
        <v>231</v>
      </c>
      <c r="C215" s="114" t="s">
        <v>169</v>
      </c>
      <c r="E215" s="162"/>
      <c r="F215" s="129">
        <f>'[1]Major Projects summary'!E11</f>
        <v>0</v>
      </c>
      <c r="G215" s="162"/>
      <c r="H215" s="129">
        <f>'[1]Major Projects summary'!G11</f>
        <v>0</v>
      </c>
      <c r="I215" s="129">
        <f>'[1]Major Projects summary'!H11</f>
        <v>0</v>
      </c>
      <c r="J215" s="129">
        <f>'[1]Major Projects summary'!I11</f>
        <v>0</v>
      </c>
      <c r="K215" s="129">
        <f>'[1]Major Projects summary'!J11</f>
        <v>0</v>
      </c>
      <c r="L215" s="129">
        <f>'[1]Major Projects summary'!K11</f>
        <v>0</v>
      </c>
      <c r="M215" s="129">
        <f>'[1]Major Projects summary'!L11</f>
        <v>0</v>
      </c>
      <c r="N215" s="129">
        <f>'[1]Major Projects summary'!M11</f>
        <v>0</v>
      </c>
      <c r="O215" s="129">
        <f>'[1]Major Projects summary'!N11</f>
        <v>0</v>
      </c>
      <c r="P215" s="129">
        <f>'[1]Major Projects summary'!O11</f>
        <v>0</v>
      </c>
      <c r="Q215" s="129">
        <f>'[1]Major Projects summary'!P11</f>
        <v>0</v>
      </c>
      <c r="DZ215" s="114" t="s">
        <v>125</v>
      </c>
      <c r="EA215" s="115" t="s">
        <v>124</v>
      </c>
      <c r="EB215" s="115" t="s">
        <v>124</v>
      </c>
      <c r="EC215" s="115" t="s">
        <v>124</v>
      </c>
    </row>
    <row r="216" spans="2:133" s="111" customFormat="1" hidden="1" x14ac:dyDescent="0.25">
      <c r="B216" s="162" t="s">
        <v>227</v>
      </c>
      <c r="C216" s="114" t="s">
        <v>169</v>
      </c>
      <c r="E216" s="162"/>
      <c r="F216" s="147" t="e">
        <f>ROUND(F210-SUM(F211:F215),0)</f>
        <v>#VALUE!</v>
      </c>
      <c r="G216" s="162"/>
      <c r="H216" s="147" t="e">
        <f t="shared" ref="H216:Q216" si="109">ROUND(H210-SUM(H211:H215),0)</f>
        <v>#VALUE!</v>
      </c>
      <c r="I216" s="147" t="e">
        <f t="shared" si="109"/>
        <v>#VALUE!</v>
      </c>
      <c r="J216" s="147" t="e">
        <f t="shared" si="109"/>
        <v>#VALUE!</v>
      </c>
      <c r="K216" s="147" t="e">
        <f t="shared" si="109"/>
        <v>#VALUE!</v>
      </c>
      <c r="L216" s="147" t="e">
        <f t="shared" si="109"/>
        <v>#VALUE!</v>
      </c>
      <c r="M216" s="147" t="e">
        <f t="shared" si="109"/>
        <v>#VALUE!</v>
      </c>
      <c r="N216" s="147" t="e">
        <f t="shared" si="109"/>
        <v>#VALUE!</v>
      </c>
      <c r="O216" s="147" t="e">
        <f t="shared" si="109"/>
        <v>#VALUE!</v>
      </c>
      <c r="P216" s="147" t="e">
        <f t="shared" si="109"/>
        <v>#VALUE!</v>
      </c>
      <c r="Q216" s="147" t="e">
        <f t="shared" si="109"/>
        <v>#VALUE!</v>
      </c>
      <c r="DZ216" s="114" t="s">
        <v>125</v>
      </c>
      <c r="EA216" s="115" t="s">
        <v>124</v>
      </c>
      <c r="EB216" s="115" t="s">
        <v>124</v>
      </c>
      <c r="EC216" s="115" t="s">
        <v>124</v>
      </c>
    </row>
    <row r="217" spans="2:133" s="111" customFormat="1" hidden="1" x14ac:dyDescent="0.25">
      <c r="C217" s="114" t="s">
        <v>169</v>
      </c>
      <c r="DZ217" s="114" t="s">
        <v>125</v>
      </c>
      <c r="EA217" s="115" t="s">
        <v>124</v>
      </c>
      <c r="EB217" s="115" t="s">
        <v>124</v>
      </c>
      <c r="EC217" s="115" t="s">
        <v>124</v>
      </c>
    </row>
    <row r="218" spans="2:133" s="111" customFormat="1" hidden="1" x14ac:dyDescent="0.25">
      <c r="B218" s="111" t="str">
        <f>B15</f>
        <v>Net gains from the disposal of assets</v>
      </c>
      <c r="C218" s="114" t="s">
        <v>169</v>
      </c>
      <c r="DZ218" s="114" t="s">
        <v>125</v>
      </c>
      <c r="EA218" s="115" t="s">
        <v>124</v>
      </c>
      <c r="EB218" s="115" t="s">
        <v>124</v>
      </c>
      <c r="EC218" s="115" t="s">
        <v>124</v>
      </c>
    </row>
    <row r="219" spans="2:133" s="111" customFormat="1" hidden="1" x14ac:dyDescent="0.25">
      <c r="B219" s="162" t="s">
        <v>221</v>
      </c>
      <c r="C219" s="114" t="s">
        <v>169</v>
      </c>
      <c r="E219" s="162"/>
      <c r="F219" s="111">
        <f>F15</f>
        <v>318393</v>
      </c>
      <c r="G219" s="162"/>
      <c r="H219" s="111">
        <f t="shared" ref="H219:Q219" si="110">H15</f>
        <v>236000</v>
      </c>
      <c r="I219" s="111">
        <f t="shared" si="110"/>
        <v>243080</v>
      </c>
      <c r="J219" s="111">
        <f t="shared" si="110"/>
        <v>250372.39999999991</v>
      </c>
      <c r="K219" s="111">
        <f t="shared" si="110"/>
        <v>257883.56999999983</v>
      </c>
      <c r="L219" s="111">
        <f t="shared" si="110"/>
        <v>265620.08000000007</v>
      </c>
      <c r="M219" s="111">
        <f t="shared" si="110"/>
        <v>273588.67999999993</v>
      </c>
      <c r="N219" s="111">
        <f t="shared" si="110"/>
        <v>281796.34000000008</v>
      </c>
      <c r="O219" s="111">
        <f t="shared" si="110"/>
        <v>290250.23</v>
      </c>
      <c r="P219" s="111">
        <f t="shared" si="110"/>
        <v>298957.74</v>
      </c>
      <c r="Q219" s="111">
        <f t="shared" si="110"/>
        <v>307926.46999999997</v>
      </c>
      <c r="DZ219" s="114" t="s">
        <v>125</v>
      </c>
      <c r="EA219" s="115" t="s">
        <v>124</v>
      </c>
      <c r="EB219" s="115" t="s">
        <v>124</v>
      </c>
      <c r="EC219" s="115" t="s">
        <v>124</v>
      </c>
    </row>
    <row r="220" spans="2:133" s="111" customFormat="1" hidden="1" x14ac:dyDescent="0.25">
      <c r="B220" s="162" t="s">
        <v>222</v>
      </c>
      <c r="C220" s="114" t="s">
        <v>169</v>
      </c>
      <c r="E220" s="162"/>
      <c r="F220" s="116" t="e">
        <f>IF(F219=0,0,SUMIF('[1]Budget Summary 1'!$C:$C,$A15,'[1]Budget Summary 1'!J:J)-SUMIF('[1]Budget Summary 1'!$C:$C,$A27,'[1]Budget Summary 1'!J:J))</f>
        <v>#VALUE!</v>
      </c>
      <c r="G220" s="162"/>
      <c r="H220" s="116" t="e">
        <f>IF(H219=0,0,SUMIF('[1]Budget Summary 1'!$C:$C,$A15,'[1]Budget Summary 1'!L:L)-SUMIF('[1]Budget Summary 1'!$C:$C,$A27,'[1]Budget Summary 1'!L:L))</f>
        <v>#VALUE!</v>
      </c>
      <c r="I220" s="116" t="e">
        <f>IF(I219=0,0,SUMIF('[1]Budget Summary 1'!$C:$C,$A15,'[1]Budget Summary 1'!M:M)-SUMIF('[1]Budget Summary 1'!$C:$C,$A27,'[1]Budget Summary 1'!M:M))</f>
        <v>#VALUE!</v>
      </c>
      <c r="J220" s="116" t="e">
        <f>IF(J219=0,0,SUMIF('[1]Budget Summary 1'!$C:$C,$A15,'[1]Budget Summary 1'!N:N)-SUMIF('[1]Budget Summary 1'!$C:$C,$A27,'[1]Budget Summary 1'!N:N))</f>
        <v>#VALUE!</v>
      </c>
      <c r="K220" s="116" t="e">
        <f>IF(K219=0,0,SUMIF('[1]Budget Summary 1'!$C:$C,$A15,'[1]Budget Summary 1'!O:O)-SUMIF('[1]Budget Summary 1'!$C:$C,$A27,'[1]Budget Summary 1'!O:O))</f>
        <v>#VALUE!</v>
      </c>
      <c r="L220" s="116" t="e">
        <f>IF(L219=0,0,SUMIF('[1]Budget Summary 1'!$C:$C,$A15,'[1]Budget Summary 1'!P:P)-SUMIF('[1]Budget Summary 1'!$C:$C,$A27,'[1]Budget Summary 1'!P:P))</f>
        <v>#VALUE!</v>
      </c>
      <c r="M220" s="116" t="e">
        <f>IF(M219=0,0,SUMIF('[1]Budget Summary 1'!$C:$C,$A15,'[1]Budget Summary 1'!Q:Q)-SUMIF('[1]Budget Summary 1'!$C:$C,$A27,'[1]Budget Summary 1'!Q:Q))</f>
        <v>#VALUE!</v>
      </c>
      <c r="N220" s="116" t="e">
        <f>IF(N219=0,0,SUMIF('[1]Budget Summary 1'!$C:$C,$A15,'[1]Budget Summary 1'!R:R)-SUMIF('[1]Budget Summary 1'!$C:$C,$A27,'[1]Budget Summary 1'!R:R))</f>
        <v>#VALUE!</v>
      </c>
      <c r="O220" s="116" t="e">
        <f>IF(O219=0,0,SUMIF('[1]Budget Summary 1'!$C:$C,$A15,'[1]Budget Summary 1'!S:S)-SUMIF('[1]Budget Summary 1'!$C:$C,$A27,'[1]Budget Summary 1'!S:S))</f>
        <v>#VALUE!</v>
      </c>
      <c r="P220" s="116" t="e">
        <f>IF(P219=0,0,SUMIF('[1]Budget Summary 1'!$C:$C,$A15,'[1]Budget Summary 1'!T:T)-SUMIF('[1]Budget Summary 1'!$C:$C,$A27,'[1]Budget Summary 1'!T:T))</f>
        <v>#VALUE!</v>
      </c>
      <c r="Q220" s="116" t="e">
        <f>IF(Q219=0,0,SUMIF('[1]Budget Summary 1'!$C:$C,$A15,'[1]Budget Summary 1'!U:U)-SUMIF('[1]Budget Summary 1'!$C:$C,$A27,'[1]Budget Summary 1'!U:U))</f>
        <v>#VALUE!</v>
      </c>
      <c r="DZ220" s="114" t="s">
        <v>125</v>
      </c>
      <c r="EA220" s="115" t="s">
        <v>124</v>
      </c>
      <c r="EB220" s="115" t="s">
        <v>124</v>
      </c>
      <c r="EC220" s="115" t="s">
        <v>124</v>
      </c>
    </row>
    <row r="221" spans="2:133" s="111" customFormat="1" hidden="1" x14ac:dyDescent="0.25">
      <c r="B221" s="162" t="s">
        <v>193</v>
      </c>
      <c r="C221" s="114" t="s">
        <v>169</v>
      </c>
      <c r="E221" s="162"/>
      <c r="F221" s="134" t="e">
        <f>ROUND(F219-F220,0)</f>
        <v>#VALUE!</v>
      </c>
      <c r="G221" s="162"/>
      <c r="H221" s="134" t="e">
        <f t="shared" ref="H221:Q221" si="111">ROUND(H219-H220,0)</f>
        <v>#VALUE!</v>
      </c>
      <c r="I221" s="134" t="e">
        <f t="shared" si="111"/>
        <v>#VALUE!</v>
      </c>
      <c r="J221" s="134" t="e">
        <f t="shared" si="111"/>
        <v>#VALUE!</v>
      </c>
      <c r="K221" s="134" t="e">
        <f t="shared" si="111"/>
        <v>#VALUE!</v>
      </c>
      <c r="L221" s="134" t="e">
        <f t="shared" si="111"/>
        <v>#VALUE!</v>
      </c>
      <c r="M221" s="134" t="e">
        <f t="shared" si="111"/>
        <v>#VALUE!</v>
      </c>
      <c r="N221" s="134" t="e">
        <f t="shared" si="111"/>
        <v>#VALUE!</v>
      </c>
      <c r="O221" s="134" t="e">
        <f t="shared" si="111"/>
        <v>#VALUE!</v>
      </c>
      <c r="P221" s="134" t="e">
        <f t="shared" si="111"/>
        <v>#VALUE!</v>
      </c>
      <c r="Q221" s="134" t="e">
        <f t="shared" si="111"/>
        <v>#VALUE!</v>
      </c>
      <c r="DZ221" s="114" t="s">
        <v>125</v>
      </c>
      <c r="EA221" s="115" t="s">
        <v>124</v>
      </c>
      <c r="EB221" s="115" t="s">
        <v>124</v>
      </c>
      <c r="EC221" s="115" t="s">
        <v>124</v>
      </c>
    </row>
    <row r="222" spans="2:133" s="111" customFormat="1" hidden="1" x14ac:dyDescent="0.25">
      <c r="B222" s="162" t="s">
        <v>223</v>
      </c>
      <c r="C222" s="114" t="s">
        <v>169</v>
      </c>
      <c r="E222" s="162"/>
      <c r="F222" s="129">
        <f>+IF(('[1]BS workings'!E435+'[1]BS workings'!E548+'[1]BS workings'!E575+'[1]BS workings'!E596+'[1]BS workings'!E628)&gt;0,('[1]BS workings'!E435),0)</f>
        <v>0</v>
      </c>
      <c r="G222" s="162"/>
      <c r="H222" s="129">
        <f>+IF(('[1]BS workings'!G435+'[1]BS workings'!G548+'[1]BS workings'!G575+'[1]BS workings'!G596+'[1]BS workings'!G628)&gt;0,('[1]BS workings'!G435),0)</f>
        <v>0</v>
      </c>
      <c r="I222" s="129">
        <f>+IF(('[1]BS workings'!H435+'[1]BS workings'!H548+'[1]BS workings'!H575+'[1]BS workings'!H596+'[1]BS workings'!H628)&gt;0,('[1]BS workings'!H435),0)</f>
        <v>0</v>
      </c>
      <c r="J222" s="129">
        <f>+IF(('[1]BS workings'!I435+'[1]BS workings'!I548+'[1]BS workings'!I575+'[1]BS workings'!I596+'[1]BS workings'!I628)&gt;0,('[1]BS workings'!I435),0)</f>
        <v>0</v>
      </c>
      <c r="K222" s="129">
        <f>+IF(('[1]BS workings'!J435+'[1]BS workings'!J548+'[1]BS workings'!J575+'[1]BS workings'!J596+'[1]BS workings'!J628)&gt;0,('[1]BS workings'!J435),0)</f>
        <v>0</v>
      </c>
      <c r="L222" s="129">
        <f>+IF(('[1]BS workings'!K435+'[1]BS workings'!K548+'[1]BS workings'!K575+'[1]BS workings'!K596+'[1]BS workings'!K628)&gt;0,('[1]BS workings'!K435),0)</f>
        <v>0</v>
      </c>
      <c r="M222" s="129">
        <f>+IF(('[1]BS workings'!L435+'[1]BS workings'!L548+'[1]BS workings'!L575+'[1]BS workings'!L596+'[1]BS workings'!L628)&gt;0,('[1]BS workings'!L435),0)</f>
        <v>0</v>
      </c>
      <c r="N222" s="129">
        <f>+IF(('[1]BS workings'!M435+'[1]BS workings'!M548+'[1]BS workings'!M575+'[1]BS workings'!M596+'[1]BS workings'!M628)&gt;0,('[1]BS workings'!M435),0)</f>
        <v>0</v>
      </c>
      <c r="O222" s="129">
        <f>+IF(('[1]BS workings'!N435+'[1]BS workings'!N548+'[1]BS workings'!N575+'[1]BS workings'!N596+'[1]BS workings'!N628)&gt;0,('[1]BS workings'!N435),0)</f>
        <v>0</v>
      </c>
      <c r="P222" s="129">
        <f>+IF(('[1]BS workings'!O435+'[1]BS workings'!O548+'[1]BS workings'!O575+'[1]BS workings'!O596+'[1]BS workings'!O628)&gt;0,('[1]BS workings'!O435),0)</f>
        <v>0</v>
      </c>
      <c r="Q222" s="129">
        <f>+IF(('[1]BS workings'!P435+'[1]BS workings'!P548+'[1]BS workings'!P575+'[1]BS workings'!P596+'[1]BS workings'!P628)&gt;0,('[1]BS workings'!P435),0)</f>
        <v>0</v>
      </c>
      <c r="DZ222" s="114" t="s">
        <v>125</v>
      </c>
      <c r="EA222" s="115" t="s">
        <v>124</v>
      </c>
      <c r="EB222" s="115" t="s">
        <v>124</v>
      </c>
      <c r="EC222" s="115" t="s">
        <v>124</v>
      </c>
    </row>
    <row r="223" spans="2:133" s="111" customFormat="1" hidden="1" x14ac:dyDescent="0.25">
      <c r="B223" s="162" t="s">
        <v>224</v>
      </c>
      <c r="C223" s="114" t="s">
        <v>169</v>
      </c>
      <c r="E223" s="162"/>
      <c r="F223" s="129">
        <f>+IF(('[1]BS workings'!E435+'[1]BS workings'!E548+'[1]BS workings'!E575+'[1]BS workings'!E596+'[1]BS workings'!E628)&gt;0,('[1]BS workings'!E548),0)</f>
        <v>0</v>
      </c>
      <c r="G223" s="162"/>
      <c r="H223" s="129">
        <f>+IF(('[1]BS workings'!G435+'[1]BS workings'!G548+'[1]BS workings'!G575+'[1]BS workings'!G596+'[1]BS workings'!G628)&gt;0,('[1]BS workings'!G548),0)</f>
        <v>0</v>
      </c>
      <c r="I223" s="129">
        <f>+IF(('[1]BS workings'!H435+'[1]BS workings'!H548+'[1]BS workings'!H575+'[1]BS workings'!H596+'[1]BS workings'!H628)&gt;0,('[1]BS workings'!H548),0)</f>
        <v>0</v>
      </c>
      <c r="J223" s="129">
        <f>+IF(('[1]BS workings'!I435+'[1]BS workings'!I548+'[1]BS workings'!I575+'[1]BS workings'!I596+'[1]BS workings'!I628)&gt;0,('[1]BS workings'!I548),0)</f>
        <v>0</v>
      </c>
      <c r="K223" s="129">
        <f>+IF(('[1]BS workings'!J435+'[1]BS workings'!J548+'[1]BS workings'!J575+'[1]BS workings'!J596+'[1]BS workings'!J628)&gt;0,('[1]BS workings'!J548),0)</f>
        <v>0</v>
      </c>
      <c r="L223" s="129">
        <f>+IF(('[1]BS workings'!K435+'[1]BS workings'!K548+'[1]BS workings'!K575+'[1]BS workings'!K596+'[1]BS workings'!K628)&gt;0,('[1]BS workings'!K548),0)</f>
        <v>0</v>
      </c>
      <c r="M223" s="129">
        <f>+IF(('[1]BS workings'!L435+'[1]BS workings'!L548+'[1]BS workings'!L575+'[1]BS workings'!L596+'[1]BS workings'!L628)&gt;0,('[1]BS workings'!L548),0)</f>
        <v>0</v>
      </c>
      <c r="N223" s="129">
        <f>+IF(('[1]BS workings'!M435+'[1]BS workings'!M548+'[1]BS workings'!M575+'[1]BS workings'!M596+'[1]BS workings'!M628)&gt;0,('[1]BS workings'!M548),0)</f>
        <v>0</v>
      </c>
      <c r="O223" s="129">
        <f>+IF(('[1]BS workings'!N435+'[1]BS workings'!N548+'[1]BS workings'!N575+'[1]BS workings'!N596+'[1]BS workings'!N628)&gt;0,('[1]BS workings'!N548),0)</f>
        <v>0</v>
      </c>
      <c r="P223" s="129">
        <f>+IF(('[1]BS workings'!O435+'[1]BS workings'!O548+'[1]BS workings'!O575+'[1]BS workings'!O596+'[1]BS workings'!O628)&gt;0,('[1]BS workings'!O548),0)</f>
        <v>0</v>
      </c>
      <c r="Q223" s="129">
        <f>+IF(('[1]BS workings'!P435+'[1]BS workings'!P548+'[1]BS workings'!P575+'[1]BS workings'!P596+'[1]BS workings'!P628)&gt;0,('[1]BS workings'!P548),0)</f>
        <v>0</v>
      </c>
      <c r="DZ223" s="114" t="s">
        <v>125</v>
      </c>
      <c r="EA223" s="115" t="s">
        <v>124</v>
      </c>
      <c r="EB223" s="115" t="s">
        <v>124</v>
      </c>
      <c r="EC223" s="115" t="s">
        <v>124</v>
      </c>
    </row>
    <row r="224" spans="2:133" s="111" customFormat="1" hidden="1" x14ac:dyDescent="0.25">
      <c r="B224" s="162" t="s">
        <v>225</v>
      </c>
      <c r="C224" s="114" t="s">
        <v>169</v>
      </c>
      <c r="E224" s="162"/>
      <c r="F224" s="129">
        <f>'[1]Assets - Disposals &amp; Transfers'!E217</f>
        <v>0</v>
      </c>
      <c r="G224" s="162"/>
      <c r="H224" s="129">
        <f>'[1]Assets - Disposals &amp; Transfers'!G217</f>
        <v>0</v>
      </c>
      <c r="I224" s="129">
        <f>'[1]Assets - Disposals &amp; Transfers'!H217</f>
        <v>0</v>
      </c>
      <c r="J224" s="129">
        <f>'[1]Assets - Disposals &amp; Transfers'!I217</f>
        <v>0</v>
      </c>
      <c r="K224" s="129">
        <f>'[1]Assets - Disposals &amp; Transfers'!J217</f>
        <v>0</v>
      </c>
      <c r="L224" s="129">
        <f>'[1]Assets - Disposals &amp; Transfers'!K217</f>
        <v>0</v>
      </c>
      <c r="M224" s="129">
        <f>'[1]Assets - Disposals &amp; Transfers'!L217</f>
        <v>0</v>
      </c>
      <c r="N224" s="129">
        <f>'[1]Assets - Disposals &amp; Transfers'!M217</f>
        <v>0</v>
      </c>
      <c r="O224" s="129">
        <f>'[1]Assets - Disposals &amp; Transfers'!N217</f>
        <v>0</v>
      </c>
      <c r="P224" s="129">
        <f>'[1]Assets - Disposals &amp; Transfers'!O217</f>
        <v>0</v>
      </c>
      <c r="Q224" s="129">
        <f>'[1]Assets - Disposals &amp; Transfers'!P217</f>
        <v>0</v>
      </c>
      <c r="DZ224" s="114" t="s">
        <v>125</v>
      </c>
      <c r="EA224" s="115" t="s">
        <v>124</v>
      </c>
      <c r="EB224" s="115" t="s">
        <v>124</v>
      </c>
      <c r="EC224" s="115" t="s">
        <v>124</v>
      </c>
    </row>
    <row r="225" spans="2:133 16382:16382" s="111" customFormat="1" hidden="1" x14ac:dyDescent="0.25">
      <c r="B225" s="162" t="s">
        <v>226</v>
      </c>
      <c r="C225" s="114" t="s">
        <v>169</v>
      </c>
      <c r="E225" s="162"/>
      <c r="F225" s="129">
        <f>+IF(('[1]BS workings'!E435+'[1]BS workings'!E548+'[1]BS workings'!E575+'[1]BS workings'!E596+'[1]BS workings'!E628)&gt;0,('[1]BS workings'!E596),0)</f>
        <v>0</v>
      </c>
      <c r="G225" s="162"/>
      <c r="H225" s="129">
        <f>+IF(('[1]BS workings'!G435+'[1]BS workings'!G548+'[1]BS workings'!G575+'[1]BS workings'!G596+'[1]BS workings'!G628)&gt;0,('[1]BS workings'!G596),0)</f>
        <v>0</v>
      </c>
      <c r="I225" s="129">
        <f>+IF(('[1]BS workings'!H435+'[1]BS workings'!H548+'[1]BS workings'!H575+'[1]BS workings'!H596+'[1]BS workings'!H628)&gt;0,('[1]BS workings'!H596),0)</f>
        <v>0</v>
      </c>
      <c r="J225" s="129">
        <f>+IF(('[1]BS workings'!I435+'[1]BS workings'!I548+'[1]BS workings'!I575+'[1]BS workings'!I596+'[1]BS workings'!I628)&gt;0,('[1]BS workings'!I596),0)</f>
        <v>0</v>
      </c>
      <c r="K225" s="129">
        <f>+IF(('[1]BS workings'!J435+'[1]BS workings'!J548+'[1]BS workings'!J575+'[1]BS workings'!J596+'[1]BS workings'!J628)&gt;0,('[1]BS workings'!J596),0)</f>
        <v>0</v>
      </c>
      <c r="L225" s="129">
        <f>+IF(('[1]BS workings'!K435+'[1]BS workings'!K548+'[1]BS workings'!K575+'[1]BS workings'!K596+'[1]BS workings'!K628)&gt;0,('[1]BS workings'!K596),0)</f>
        <v>0</v>
      </c>
      <c r="M225" s="129">
        <f>+IF(('[1]BS workings'!L435+'[1]BS workings'!L548+'[1]BS workings'!L575+'[1]BS workings'!L596+'[1]BS workings'!L628)&gt;0,('[1]BS workings'!L596),0)</f>
        <v>0</v>
      </c>
      <c r="N225" s="129">
        <f>+IF(('[1]BS workings'!M435+'[1]BS workings'!M548+'[1]BS workings'!M575+'[1]BS workings'!M596+'[1]BS workings'!M628)&gt;0,('[1]BS workings'!M596),0)</f>
        <v>0</v>
      </c>
      <c r="O225" s="129">
        <f>+IF(('[1]BS workings'!N435+'[1]BS workings'!N548+'[1]BS workings'!N575+'[1]BS workings'!N596+'[1]BS workings'!N628)&gt;0,('[1]BS workings'!N596),0)</f>
        <v>0</v>
      </c>
      <c r="P225" s="129">
        <f>+IF(('[1]BS workings'!O435+'[1]BS workings'!O548+'[1]BS workings'!O575+'[1]BS workings'!O596+'[1]BS workings'!O628)&gt;0,('[1]BS workings'!O596),0)</f>
        <v>0</v>
      </c>
      <c r="Q225" s="129">
        <f>+IF(('[1]BS workings'!P435+'[1]BS workings'!P548+'[1]BS workings'!P575+'[1]BS workings'!P596+'[1]BS workings'!P628)&gt;0,('[1]BS workings'!P596),0)</f>
        <v>0</v>
      </c>
      <c r="DZ225" s="114" t="s">
        <v>125</v>
      </c>
      <c r="EA225" s="115" t="s">
        <v>124</v>
      </c>
      <c r="EB225" s="115" t="s">
        <v>124</v>
      </c>
      <c r="EC225" s="115" t="s">
        <v>124</v>
      </c>
    </row>
    <row r="226" spans="2:133 16382:16382" s="111" customFormat="1" hidden="1" x14ac:dyDescent="0.25">
      <c r="B226" s="162" t="s">
        <v>231</v>
      </c>
      <c r="C226" s="114" t="s">
        <v>169</v>
      </c>
      <c r="E226" s="162"/>
      <c r="F226" s="129">
        <f>+IF(('[1]BS workings'!E435+'[1]BS workings'!E548+'[1]BS workings'!E575+'[1]BS workings'!E596+'[1]BS workings'!E628)&gt;0,('[1]BS workings'!E628),0)</f>
        <v>0</v>
      </c>
      <c r="G226" s="162"/>
      <c r="H226" s="129">
        <f>+IF(('[1]BS workings'!G435+'[1]BS workings'!G548+'[1]BS workings'!G575+'[1]BS workings'!G596+'[1]BS workings'!G628)&gt;0,('[1]BS workings'!G628),0)</f>
        <v>0</v>
      </c>
      <c r="I226" s="129">
        <f>+IF(('[1]BS workings'!H435+'[1]BS workings'!H548+'[1]BS workings'!H575+'[1]BS workings'!H596+'[1]BS workings'!H628)&gt;0,('[1]BS workings'!H628),0)</f>
        <v>0</v>
      </c>
      <c r="J226" s="129">
        <f>+IF(('[1]BS workings'!I435+'[1]BS workings'!I548+'[1]BS workings'!I575+'[1]BS workings'!I596+'[1]BS workings'!I628)&gt;0,('[1]BS workings'!I628),0)</f>
        <v>0</v>
      </c>
      <c r="K226" s="129">
        <f>+IF(('[1]BS workings'!J435+'[1]BS workings'!J548+'[1]BS workings'!J575+'[1]BS workings'!J596+'[1]BS workings'!J628)&gt;0,('[1]BS workings'!J628),0)</f>
        <v>0</v>
      </c>
      <c r="L226" s="129">
        <f>+IF(('[1]BS workings'!K435+'[1]BS workings'!K548+'[1]BS workings'!K575+'[1]BS workings'!K596+'[1]BS workings'!K628)&gt;0,('[1]BS workings'!K628),0)</f>
        <v>0</v>
      </c>
      <c r="M226" s="129">
        <f>+IF(('[1]BS workings'!L435+'[1]BS workings'!L548+'[1]BS workings'!L575+'[1]BS workings'!L596+'[1]BS workings'!L628)&gt;0,('[1]BS workings'!L628),0)</f>
        <v>0</v>
      </c>
      <c r="N226" s="129">
        <f>+IF(('[1]BS workings'!M435+'[1]BS workings'!M548+'[1]BS workings'!M575+'[1]BS workings'!M596+'[1]BS workings'!M628)&gt;0,('[1]BS workings'!M628),0)</f>
        <v>0</v>
      </c>
      <c r="O226" s="129">
        <f>+IF(('[1]BS workings'!N435+'[1]BS workings'!N548+'[1]BS workings'!N575+'[1]BS workings'!N596+'[1]BS workings'!N628)&gt;0,('[1]BS workings'!N628),0)</f>
        <v>0</v>
      </c>
      <c r="P226" s="129">
        <f>+IF(('[1]BS workings'!O435+'[1]BS workings'!O548+'[1]BS workings'!O575+'[1]BS workings'!O596+'[1]BS workings'!O628)&gt;0,('[1]BS workings'!O628),0)</f>
        <v>0</v>
      </c>
      <c r="Q226" s="129">
        <f>+IF(('[1]BS workings'!P435+'[1]BS workings'!P548+'[1]BS workings'!P575+'[1]BS workings'!P596+'[1]BS workings'!P628)&gt;0,('[1]BS workings'!P628),0)</f>
        <v>0</v>
      </c>
      <c r="DZ226" s="114" t="s">
        <v>125</v>
      </c>
      <c r="EA226" s="115" t="s">
        <v>124</v>
      </c>
      <c r="EB226" s="115" t="s">
        <v>124</v>
      </c>
      <c r="EC226" s="115" t="s">
        <v>124</v>
      </c>
    </row>
    <row r="227" spans="2:133 16382:16382" s="111" customFormat="1" hidden="1" x14ac:dyDescent="0.25">
      <c r="B227" s="162" t="s">
        <v>232</v>
      </c>
      <c r="C227" s="114" t="s">
        <v>169</v>
      </c>
      <c r="E227" s="162"/>
      <c r="F227" s="129">
        <f>IF(F219=0,0,'[1]Assets - Disposals &amp; Transfers'!E272+'[1]Assets - Disposals &amp; Transfers'!E273)</f>
        <v>0</v>
      </c>
      <c r="G227" s="162"/>
      <c r="H227" s="129">
        <f>IF(H219=0,0,'[1]Assets - Disposals &amp; Transfers'!G272+'[1]Assets - Disposals &amp; Transfers'!G273)</f>
        <v>0</v>
      </c>
      <c r="I227" s="129">
        <f>IF(I219=0,0,'[1]Assets - Disposals &amp; Transfers'!H272+'[1]Assets - Disposals &amp; Transfers'!H273)</f>
        <v>0</v>
      </c>
      <c r="J227" s="129">
        <f>IF(J219=0,0,'[1]Assets - Disposals &amp; Transfers'!I272+'[1]Assets - Disposals &amp; Transfers'!I273)</f>
        <v>0</v>
      </c>
      <c r="K227" s="129">
        <f>IF(K219=0,0,'[1]Assets - Disposals &amp; Transfers'!J272+'[1]Assets - Disposals &amp; Transfers'!J273)</f>
        <v>0</v>
      </c>
      <c r="L227" s="129">
        <f>IF(L219=0,0,'[1]Assets - Disposals &amp; Transfers'!K272+'[1]Assets - Disposals &amp; Transfers'!K273)</f>
        <v>0</v>
      </c>
      <c r="M227" s="129">
        <f>IF(M219=0,0,'[1]Assets - Disposals &amp; Transfers'!L272+'[1]Assets - Disposals &amp; Transfers'!L273)</f>
        <v>0</v>
      </c>
      <c r="N227" s="129">
        <f>IF(N219=0,0,'[1]Assets - Disposals &amp; Transfers'!M272+'[1]Assets - Disposals &amp; Transfers'!M273)</f>
        <v>0</v>
      </c>
      <c r="O227" s="129">
        <f>IF(O219=0,0,'[1]Assets - Disposals &amp; Transfers'!N272+'[1]Assets - Disposals &amp; Transfers'!N273)</f>
        <v>0</v>
      </c>
      <c r="P227" s="129">
        <f>IF(P219=0,0,'[1]Assets - Disposals &amp; Transfers'!O272+'[1]Assets - Disposals &amp; Transfers'!O273)</f>
        <v>0</v>
      </c>
      <c r="Q227" s="129">
        <f>IF(Q219=0,0,'[1]Assets - Disposals &amp; Transfers'!P272+'[1]Assets - Disposals &amp; Transfers'!P273)</f>
        <v>0</v>
      </c>
      <c r="DZ227" s="114" t="s">
        <v>125</v>
      </c>
      <c r="EA227" s="115" t="s">
        <v>124</v>
      </c>
      <c r="EB227" s="115" t="s">
        <v>124</v>
      </c>
      <c r="EC227" s="115" t="s">
        <v>124</v>
      </c>
      <c r="XFB227" s="129"/>
    </row>
    <row r="228" spans="2:133 16382:16382" s="111" customFormat="1" hidden="1" x14ac:dyDescent="0.25">
      <c r="B228" s="162" t="s">
        <v>227</v>
      </c>
      <c r="C228" s="114" t="s">
        <v>169</v>
      </c>
      <c r="E228" s="162"/>
      <c r="F228" s="147" t="e">
        <f>ROUND(F221-SUM(F222:F227),0)</f>
        <v>#VALUE!</v>
      </c>
      <c r="G228" s="162"/>
      <c r="H228" s="147" t="e">
        <f>ROUND(H221-SUM(H222:H227),0)</f>
        <v>#VALUE!</v>
      </c>
      <c r="I228" s="147" t="e">
        <f t="shared" ref="I228:Q228" si="112">ROUND(I221-SUM(I222:I227),0)</f>
        <v>#VALUE!</v>
      </c>
      <c r="J228" s="147" t="e">
        <f t="shared" si="112"/>
        <v>#VALUE!</v>
      </c>
      <c r="K228" s="147" t="e">
        <f t="shared" si="112"/>
        <v>#VALUE!</v>
      </c>
      <c r="L228" s="147" t="e">
        <f t="shared" si="112"/>
        <v>#VALUE!</v>
      </c>
      <c r="M228" s="147" t="e">
        <f t="shared" si="112"/>
        <v>#VALUE!</v>
      </c>
      <c r="N228" s="147" t="e">
        <f t="shared" si="112"/>
        <v>#VALUE!</v>
      </c>
      <c r="O228" s="147" t="e">
        <f t="shared" si="112"/>
        <v>#VALUE!</v>
      </c>
      <c r="P228" s="147" t="e">
        <f t="shared" si="112"/>
        <v>#VALUE!</v>
      </c>
      <c r="Q228" s="147" t="e">
        <f t="shared" si="112"/>
        <v>#VALUE!</v>
      </c>
      <c r="DZ228" s="114" t="s">
        <v>125</v>
      </c>
      <c r="EA228" s="115" t="s">
        <v>124</v>
      </c>
      <c r="EB228" s="115" t="s">
        <v>124</v>
      </c>
      <c r="EC228" s="115" t="s">
        <v>124</v>
      </c>
    </row>
    <row r="229" spans="2:133 16382:16382" s="111" customFormat="1" hidden="1" x14ac:dyDescent="0.25">
      <c r="B229" s="162"/>
      <c r="C229" s="114" t="s">
        <v>169</v>
      </c>
      <c r="E229" s="162"/>
      <c r="F229" s="129"/>
      <c r="G229" s="162"/>
      <c r="H229" s="129"/>
      <c r="I229" s="129"/>
      <c r="J229" s="129"/>
      <c r="K229" s="129"/>
      <c r="L229" s="129"/>
      <c r="M229" s="129"/>
      <c r="N229" s="129"/>
      <c r="O229" s="129"/>
      <c r="P229" s="129"/>
      <c r="Q229" s="129"/>
      <c r="DZ229" s="114" t="s">
        <v>125</v>
      </c>
      <c r="EA229" s="115" t="s">
        <v>124</v>
      </c>
      <c r="EB229" s="115" t="s">
        <v>124</v>
      </c>
      <c r="EC229" s="115" t="s">
        <v>124</v>
      </c>
    </row>
    <row r="230" spans="2:133 16382:16382" s="111" customFormat="1" hidden="1" x14ac:dyDescent="0.25">
      <c r="C230" s="114" t="s">
        <v>169</v>
      </c>
      <c r="DZ230" s="114" t="s">
        <v>125</v>
      </c>
      <c r="EA230" s="115" t="s">
        <v>124</v>
      </c>
      <c r="EB230" s="115" t="s">
        <v>124</v>
      </c>
      <c r="EC230" s="115" t="s">
        <v>124</v>
      </c>
    </row>
    <row r="231" spans="2:133 16382:16382" s="111" customFormat="1" hidden="1" x14ac:dyDescent="0.25">
      <c r="B231" s="111" t="str">
        <f>B16</f>
        <v>Joint Ventures &amp; Associated Entities</v>
      </c>
      <c r="C231" s="114" t="s">
        <v>169</v>
      </c>
      <c r="DZ231" s="114" t="s">
        <v>125</v>
      </c>
      <c r="EA231" s="115" t="s">
        <v>124</v>
      </c>
      <c r="EB231" s="115" t="s">
        <v>124</v>
      </c>
      <c r="EC231" s="115" t="s">
        <v>124</v>
      </c>
    </row>
    <row r="232" spans="2:133 16382:16382" s="111" customFormat="1" hidden="1" x14ac:dyDescent="0.25">
      <c r="B232" s="162" t="s">
        <v>221</v>
      </c>
      <c r="C232" s="114" t="s">
        <v>169</v>
      </c>
      <c r="E232" s="162"/>
      <c r="F232" s="111" t="e">
        <f>F16</f>
        <v>#VALUE!</v>
      </c>
      <c r="G232" s="162"/>
      <c r="H232" s="111">
        <f t="shared" ref="H232:Q232" si="113">H16</f>
        <v>440</v>
      </c>
      <c r="I232" s="111">
        <f t="shared" si="113"/>
        <v>453000</v>
      </c>
      <c r="J232" s="111">
        <f t="shared" si="113"/>
        <v>467000</v>
      </c>
      <c r="K232" s="111">
        <f t="shared" si="113"/>
        <v>481000</v>
      </c>
      <c r="L232" s="111">
        <f t="shared" si="113"/>
        <v>495000</v>
      </c>
      <c r="M232" s="111">
        <f t="shared" si="113"/>
        <v>510000</v>
      </c>
      <c r="N232" s="111" t="e">
        <f t="shared" si="113"/>
        <v>#VALUE!</v>
      </c>
      <c r="O232" s="111" t="e">
        <f t="shared" si="113"/>
        <v>#VALUE!</v>
      </c>
      <c r="P232" s="111" t="e">
        <f t="shared" si="113"/>
        <v>#VALUE!</v>
      </c>
      <c r="Q232" s="111" t="e">
        <f t="shared" si="113"/>
        <v>#VALUE!</v>
      </c>
      <c r="DZ232" s="114" t="s">
        <v>125</v>
      </c>
      <c r="EA232" s="115" t="s">
        <v>124</v>
      </c>
      <c r="EB232" s="115" t="s">
        <v>124</v>
      </c>
      <c r="EC232" s="115" t="s">
        <v>124</v>
      </c>
    </row>
    <row r="233" spans="2:133 16382:16382" s="111" customFormat="1" hidden="1" x14ac:dyDescent="0.25">
      <c r="B233" s="162" t="s">
        <v>222</v>
      </c>
      <c r="C233" s="114" t="s">
        <v>169</v>
      </c>
      <c r="E233" s="162"/>
      <c r="F233" s="111" t="e">
        <f>SUMIF('[1]Budget Summary 1'!$C:$C,$A16,'[1]Budget Summary 1'!J:J)</f>
        <v>#VALUE!</v>
      </c>
      <c r="G233" s="162"/>
      <c r="H233" s="111" t="e">
        <f>SUMIF('[1]Budget Summary 1'!$C:$C,$A16,'[1]Budget Summary 1'!L:L)</f>
        <v>#VALUE!</v>
      </c>
      <c r="I233" s="111" t="e">
        <f>SUMIF('[1]Budget Summary 1'!$C:$C,$A16,'[1]Budget Summary 1'!M:M)</f>
        <v>#VALUE!</v>
      </c>
      <c r="J233" s="111" t="e">
        <f>SUMIF('[1]Budget Summary 1'!$C:$C,$A16,'[1]Budget Summary 1'!N:N)</f>
        <v>#VALUE!</v>
      </c>
      <c r="K233" s="111" t="e">
        <f>SUMIF('[1]Budget Summary 1'!$C:$C,$A16,'[1]Budget Summary 1'!O:O)</f>
        <v>#VALUE!</v>
      </c>
      <c r="L233" s="111" t="e">
        <f>SUMIF('[1]Budget Summary 1'!$C:$C,$A16,'[1]Budget Summary 1'!P:P)</f>
        <v>#VALUE!</v>
      </c>
      <c r="M233" s="111" t="e">
        <f>SUMIF('[1]Budget Summary 1'!$C:$C,$A16,'[1]Budget Summary 1'!Q:Q)</f>
        <v>#VALUE!</v>
      </c>
      <c r="N233" s="111" t="e">
        <f>SUMIF('[1]Budget Summary 1'!$C:$C,$A16,'[1]Budget Summary 1'!R:R)</f>
        <v>#VALUE!</v>
      </c>
      <c r="O233" s="111" t="e">
        <f>SUMIF('[1]Budget Summary 1'!$C:$C,$A16,'[1]Budget Summary 1'!S:S)</f>
        <v>#VALUE!</v>
      </c>
      <c r="P233" s="111" t="e">
        <f>SUMIF('[1]Budget Summary 1'!$C:$C,$A16,'[1]Budget Summary 1'!T:T)</f>
        <v>#VALUE!</v>
      </c>
      <c r="Q233" s="111" t="e">
        <f>SUMIF('[1]Budget Summary 1'!$C:$C,$A16,'[1]Budget Summary 1'!U:U)</f>
        <v>#VALUE!</v>
      </c>
      <c r="DZ233" s="114" t="s">
        <v>125</v>
      </c>
      <c r="EA233" s="115" t="s">
        <v>124</v>
      </c>
      <c r="EB233" s="115" t="s">
        <v>124</v>
      </c>
      <c r="EC233" s="115" t="s">
        <v>124</v>
      </c>
    </row>
    <row r="234" spans="2:133 16382:16382" s="111" customFormat="1" hidden="1" x14ac:dyDescent="0.25">
      <c r="B234" s="162" t="s">
        <v>193</v>
      </c>
      <c r="C234" s="114" t="s">
        <v>169</v>
      </c>
      <c r="E234" s="162"/>
      <c r="F234" s="134" t="e">
        <f>ROUND(F232-F233,0)</f>
        <v>#VALUE!</v>
      </c>
      <c r="G234" s="162"/>
      <c r="H234" s="134" t="e">
        <f t="shared" ref="H234:Q234" si="114">ROUND(H232-H233,0)</f>
        <v>#VALUE!</v>
      </c>
      <c r="I234" s="134" t="e">
        <f t="shared" si="114"/>
        <v>#VALUE!</v>
      </c>
      <c r="J234" s="134" t="e">
        <f t="shared" si="114"/>
        <v>#VALUE!</v>
      </c>
      <c r="K234" s="134" t="e">
        <f t="shared" si="114"/>
        <v>#VALUE!</v>
      </c>
      <c r="L234" s="134" t="e">
        <f t="shared" si="114"/>
        <v>#VALUE!</v>
      </c>
      <c r="M234" s="134" t="e">
        <f t="shared" si="114"/>
        <v>#VALUE!</v>
      </c>
      <c r="N234" s="134" t="e">
        <f t="shared" si="114"/>
        <v>#VALUE!</v>
      </c>
      <c r="O234" s="134" t="e">
        <f t="shared" si="114"/>
        <v>#VALUE!</v>
      </c>
      <c r="P234" s="134" t="e">
        <f t="shared" si="114"/>
        <v>#VALUE!</v>
      </c>
      <c r="Q234" s="134" t="e">
        <f t="shared" si="114"/>
        <v>#VALUE!</v>
      </c>
      <c r="DZ234" s="114" t="s">
        <v>125</v>
      </c>
      <c r="EA234" s="115" t="s">
        <v>124</v>
      </c>
      <c r="EB234" s="115" t="s">
        <v>124</v>
      </c>
      <c r="EC234" s="115" t="s">
        <v>124</v>
      </c>
    </row>
    <row r="235" spans="2:133 16382:16382" s="111" customFormat="1" hidden="1" x14ac:dyDescent="0.25">
      <c r="C235" s="114" t="s">
        <v>169</v>
      </c>
      <c r="DZ235" s="114" t="s">
        <v>125</v>
      </c>
      <c r="EA235" s="115" t="s">
        <v>124</v>
      </c>
      <c r="EB235" s="115" t="s">
        <v>124</v>
      </c>
      <c r="EC235" s="115" t="s">
        <v>124</v>
      </c>
    </row>
    <row r="236" spans="2:133 16382:16382" s="111" customFormat="1" hidden="1" x14ac:dyDescent="0.25">
      <c r="C236" s="114" t="s">
        <v>169</v>
      </c>
      <c r="DZ236" s="114" t="s">
        <v>125</v>
      </c>
      <c r="EA236" s="115" t="s">
        <v>124</v>
      </c>
      <c r="EB236" s="115" t="s">
        <v>124</v>
      </c>
      <c r="EC236" s="115" t="s">
        <v>124</v>
      </c>
    </row>
    <row r="237" spans="2:133 16382:16382" s="111" customFormat="1" hidden="1" x14ac:dyDescent="0.25">
      <c r="B237" s="111" t="str">
        <f>B20</f>
        <v>Employee Benefits &amp; On-Costs</v>
      </c>
      <c r="C237" s="114" t="s">
        <v>169</v>
      </c>
      <c r="DZ237" s="114" t="s">
        <v>125</v>
      </c>
      <c r="EA237" s="115" t="s">
        <v>124</v>
      </c>
      <c r="EB237" s="115" t="s">
        <v>124</v>
      </c>
      <c r="EC237" s="115" t="s">
        <v>124</v>
      </c>
    </row>
    <row r="238" spans="2:133 16382:16382" s="111" customFormat="1" hidden="1" x14ac:dyDescent="0.25">
      <c r="B238" s="162" t="s">
        <v>221</v>
      </c>
      <c r="C238" s="114" t="s">
        <v>169</v>
      </c>
      <c r="E238" s="162"/>
      <c r="F238" s="111" t="e">
        <f>F20</f>
        <v>#VALUE!</v>
      </c>
      <c r="G238" s="162"/>
      <c r="H238" s="111" t="e">
        <f t="shared" ref="H238:Q238" si="115">H20</f>
        <v>#VALUE!</v>
      </c>
      <c r="I238" s="111">
        <f t="shared" si="115"/>
        <v>47946388.249999993</v>
      </c>
      <c r="J238" s="111">
        <f t="shared" si="115"/>
        <v>50198124.46000006</v>
      </c>
      <c r="K238" s="111">
        <f t="shared" si="115"/>
        <v>52650930.329999983</v>
      </c>
      <c r="L238" s="111">
        <f t="shared" si="115"/>
        <v>55215945.039999999</v>
      </c>
      <c r="M238" s="111">
        <f t="shared" si="115"/>
        <v>57568718.430000022</v>
      </c>
      <c r="N238" s="111" t="e">
        <f t="shared" si="115"/>
        <v>#VALUE!</v>
      </c>
      <c r="O238" s="111" t="e">
        <f t="shared" si="115"/>
        <v>#VALUE!</v>
      </c>
      <c r="P238" s="111" t="e">
        <f t="shared" si="115"/>
        <v>#VALUE!</v>
      </c>
      <c r="Q238" s="111" t="e">
        <f t="shared" si="115"/>
        <v>#VALUE!</v>
      </c>
      <c r="DZ238" s="114" t="s">
        <v>125</v>
      </c>
      <c r="EA238" s="115" t="s">
        <v>124</v>
      </c>
      <c r="EB238" s="115" t="s">
        <v>124</v>
      </c>
      <c r="EC238" s="115" t="s">
        <v>124</v>
      </c>
    </row>
    <row r="239" spans="2:133 16382:16382" s="111" customFormat="1" hidden="1" x14ac:dyDescent="0.25">
      <c r="B239" s="162" t="s">
        <v>222</v>
      </c>
      <c r="C239" s="114" t="s">
        <v>169</v>
      </c>
      <c r="E239" s="162"/>
      <c r="F239" s="111" t="e">
        <f>SUMIF('[1]Budget Summary 1'!$C:$C,$A20,'[1]Budget Summary 1'!J:J)+'[1]Budget Summary 1'!J140-'[1]Budget Summary 1'!J131</f>
        <v>#VALUE!</v>
      </c>
      <c r="G239" s="162"/>
      <c r="H239" s="111" t="e">
        <f>SUMIF('[1]Budget Summary 1'!$C:$C,$A20,'[1]Budget Summary 1'!L:L)+'[1]Budget Summary 1'!L140-'[1]Budget Summary 1'!L131</f>
        <v>#VALUE!</v>
      </c>
      <c r="I239" s="111" t="e">
        <f>SUMIF('[1]Budget Summary 1'!$C:$C,$A20,'[1]Budget Summary 1'!M:M)+'[1]Budget Summary 1'!M140-'[1]Budget Summary 1'!M131</f>
        <v>#VALUE!</v>
      </c>
      <c r="J239" s="111" t="e">
        <f>SUMIF('[1]Budget Summary 1'!$C:$C,$A20,'[1]Budget Summary 1'!N:N)+'[1]Budget Summary 1'!N140-'[1]Budget Summary 1'!N131</f>
        <v>#VALUE!</v>
      </c>
      <c r="K239" s="111" t="e">
        <f>SUMIF('[1]Budget Summary 1'!$C:$C,$A20,'[1]Budget Summary 1'!O:O)+'[1]Budget Summary 1'!O140-'[1]Budget Summary 1'!O131</f>
        <v>#VALUE!</v>
      </c>
      <c r="L239" s="111" t="e">
        <f>SUMIF('[1]Budget Summary 1'!$C:$C,$A20,'[1]Budget Summary 1'!P:P)+'[1]Budget Summary 1'!P140-'[1]Budget Summary 1'!P131</f>
        <v>#VALUE!</v>
      </c>
      <c r="M239" s="111" t="e">
        <f>SUMIF('[1]Budget Summary 1'!$C:$C,$A20,'[1]Budget Summary 1'!Q:Q)+'[1]Budget Summary 1'!Q140-'[1]Budget Summary 1'!Q131</f>
        <v>#VALUE!</v>
      </c>
      <c r="N239" s="111" t="e">
        <f>SUMIF('[1]Budget Summary 1'!$C:$C,$A20,'[1]Budget Summary 1'!R:R)+'[1]Budget Summary 1'!R140-'[1]Budget Summary 1'!R131</f>
        <v>#VALUE!</v>
      </c>
      <c r="O239" s="111" t="e">
        <f>SUMIF('[1]Budget Summary 1'!$C:$C,$A20,'[1]Budget Summary 1'!S:S)+'[1]Budget Summary 1'!S140-'[1]Budget Summary 1'!S131</f>
        <v>#VALUE!</v>
      </c>
      <c r="P239" s="111" t="e">
        <f>SUMIF('[1]Budget Summary 1'!$C:$C,$A20,'[1]Budget Summary 1'!T:T)+'[1]Budget Summary 1'!T140-'[1]Budget Summary 1'!T131</f>
        <v>#VALUE!</v>
      </c>
      <c r="Q239" s="111" t="e">
        <f>SUMIF('[1]Budget Summary 1'!$C:$C,$A20,'[1]Budget Summary 1'!U:U)+'[1]Budget Summary 1'!U140-'[1]Budget Summary 1'!U131</f>
        <v>#VALUE!</v>
      </c>
      <c r="DZ239" s="114" t="s">
        <v>125</v>
      </c>
      <c r="EA239" s="115" t="s">
        <v>124</v>
      </c>
      <c r="EB239" s="115" t="s">
        <v>124</v>
      </c>
      <c r="EC239" s="115" t="s">
        <v>124</v>
      </c>
    </row>
    <row r="240" spans="2:133 16382:16382" s="111" customFormat="1" hidden="1" x14ac:dyDescent="0.25">
      <c r="B240" s="162" t="s">
        <v>193</v>
      </c>
      <c r="C240" s="114" t="s">
        <v>169</v>
      </c>
      <c r="E240" s="162"/>
      <c r="F240" s="134" t="e">
        <f>ROUND(F238-F239,0)</f>
        <v>#VALUE!</v>
      </c>
      <c r="G240" s="162"/>
      <c r="H240" s="134" t="e">
        <f t="shared" ref="H240:Q240" si="116">ROUND(H238-H239,0)</f>
        <v>#VALUE!</v>
      </c>
      <c r="I240" s="134" t="e">
        <f t="shared" si="116"/>
        <v>#VALUE!</v>
      </c>
      <c r="J240" s="134" t="e">
        <f t="shared" si="116"/>
        <v>#VALUE!</v>
      </c>
      <c r="K240" s="134" t="e">
        <f t="shared" si="116"/>
        <v>#VALUE!</v>
      </c>
      <c r="L240" s="134" t="e">
        <f t="shared" si="116"/>
        <v>#VALUE!</v>
      </c>
      <c r="M240" s="134" t="e">
        <f t="shared" si="116"/>
        <v>#VALUE!</v>
      </c>
      <c r="N240" s="134" t="e">
        <f t="shared" si="116"/>
        <v>#VALUE!</v>
      </c>
      <c r="O240" s="134" t="e">
        <f t="shared" si="116"/>
        <v>#VALUE!</v>
      </c>
      <c r="P240" s="134" t="e">
        <f t="shared" si="116"/>
        <v>#VALUE!</v>
      </c>
      <c r="Q240" s="134" t="e">
        <f t="shared" si="116"/>
        <v>#VALUE!</v>
      </c>
      <c r="DZ240" s="114" t="s">
        <v>125</v>
      </c>
      <c r="EA240" s="115" t="s">
        <v>124</v>
      </c>
      <c r="EB240" s="115" t="s">
        <v>124</v>
      </c>
      <c r="EC240" s="115" t="s">
        <v>124</v>
      </c>
    </row>
    <row r="241" spans="2:133" s="111" customFormat="1" hidden="1" x14ac:dyDescent="0.25">
      <c r="B241" s="162" t="s">
        <v>223</v>
      </c>
      <c r="C241" s="114" t="s">
        <v>169</v>
      </c>
      <c r="E241" s="162"/>
      <c r="F241" s="129">
        <f>+'[1]S94 - Plan Summary'!D22</f>
        <v>0</v>
      </c>
      <c r="G241" s="162"/>
      <c r="H241" s="129">
        <f>+'[1]S94 - Plan Summary'!F22</f>
        <v>0</v>
      </c>
      <c r="I241" s="129">
        <f>+'[1]S94 - Plan Summary'!G22</f>
        <v>0</v>
      </c>
      <c r="J241" s="129">
        <f>+'[1]S94 - Plan Summary'!H22</f>
        <v>0</v>
      </c>
      <c r="K241" s="129">
        <f>+'[1]S94 - Plan Summary'!I22</f>
        <v>0</v>
      </c>
      <c r="L241" s="129">
        <f>+'[1]S94 - Plan Summary'!J22</f>
        <v>0</v>
      </c>
      <c r="M241" s="129">
        <f>+'[1]S94 - Plan Summary'!K22</f>
        <v>0</v>
      </c>
      <c r="N241" s="129">
        <f>+'[1]S94 - Plan Summary'!L22</f>
        <v>0</v>
      </c>
      <c r="O241" s="129">
        <f>+'[1]S94 - Plan Summary'!M22</f>
        <v>0</v>
      </c>
      <c r="P241" s="129">
        <f>+'[1]S94 - Plan Summary'!N22</f>
        <v>0</v>
      </c>
      <c r="Q241" s="129">
        <f>+'[1]S94 - Plan Summary'!O22</f>
        <v>0</v>
      </c>
      <c r="DZ241" s="114" t="s">
        <v>125</v>
      </c>
      <c r="EA241" s="115" t="s">
        <v>124</v>
      </c>
      <c r="EB241" s="115" t="s">
        <v>124</v>
      </c>
      <c r="EC241" s="115" t="s">
        <v>124</v>
      </c>
    </row>
    <row r="242" spans="2:133" s="111" customFormat="1" hidden="1" x14ac:dyDescent="0.25">
      <c r="B242" s="162" t="s">
        <v>224</v>
      </c>
      <c r="C242" s="114" t="s">
        <v>169</v>
      </c>
      <c r="E242" s="162"/>
      <c r="F242" s="129">
        <f>+'[1]Major Projects summary'!E36</f>
        <v>0</v>
      </c>
      <c r="G242" s="162"/>
      <c r="H242" s="129">
        <f>+'[1]Major Projects summary'!G36</f>
        <v>0</v>
      </c>
      <c r="I242" s="129">
        <f>+'[1]Major Projects summary'!H36</f>
        <v>0</v>
      </c>
      <c r="J242" s="129">
        <f>+'[1]Major Projects summary'!I36</f>
        <v>0</v>
      </c>
      <c r="K242" s="129">
        <f>+'[1]Major Projects summary'!J36</f>
        <v>0</v>
      </c>
      <c r="L242" s="129">
        <f>+'[1]Major Projects summary'!K36</f>
        <v>0</v>
      </c>
      <c r="M242" s="129">
        <f>+'[1]Major Projects summary'!L36</f>
        <v>0</v>
      </c>
      <c r="N242" s="129">
        <f>+'[1]Major Projects summary'!M36</f>
        <v>0</v>
      </c>
      <c r="O242" s="129">
        <f>+'[1]Major Projects summary'!N36</f>
        <v>0</v>
      </c>
      <c r="P242" s="129">
        <f>+'[1]Major Projects summary'!O36</f>
        <v>0</v>
      </c>
      <c r="Q242" s="129">
        <f>+'[1]Major Projects summary'!P36</f>
        <v>0</v>
      </c>
      <c r="DZ242" s="114" t="s">
        <v>125</v>
      </c>
      <c r="EA242" s="115" t="s">
        <v>124</v>
      </c>
      <c r="EB242" s="115" t="s">
        <v>124</v>
      </c>
      <c r="EC242" s="115" t="s">
        <v>124</v>
      </c>
    </row>
    <row r="243" spans="2:133" s="111" customFormat="1" hidden="1" x14ac:dyDescent="0.25">
      <c r="B243" s="162" t="s">
        <v>225</v>
      </c>
      <c r="C243" s="114" t="s">
        <v>169</v>
      </c>
      <c r="E243" s="162"/>
      <c r="F243" s="129">
        <f>+'[1]Major Projects summary'!E90</f>
        <v>0</v>
      </c>
      <c r="G243" s="162"/>
      <c r="H243" s="129">
        <f>+'[1]Major Projects summary'!G90</f>
        <v>0</v>
      </c>
      <c r="I243" s="129">
        <f>+'[1]Major Projects summary'!H90</f>
        <v>0</v>
      </c>
      <c r="J243" s="129">
        <f>+'[1]Major Projects summary'!I90</f>
        <v>0</v>
      </c>
      <c r="K243" s="129">
        <f>+'[1]Major Projects summary'!J90</f>
        <v>0</v>
      </c>
      <c r="L243" s="129">
        <f>+'[1]Major Projects summary'!K90</f>
        <v>0</v>
      </c>
      <c r="M243" s="129">
        <f>+'[1]Major Projects summary'!L90</f>
        <v>0</v>
      </c>
      <c r="N243" s="129">
        <f>+'[1]Major Projects summary'!M90</f>
        <v>0</v>
      </c>
      <c r="O243" s="129">
        <f>+'[1]Major Projects summary'!N90</f>
        <v>0</v>
      </c>
      <c r="P243" s="129">
        <f>+'[1]Major Projects summary'!O90</f>
        <v>0</v>
      </c>
      <c r="Q243" s="129">
        <f>+'[1]Major Projects summary'!P90</f>
        <v>0</v>
      </c>
      <c r="DZ243" s="114" t="s">
        <v>125</v>
      </c>
      <c r="EA243" s="115" t="s">
        <v>124</v>
      </c>
      <c r="EB243" s="115" t="s">
        <v>124</v>
      </c>
      <c r="EC243" s="115" t="s">
        <v>124</v>
      </c>
    </row>
    <row r="244" spans="2:133" s="111" customFormat="1" hidden="1" x14ac:dyDescent="0.25">
      <c r="B244" s="162" t="s">
        <v>226</v>
      </c>
      <c r="C244" s="114" t="s">
        <v>169</v>
      </c>
      <c r="E244" s="162"/>
      <c r="F244" s="129">
        <f>+'[1]Major Projects summary'!E103</f>
        <v>0</v>
      </c>
      <c r="G244" s="162"/>
      <c r="H244" s="129">
        <f>+'[1]Major Projects summary'!G103</f>
        <v>0</v>
      </c>
      <c r="I244" s="129">
        <f>+'[1]Major Projects summary'!H103</f>
        <v>0</v>
      </c>
      <c r="J244" s="129">
        <f>+'[1]Major Projects summary'!I103</f>
        <v>0</v>
      </c>
      <c r="K244" s="129">
        <f>+'[1]Major Projects summary'!J103</f>
        <v>0</v>
      </c>
      <c r="L244" s="129">
        <f>+'[1]Major Projects summary'!K103</f>
        <v>0</v>
      </c>
      <c r="M244" s="129">
        <f>+'[1]Major Projects summary'!L103</f>
        <v>0</v>
      </c>
      <c r="N244" s="129">
        <f>+'[1]Major Projects summary'!M103</f>
        <v>0</v>
      </c>
      <c r="O244" s="129">
        <f>+'[1]Major Projects summary'!N103</f>
        <v>0</v>
      </c>
      <c r="P244" s="129">
        <f>+'[1]Major Projects summary'!O103</f>
        <v>0</v>
      </c>
      <c r="Q244" s="129">
        <f>+'[1]Major Projects summary'!P103</f>
        <v>0</v>
      </c>
      <c r="DZ244" s="114" t="s">
        <v>125</v>
      </c>
      <c r="EA244" s="115" t="s">
        <v>124</v>
      </c>
      <c r="EB244" s="115" t="s">
        <v>124</v>
      </c>
      <c r="EC244" s="115" t="s">
        <v>124</v>
      </c>
    </row>
    <row r="245" spans="2:133" s="111" customFormat="1" hidden="1" x14ac:dyDescent="0.25">
      <c r="B245" s="162" t="s">
        <v>231</v>
      </c>
      <c r="C245" s="114" t="s">
        <v>169</v>
      </c>
      <c r="E245" s="162"/>
      <c r="F245" s="129">
        <f>'[1]BS workings'!E886</f>
        <v>0</v>
      </c>
      <c r="G245" s="162"/>
      <c r="H245" s="129">
        <f>'[1]BS workings'!G886</f>
        <v>0</v>
      </c>
      <c r="I245" s="129">
        <f>'[1]BS workings'!H886</f>
        <v>0</v>
      </c>
      <c r="J245" s="129">
        <f>'[1]BS workings'!I886</f>
        <v>0</v>
      </c>
      <c r="K245" s="129">
        <f>'[1]BS workings'!J886</f>
        <v>0</v>
      </c>
      <c r="L245" s="129">
        <f>'[1]BS workings'!K886</f>
        <v>0</v>
      </c>
      <c r="M245" s="129">
        <f>'[1]BS workings'!L886</f>
        <v>0</v>
      </c>
      <c r="N245" s="129">
        <f>'[1]BS workings'!M886</f>
        <v>0</v>
      </c>
      <c r="O245" s="129">
        <f>'[1]BS workings'!N886</f>
        <v>0</v>
      </c>
      <c r="P245" s="129">
        <f>'[1]BS workings'!O886</f>
        <v>0</v>
      </c>
      <c r="Q245" s="129">
        <f>'[1]BS workings'!P886</f>
        <v>0</v>
      </c>
      <c r="DZ245" s="114" t="s">
        <v>125</v>
      </c>
      <c r="EA245" s="115" t="s">
        <v>124</v>
      </c>
      <c r="EB245" s="115" t="s">
        <v>124</v>
      </c>
      <c r="EC245" s="115" t="s">
        <v>124</v>
      </c>
    </row>
    <row r="246" spans="2:133" s="111" customFormat="1" hidden="1" x14ac:dyDescent="0.25">
      <c r="B246" s="162" t="s">
        <v>232</v>
      </c>
      <c r="C246" s="114" t="s">
        <v>169</v>
      </c>
      <c r="E246" s="162"/>
      <c r="F246" s="129">
        <f>'[1]BS workings'!E888</f>
        <v>0</v>
      </c>
      <c r="G246" s="162"/>
      <c r="H246" s="129">
        <f>'[1]BS workings'!G888</f>
        <v>0</v>
      </c>
      <c r="I246" s="129">
        <f>'[1]BS workings'!H888</f>
        <v>0</v>
      </c>
      <c r="J246" s="129">
        <f>'[1]BS workings'!I888</f>
        <v>0</v>
      </c>
      <c r="K246" s="129">
        <f>'[1]BS workings'!J888</f>
        <v>0</v>
      </c>
      <c r="L246" s="129">
        <f>'[1]BS workings'!K888</f>
        <v>0</v>
      </c>
      <c r="M246" s="129">
        <f>'[1]BS workings'!L888</f>
        <v>0</v>
      </c>
      <c r="N246" s="129">
        <f>'[1]BS workings'!M888</f>
        <v>0</v>
      </c>
      <c r="O246" s="129">
        <f>'[1]BS workings'!N888</f>
        <v>0</v>
      </c>
      <c r="P246" s="129">
        <f>'[1]BS workings'!O888</f>
        <v>0</v>
      </c>
      <c r="Q246" s="129">
        <f>'[1]BS workings'!P888</f>
        <v>0</v>
      </c>
      <c r="DZ246" s="114" t="s">
        <v>125</v>
      </c>
      <c r="EA246" s="115" t="s">
        <v>124</v>
      </c>
      <c r="EB246" s="115" t="s">
        <v>124</v>
      </c>
      <c r="EC246" s="115" t="s">
        <v>124</v>
      </c>
    </row>
    <row r="247" spans="2:133" s="111" customFormat="1" hidden="1" x14ac:dyDescent="0.25">
      <c r="B247" s="162" t="s">
        <v>227</v>
      </c>
      <c r="C247" s="114" t="s">
        <v>169</v>
      </c>
      <c r="E247" s="162"/>
      <c r="F247" s="147" t="e">
        <f>ROUND(F240-SUM(F241:F246),0)</f>
        <v>#VALUE!</v>
      </c>
      <c r="G247" s="162"/>
      <c r="H247" s="147" t="e">
        <f>ROUND(H240-SUM(H241:H246),0)</f>
        <v>#VALUE!</v>
      </c>
      <c r="I247" s="147" t="e">
        <f t="shared" ref="I247:Q247" si="117">ROUND(I240-SUM(I241:I246),0)</f>
        <v>#VALUE!</v>
      </c>
      <c r="J247" s="147" t="e">
        <f t="shared" si="117"/>
        <v>#VALUE!</v>
      </c>
      <c r="K247" s="147" t="e">
        <f t="shared" si="117"/>
        <v>#VALUE!</v>
      </c>
      <c r="L247" s="147" t="e">
        <f t="shared" si="117"/>
        <v>#VALUE!</v>
      </c>
      <c r="M247" s="147" t="e">
        <f t="shared" si="117"/>
        <v>#VALUE!</v>
      </c>
      <c r="N247" s="147" t="e">
        <f t="shared" si="117"/>
        <v>#VALUE!</v>
      </c>
      <c r="O247" s="147" t="e">
        <f t="shared" si="117"/>
        <v>#VALUE!</v>
      </c>
      <c r="P247" s="147" t="e">
        <f t="shared" si="117"/>
        <v>#VALUE!</v>
      </c>
      <c r="Q247" s="147" t="e">
        <f t="shared" si="117"/>
        <v>#VALUE!</v>
      </c>
      <c r="DZ247" s="114" t="s">
        <v>125</v>
      </c>
      <c r="EA247" s="115" t="s">
        <v>124</v>
      </c>
      <c r="EB247" s="115" t="s">
        <v>124</v>
      </c>
      <c r="EC247" s="115" t="s">
        <v>124</v>
      </c>
    </row>
    <row r="248" spans="2:133" s="111" customFormat="1" hidden="1" x14ac:dyDescent="0.25">
      <c r="C248" s="114" t="s">
        <v>169</v>
      </c>
      <c r="DZ248" s="114" t="s">
        <v>125</v>
      </c>
      <c r="EA248" s="115" t="s">
        <v>124</v>
      </c>
      <c r="EB248" s="115" t="s">
        <v>124</v>
      </c>
      <c r="EC248" s="115" t="s">
        <v>124</v>
      </c>
    </row>
    <row r="249" spans="2:133" s="111" customFormat="1" hidden="1" x14ac:dyDescent="0.25">
      <c r="B249" s="111" t="str">
        <f>B21</f>
        <v>Borrowing Costs</v>
      </c>
      <c r="C249" s="114" t="s">
        <v>169</v>
      </c>
      <c r="DZ249" s="114" t="s">
        <v>125</v>
      </c>
      <c r="EA249" s="115" t="s">
        <v>124</v>
      </c>
      <c r="EB249" s="115" t="s">
        <v>124</v>
      </c>
      <c r="EC249" s="115" t="s">
        <v>124</v>
      </c>
    </row>
    <row r="250" spans="2:133" s="111" customFormat="1" hidden="1" x14ac:dyDescent="0.25">
      <c r="B250" s="162" t="s">
        <v>221</v>
      </c>
      <c r="C250" s="114" t="s">
        <v>169</v>
      </c>
      <c r="E250" s="162"/>
      <c r="F250" s="111" t="e">
        <f>F21</f>
        <v>#VALUE!</v>
      </c>
      <c r="G250" s="162"/>
      <c r="H250" s="111" t="e">
        <f t="shared" ref="H250:M250" si="118">H21</f>
        <v>#VALUE!</v>
      </c>
      <c r="I250" s="111">
        <f t="shared" si="118"/>
        <v>3823517.2019269541</v>
      </c>
      <c r="J250" s="111">
        <f t="shared" si="118"/>
        <v>3502533.9536634288</v>
      </c>
      <c r="K250" s="111">
        <f t="shared" si="118"/>
        <v>3184827.7323702462</v>
      </c>
      <c r="L250" s="111">
        <f t="shared" si="118"/>
        <v>2964170.0953226835</v>
      </c>
      <c r="M250" s="111">
        <f t="shared" si="118"/>
        <v>2685015.2678376772</v>
      </c>
      <c r="N250" s="111" t="e">
        <f>N21</f>
        <v>#VALUE!</v>
      </c>
      <c r="O250" s="111" t="e">
        <f>O21</f>
        <v>#VALUE!</v>
      </c>
      <c r="P250" s="111" t="e">
        <f>P21</f>
        <v>#VALUE!</v>
      </c>
      <c r="Q250" s="111" t="e">
        <f>Q21</f>
        <v>#VALUE!</v>
      </c>
      <c r="DZ250" s="114" t="s">
        <v>125</v>
      </c>
      <c r="EA250" s="115" t="s">
        <v>124</v>
      </c>
      <c r="EB250" s="115" t="s">
        <v>124</v>
      </c>
      <c r="EC250" s="115" t="s">
        <v>124</v>
      </c>
    </row>
    <row r="251" spans="2:133" s="111" customFormat="1" hidden="1" x14ac:dyDescent="0.25">
      <c r="B251" s="162" t="s">
        <v>222</v>
      </c>
      <c r="C251" s="114" t="s">
        <v>169</v>
      </c>
      <c r="E251" s="162"/>
      <c r="F251" s="111" t="e">
        <f>SUMIF('[1]Budget Summary 1'!$C:$C,$A21,'[1]Budget Summary 1'!J:J)+'[1]Budget Summary 1'!J136</f>
        <v>#VALUE!</v>
      </c>
      <c r="G251" s="162"/>
      <c r="H251" s="111" t="e">
        <f>SUMIF('[1]Budget Summary 1'!$C:$C,$A21,'[1]Budget Summary 1'!L:L)+'[1]Budget Summary 1'!L136</f>
        <v>#VALUE!</v>
      </c>
      <c r="I251" s="111" t="e">
        <f>SUMIF('[1]Budget Summary 1'!$C:$C,$A21,'[1]Budget Summary 1'!M:M)+'[1]Budget Summary 1'!M136</f>
        <v>#VALUE!</v>
      </c>
      <c r="J251" s="111" t="e">
        <f>SUMIF('[1]Budget Summary 1'!$C:$C,$A21,'[1]Budget Summary 1'!N:N)+'[1]Budget Summary 1'!N136</f>
        <v>#VALUE!</v>
      </c>
      <c r="K251" s="111" t="e">
        <f>SUMIF('[1]Budget Summary 1'!$C:$C,$A21,'[1]Budget Summary 1'!O:O)+'[1]Budget Summary 1'!O136</f>
        <v>#VALUE!</v>
      </c>
      <c r="L251" s="111" t="e">
        <f>SUMIF('[1]Budget Summary 1'!$C:$C,$A21,'[1]Budget Summary 1'!P:P)+'[1]Budget Summary 1'!P136</f>
        <v>#VALUE!</v>
      </c>
      <c r="M251" s="111" t="e">
        <f>SUMIF('[1]Budget Summary 1'!$C:$C,$A21,'[1]Budget Summary 1'!Q:Q)+'[1]Budget Summary 1'!Q136</f>
        <v>#VALUE!</v>
      </c>
      <c r="N251" s="111" t="e">
        <f>SUMIF('[1]Budget Summary 1'!$C:$C,$A21,'[1]Budget Summary 1'!R:R)+'[1]Budget Summary 1'!R136</f>
        <v>#VALUE!</v>
      </c>
      <c r="O251" s="111" t="e">
        <f>SUMIF('[1]Budget Summary 1'!$C:$C,$A21,'[1]Budget Summary 1'!S:S)+'[1]Budget Summary 1'!S136</f>
        <v>#VALUE!</v>
      </c>
      <c r="P251" s="111" t="e">
        <f>SUMIF('[1]Budget Summary 1'!$C:$C,$A21,'[1]Budget Summary 1'!T:T)+'[1]Budget Summary 1'!T136</f>
        <v>#VALUE!</v>
      </c>
      <c r="Q251" s="111" t="e">
        <f>SUMIF('[1]Budget Summary 1'!$C:$C,$A21,'[1]Budget Summary 1'!U:U)+'[1]Budget Summary 1'!U136</f>
        <v>#VALUE!</v>
      </c>
      <c r="DZ251" s="114" t="s">
        <v>125</v>
      </c>
      <c r="EA251" s="115" t="s">
        <v>124</v>
      </c>
      <c r="EB251" s="115" t="s">
        <v>124</v>
      </c>
      <c r="EC251" s="115" t="s">
        <v>124</v>
      </c>
    </row>
    <row r="252" spans="2:133" s="111" customFormat="1" hidden="1" x14ac:dyDescent="0.25">
      <c r="B252" s="162" t="s">
        <v>193</v>
      </c>
      <c r="C252" s="114" t="s">
        <v>169</v>
      </c>
      <c r="E252" s="162"/>
      <c r="F252" s="134" t="e">
        <f>ROUND(F250-F251,0)</f>
        <v>#VALUE!</v>
      </c>
      <c r="G252" s="162"/>
      <c r="H252" s="134" t="e">
        <f t="shared" ref="H252:Q252" si="119">ROUND(H250-H251,0)</f>
        <v>#VALUE!</v>
      </c>
      <c r="I252" s="134" t="e">
        <f t="shared" si="119"/>
        <v>#VALUE!</v>
      </c>
      <c r="J252" s="134" t="e">
        <f t="shared" si="119"/>
        <v>#VALUE!</v>
      </c>
      <c r="K252" s="134" t="e">
        <f t="shared" si="119"/>
        <v>#VALUE!</v>
      </c>
      <c r="L252" s="134" t="e">
        <f t="shared" si="119"/>
        <v>#VALUE!</v>
      </c>
      <c r="M252" s="134" t="e">
        <f t="shared" si="119"/>
        <v>#VALUE!</v>
      </c>
      <c r="N252" s="134" t="e">
        <f t="shared" si="119"/>
        <v>#VALUE!</v>
      </c>
      <c r="O252" s="134" t="e">
        <f t="shared" si="119"/>
        <v>#VALUE!</v>
      </c>
      <c r="P252" s="134" t="e">
        <f t="shared" si="119"/>
        <v>#VALUE!</v>
      </c>
      <c r="Q252" s="134" t="e">
        <f t="shared" si="119"/>
        <v>#VALUE!</v>
      </c>
      <c r="DZ252" s="114" t="s">
        <v>125</v>
      </c>
      <c r="EA252" s="115" t="s">
        <v>124</v>
      </c>
      <c r="EB252" s="115" t="s">
        <v>124</v>
      </c>
      <c r="EC252" s="115" t="s">
        <v>124</v>
      </c>
    </row>
    <row r="253" spans="2:133" s="111" customFormat="1" hidden="1" x14ac:dyDescent="0.25">
      <c r="B253" s="163" t="s">
        <v>223</v>
      </c>
      <c r="C253" s="114" t="s">
        <v>169</v>
      </c>
      <c r="D253" s="164"/>
      <c r="E253" s="165">
        <f>+'[1]S94 - Plan Summary'!C23</f>
        <v>0</v>
      </c>
      <c r="F253" s="165"/>
      <c r="G253" s="163"/>
      <c r="H253" s="165"/>
      <c r="I253" s="165"/>
      <c r="J253" s="165"/>
      <c r="K253" s="165"/>
      <c r="L253" s="165"/>
      <c r="M253" s="165"/>
      <c r="N253" s="165"/>
      <c r="O253" s="165"/>
      <c r="P253" s="165"/>
      <c r="Q253" s="165"/>
      <c r="DZ253" s="114" t="s">
        <v>125</v>
      </c>
      <c r="EA253" s="115" t="s">
        <v>124</v>
      </c>
      <c r="EB253" s="115" t="s">
        <v>124</v>
      </c>
      <c r="EC253" s="115" t="s">
        <v>124</v>
      </c>
    </row>
    <row r="254" spans="2:133" s="111" customFormat="1" hidden="1" x14ac:dyDescent="0.25">
      <c r="B254" s="163" t="s">
        <v>224</v>
      </c>
      <c r="C254" s="114" t="s">
        <v>169</v>
      </c>
      <c r="D254" s="164"/>
      <c r="E254" s="165">
        <f>'[1]Loans - External'!I84</f>
        <v>0</v>
      </c>
      <c r="F254" s="165"/>
      <c r="G254" s="163"/>
      <c r="H254" s="165"/>
      <c r="I254" s="165"/>
      <c r="J254" s="165"/>
      <c r="K254" s="165"/>
      <c r="L254" s="165"/>
      <c r="M254" s="165"/>
      <c r="N254" s="165"/>
      <c r="O254" s="165"/>
      <c r="P254" s="165"/>
      <c r="Q254" s="165"/>
      <c r="DZ254" s="114" t="s">
        <v>125</v>
      </c>
      <c r="EA254" s="115" t="s">
        <v>124</v>
      </c>
      <c r="EB254" s="115" t="s">
        <v>124</v>
      </c>
      <c r="EC254" s="115" t="s">
        <v>124</v>
      </c>
    </row>
    <row r="255" spans="2:133" s="111" customFormat="1" hidden="1" x14ac:dyDescent="0.25">
      <c r="B255" s="163" t="s">
        <v>225</v>
      </c>
      <c r="C255" s="114" t="s">
        <v>169</v>
      </c>
      <c r="D255" s="164"/>
      <c r="E255" s="165">
        <f>'[1]Loans - External'!I85</f>
        <v>0</v>
      </c>
      <c r="F255" s="165"/>
      <c r="G255" s="163"/>
      <c r="H255" s="165"/>
      <c r="I255" s="165"/>
      <c r="J255" s="165"/>
      <c r="K255" s="165"/>
      <c r="L255" s="165"/>
      <c r="M255" s="165"/>
      <c r="N255" s="165"/>
      <c r="O255" s="165"/>
      <c r="P255" s="165"/>
      <c r="Q255" s="165"/>
      <c r="DZ255" s="114" t="s">
        <v>125</v>
      </c>
      <c r="EA255" s="115" t="s">
        <v>124</v>
      </c>
      <c r="EB255" s="115" t="s">
        <v>124</v>
      </c>
      <c r="EC255" s="115" t="s">
        <v>124</v>
      </c>
    </row>
    <row r="256" spans="2:133" s="111" customFormat="1" hidden="1" x14ac:dyDescent="0.25">
      <c r="B256" s="162" t="s">
        <v>226</v>
      </c>
      <c r="C256" s="114" t="s">
        <v>169</v>
      </c>
      <c r="E256" s="162"/>
      <c r="F256" s="166">
        <f>'[1]Loans - External'!J86</f>
        <v>0</v>
      </c>
      <c r="G256" s="162"/>
      <c r="H256" s="129">
        <f>'[1]Loans - External'!K86</f>
        <v>0</v>
      </c>
      <c r="I256" s="129">
        <f>'[1]Loans - External'!L86</f>
        <v>0</v>
      </c>
      <c r="J256" s="129">
        <f>'[1]Loans - External'!M86</f>
        <v>0</v>
      </c>
      <c r="K256" s="129">
        <f>'[1]Loans - External'!N86</f>
        <v>0</v>
      </c>
      <c r="L256" s="129">
        <f>'[1]Loans - External'!O86</f>
        <v>0</v>
      </c>
      <c r="M256" s="129">
        <f>'[1]Loans - External'!P86</f>
        <v>0</v>
      </c>
      <c r="N256" s="129">
        <f>'[1]Loans - External'!Q86</f>
        <v>0</v>
      </c>
      <c r="O256" s="129">
        <f>'[1]Loans - External'!R86</f>
        <v>0</v>
      </c>
      <c r="P256" s="129">
        <f>'[1]Loans - External'!S86</f>
        <v>0</v>
      </c>
      <c r="Q256" s="129">
        <f>'[1]Loans - External'!T86</f>
        <v>0</v>
      </c>
      <c r="DZ256" s="114" t="s">
        <v>125</v>
      </c>
      <c r="EA256" s="115" t="s">
        <v>124</v>
      </c>
      <c r="EB256" s="115" t="s">
        <v>124</v>
      </c>
      <c r="EC256" s="115" t="s">
        <v>124</v>
      </c>
    </row>
    <row r="257" spans="1:133" s="111" customFormat="1" hidden="1" x14ac:dyDescent="0.25">
      <c r="B257" s="163" t="s">
        <v>231</v>
      </c>
      <c r="C257" s="114" t="s">
        <v>169</v>
      </c>
      <c r="D257" s="164"/>
      <c r="E257" s="165">
        <f>'[1]Loans - External'!I87</f>
        <v>0</v>
      </c>
      <c r="F257" s="165"/>
      <c r="G257" s="163"/>
      <c r="H257" s="165"/>
      <c r="I257" s="165"/>
      <c r="J257" s="165"/>
      <c r="K257" s="165"/>
      <c r="L257" s="165"/>
      <c r="M257" s="165"/>
      <c r="N257" s="165"/>
      <c r="O257" s="165"/>
      <c r="P257" s="165"/>
      <c r="Q257" s="165"/>
      <c r="DZ257" s="114" t="s">
        <v>125</v>
      </c>
      <c r="EA257" s="115" t="s">
        <v>124</v>
      </c>
      <c r="EB257" s="115" t="s">
        <v>124</v>
      </c>
      <c r="EC257" s="115" t="s">
        <v>124</v>
      </c>
    </row>
    <row r="258" spans="1:133" s="111" customFormat="1" hidden="1" x14ac:dyDescent="0.25">
      <c r="B258" s="163" t="s">
        <v>232</v>
      </c>
      <c r="C258" s="114" t="s">
        <v>169</v>
      </c>
      <c r="D258" s="164"/>
      <c r="E258" s="165">
        <f>'[1]Finance Leases'!I68</f>
        <v>0</v>
      </c>
      <c r="F258" s="165"/>
      <c r="G258" s="163"/>
      <c r="H258" s="165"/>
      <c r="I258" s="165"/>
      <c r="J258" s="165"/>
      <c r="K258" s="165"/>
      <c r="L258" s="165"/>
      <c r="M258" s="165"/>
      <c r="N258" s="165"/>
      <c r="O258" s="165"/>
      <c r="P258" s="165"/>
      <c r="Q258" s="165"/>
      <c r="DZ258" s="114" t="s">
        <v>125</v>
      </c>
      <c r="EA258" s="115" t="s">
        <v>124</v>
      </c>
      <c r="EB258" s="115" t="s">
        <v>124</v>
      </c>
      <c r="EC258" s="115" t="s">
        <v>124</v>
      </c>
    </row>
    <row r="259" spans="1:133" s="111" customFormat="1" hidden="1" x14ac:dyDescent="0.25">
      <c r="B259" s="162" t="s">
        <v>227</v>
      </c>
      <c r="C259" s="114" t="s">
        <v>169</v>
      </c>
      <c r="E259" s="162"/>
      <c r="F259" s="147" t="e">
        <f>ROUND(F252-SUM(F253:F258),0)</f>
        <v>#VALUE!</v>
      </c>
      <c r="G259" s="162"/>
      <c r="H259" s="147" t="e">
        <f>ROUND(H252-SUM(H253:H258),0)</f>
        <v>#VALUE!</v>
      </c>
      <c r="I259" s="147" t="e">
        <f t="shared" ref="I259:Q259" si="120">ROUND(I252-SUM(I253:I258),0)</f>
        <v>#VALUE!</v>
      </c>
      <c r="J259" s="147" t="e">
        <f t="shared" si="120"/>
        <v>#VALUE!</v>
      </c>
      <c r="K259" s="147" t="e">
        <f t="shared" si="120"/>
        <v>#VALUE!</v>
      </c>
      <c r="L259" s="147" t="e">
        <f t="shared" si="120"/>
        <v>#VALUE!</v>
      </c>
      <c r="M259" s="147" t="e">
        <f t="shared" si="120"/>
        <v>#VALUE!</v>
      </c>
      <c r="N259" s="147" t="e">
        <f t="shared" si="120"/>
        <v>#VALUE!</v>
      </c>
      <c r="O259" s="147" t="e">
        <f t="shared" si="120"/>
        <v>#VALUE!</v>
      </c>
      <c r="P259" s="147" t="e">
        <f t="shared" si="120"/>
        <v>#VALUE!</v>
      </c>
      <c r="Q259" s="147" t="e">
        <f t="shared" si="120"/>
        <v>#VALUE!</v>
      </c>
      <c r="DZ259" s="114" t="s">
        <v>125</v>
      </c>
      <c r="EA259" s="115" t="s">
        <v>124</v>
      </c>
      <c r="EB259" s="115" t="s">
        <v>124</v>
      </c>
      <c r="EC259" s="115" t="s">
        <v>124</v>
      </c>
    </row>
    <row r="260" spans="1:133" s="111" customFormat="1" hidden="1" x14ac:dyDescent="0.25">
      <c r="B260" s="162" t="s">
        <v>233</v>
      </c>
      <c r="C260" s="114" t="s">
        <v>169</v>
      </c>
      <c r="E260" s="162"/>
      <c r="F260" s="129">
        <f>-ROUND('[1]Loans - External'!J83,2)</f>
        <v>-3632000</v>
      </c>
      <c r="G260" s="162"/>
      <c r="H260" s="129">
        <f>-ROUND('[1]Loans - External'!K83,2)</f>
        <v>-3369958</v>
      </c>
      <c r="I260" s="129">
        <f>-ROUND('[1]Loans - External'!L83,2)</f>
        <v>-3096986</v>
      </c>
      <c r="J260" s="129">
        <f>-ROUND('[1]Loans - External'!M83,2)</f>
        <v>-2822077</v>
      </c>
      <c r="K260" s="129">
        <f>-ROUND('[1]Loans - External'!N83,2)</f>
        <v>-2562230</v>
      </c>
      <c r="L260" s="129">
        <f>-ROUND('[1]Loans - External'!O83,2)</f>
        <v>-2311770</v>
      </c>
      <c r="M260" s="129">
        <f>-ROUND('[1]Loans - External'!P83,2)</f>
        <v>-2113052</v>
      </c>
      <c r="N260" s="129">
        <f>-ROUND('[1]Loans - External'!Q83,2)</f>
        <v>-1931442</v>
      </c>
      <c r="O260" s="129">
        <f>-ROUND('[1]Loans - External'!R83,2)</f>
        <v>-1745460</v>
      </c>
      <c r="P260" s="129">
        <f>-ROUND('[1]Loans - External'!S83,2)</f>
        <v>-1545207</v>
      </c>
      <c r="Q260" s="129">
        <f>-ROUND('[1]Loans - External'!T83,2)</f>
        <v>-1342709</v>
      </c>
      <c r="DZ260" s="114" t="s">
        <v>125</v>
      </c>
      <c r="EA260" s="115" t="s">
        <v>124</v>
      </c>
      <c r="EB260" s="115" t="s">
        <v>124</v>
      </c>
      <c r="EC260" s="115" t="s">
        <v>124</v>
      </c>
    </row>
    <row r="261" spans="1:133" s="111" customFormat="1" hidden="1" x14ac:dyDescent="0.25">
      <c r="A261" s="111" t="str">
        <f>'[1]Budget Summary 1'!D41</f>
        <v>Borrowing Costs - Interest on Loans (External)</v>
      </c>
      <c r="B261" s="162" t="s">
        <v>234</v>
      </c>
      <c r="C261" s="114" t="s">
        <v>169</v>
      </c>
      <c r="E261" s="162"/>
      <c r="F261" s="129" t="e">
        <f>+SUMIF('[1]Budget Summary 1'!$D:$D,$A261,'[1]Budget Summary 1'!J:J)</f>
        <v>#VALUE!</v>
      </c>
      <c r="G261" s="162"/>
      <c r="H261" s="129" t="e">
        <f>+SUMIF('[1]Budget Summary 1'!$D:$D,$A261,'[1]Budget Summary 1'!L:L)</f>
        <v>#VALUE!</v>
      </c>
      <c r="I261" s="129" t="e">
        <f>+SUMIF('[1]Budget Summary 1'!$D:$D,$A261,'[1]Budget Summary 1'!M:M)</f>
        <v>#VALUE!</v>
      </c>
      <c r="J261" s="129" t="e">
        <f>+SUMIF('[1]Budget Summary 1'!$D:$D,$A261,'[1]Budget Summary 1'!N:N)</f>
        <v>#VALUE!</v>
      </c>
      <c r="K261" s="129" t="e">
        <f>+SUMIF('[1]Budget Summary 1'!$D:$D,$A261,'[1]Budget Summary 1'!O:O)</f>
        <v>#VALUE!</v>
      </c>
      <c r="L261" s="129" t="e">
        <f>+SUMIF('[1]Budget Summary 1'!$D:$D,$A261,'[1]Budget Summary 1'!P:P)</f>
        <v>#VALUE!</v>
      </c>
      <c r="M261" s="129" t="e">
        <f>+SUMIF('[1]Budget Summary 1'!$D:$D,$A261,'[1]Budget Summary 1'!Q:Q)</f>
        <v>#VALUE!</v>
      </c>
      <c r="N261" s="129" t="e">
        <f>+SUMIF('[1]Budget Summary 1'!$D:$D,$A261,'[1]Budget Summary 1'!R:R)</f>
        <v>#VALUE!</v>
      </c>
      <c r="O261" s="129" t="e">
        <f>+SUMIF('[1]Budget Summary 1'!$D:$D,$A261,'[1]Budget Summary 1'!S:S)</f>
        <v>#VALUE!</v>
      </c>
      <c r="P261" s="129" t="e">
        <f>+SUMIF('[1]Budget Summary 1'!$D:$D,$A261,'[1]Budget Summary 1'!T:T)</f>
        <v>#VALUE!</v>
      </c>
      <c r="Q261" s="129" t="e">
        <f>+SUMIF('[1]Budget Summary 1'!$D:$D,$A261,'[1]Budget Summary 1'!U:U)</f>
        <v>#VALUE!</v>
      </c>
      <c r="DZ261" s="114" t="s">
        <v>125</v>
      </c>
      <c r="EA261" s="115" t="s">
        <v>124</v>
      </c>
      <c r="EB261" s="115" t="s">
        <v>124</v>
      </c>
      <c r="EC261" s="115" t="s">
        <v>124</v>
      </c>
    </row>
    <row r="262" spans="1:133" s="111" customFormat="1" hidden="1" x14ac:dyDescent="0.25">
      <c r="B262" s="162" t="s">
        <v>193</v>
      </c>
      <c r="C262" s="114" t="s">
        <v>169</v>
      </c>
      <c r="E262" s="162"/>
      <c r="F262" s="129" t="e">
        <f>ROUND(SUM(F259:F261),0)</f>
        <v>#VALUE!</v>
      </c>
      <c r="G262" s="162"/>
      <c r="H262" s="129" t="e">
        <f t="shared" ref="H262:Q262" si="121">ROUND(SUM(H259:H261),0)</f>
        <v>#VALUE!</v>
      </c>
      <c r="I262" s="129" t="e">
        <f t="shared" si="121"/>
        <v>#VALUE!</v>
      </c>
      <c r="J262" s="129" t="e">
        <f t="shared" si="121"/>
        <v>#VALUE!</v>
      </c>
      <c r="K262" s="129" t="e">
        <f t="shared" si="121"/>
        <v>#VALUE!</v>
      </c>
      <c r="L262" s="129" t="e">
        <f t="shared" si="121"/>
        <v>#VALUE!</v>
      </c>
      <c r="M262" s="129" t="e">
        <f t="shared" si="121"/>
        <v>#VALUE!</v>
      </c>
      <c r="N262" s="129" t="e">
        <f t="shared" si="121"/>
        <v>#VALUE!</v>
      </c>
      <c r="O262" s="129" t="e">
        <f t="shared" si="121"/>
        <v>#VALUE!</v>
      </c>
      <c r="P262" s="129" t="e">
        <f t="shared" si="121"/>
        <v>#VALUE!</v>
      </c>
      <c r="Q262" s="129" t="e">
        <f t="shared" si="121"/>
        <v>#VALUE!</v>
      </c>
      <c r="DZ262" s="114" t="s">
        <v>125</v>
      </c>
      <c r="EA262" s="115" t="s">
        <v>124</v>
      </c>
      <c r="EB262" s="115" t="s">
        <v>124</v>
      </c>
      <c r="EC262" s="115" t="s">
        <v>124</v>
      </c>
    </row>
    <row r="263" spans="1:133" s="111" customFormat="1" hidden="1" x14ac:dyDescent="0.25">
      <c r="B263" s="162"/>
      <c r="C263" s="114" t="s">
        <v>169</v>
      </c>
      <c r="E263" s="162"/>
      <c r="F263" s="129"/>
      <c r="G263" s="162"/>
      <c r="H263" s="129"/>
      <c r="I263" s="129"/>
      <c r="J263" s="129"/>
      <c r="K263" s="129"/>
      <c r="L263" s="129"/>
      <c r="M263" s="129"/>
      <c r="N263" s="129"/>
      <c r="O263" s="129"/>
      <c r="P263" s="129"/>
      <c r="Q263" s="129"/>
      <c r="DZ263" s="114" t="s">
        <v>125</v>
      </c>
      <c r="EA263" s="115" t="s">
        <v>124</v>
      </c>
      <c r="EB263" s="115" t="s">
        <v>124</v>
      </c>
      <c r="EC263" s="115" t="s">
        <v>124</v>
      </c>
    </row>
    <row r="264" spans="1:133" s="111" customFormat="1" hidden="1" x14ac:dyDescent="0.25">
      <c r="B264" s="162"/>
      <c r="C264" s="114" t="s">
        <v>169</v>
      </c>
      <c r="E264" s="162"/>
      <c r="F264" s="129"/>
      <c r="G264" s="162"/>
      <c r="H264" s="129"/>
      <c r="I264" s="129"/>
      <c r="J264" s="129"/>
      <c r="K264" s="129"/>
      <c r="L264" s="129"/>
      <c r="M264" s="129"/>
      <c r="N264" s="129"/>
      <c r="O264" s="129"/>
      <c r="P264" s="129"/>
      <c r="Q264" s="129"/>
      <c r="DZ264" s="114" t="s">
        <v>125</v>
      </c>
      <c r="EA264" s="115" t="s">
        <v>124</v>
      </c>
      <c r="EB264" s="115" t="s">
        <v>124</v>
      </c>
      <c r="EC264" s="115" t="s">
        <v>124</v>
      </c>
    </row>
    <row r="265" spans="1:133" s="111" customFormat="1" hidden="1" x14ac:dyDescent="0.25">
      <c r="C265" s="114" t="s">
        <v>169</v>
      </c>
      <c r="DZ265" s="114" t="s">
        <v>125</v>
      </c>
      <c r="EA265" s="115" t="s">
        <v>124</v>
      </c>
      <c r="EB265" s="115" t="s">
        <v>124</v>
      </c>
      <c r="EC265" s="115" t="s">
        <v>124</v>
      </c>
    </row>
    <row r="266" spans="1:133" s="111" customFormat="1" hidden="1" x14ac:dyDescent="0.25">
      <c r="B266" s="111" t="str">
        <f>B22</f>
        <v>Materials &amp; Contracts</v>
      </c>
      <c r="C266" s="114" t="s">
        <v>169</v>
      </c>
      <c r="DZ266" s="114" t="s">
        <v>125</v>
      </c>
      <c r="EA266" s="115" t="s">
        <v>124</v>
      </c>
      <c r="EB266" s="115" t="s">
        <v>124</v>
      </c>
      <c r="EC266" s="115" t="s">
        <v>124</v>
      </c>
    </row>
    <row r="267" spans="1:133" s="111" customFormat="1" hidden="1" x14ac:dyDescent="0.25">
      <c r="B267" s="162" t="s">
        <v>221</v>
      </c>
      <c r="C267" s="114" t="s">
        <v>169</v>
      </c>
      <c r="E267" s="162"/>
      <c r="F267" s="111" t="e">
        <f>F22</f>
        <v>#VALUE!</v>
      </c>
      <c r="G267" s="162"/>
      <c r="H267" s="111" t="e">
        <f t="shared" ref="H267:Q267" si="122">H22</f>
        <v>#VALUE!</v>
      </c>
      <c r="I267" s="111">
        <f t="shared" si="122"/>
        <v>20553379.699999988</v>
      </c>
      <c r="J267" s="111">
        <f t="shared" si="122"/>
        <v>22426800.190000013</v>
      </c>
      <c r="K267" s="111">
        <f t="shared" si="122"/>
        <v>24132053.38000001</v>
      </c>
      <c r="L267" s="111">
        <f t="shared" si="122"/>
        <v>25791010.049999986</v>
      </c>
      <c r="M267" s="111">
        <f t="shared" si="122"/>
        <v>27009129.059999999</v>
      </c>
      <c r="N267" s="111" t="e">
        <f t="shared" si="122"/>
        <v>#VALUE!</v>
      </c>
      <c r="O267" s="111" t="e">
        <f t="shared" si="122"/>
        <v>#VALUE!</v>
      </c>
      <c r="P267" s="111" t="e">
        <f t="shared" si="122"/>
        <v>#VALUE!</v>
      </c>
      <c r="Q267" s="111" t="e">
        <f t="shared" si="122"/>
        <v>#VALUE!</v>
      </c>
      <c r="DZ267" s="114" t="s">
        <v>125</v>
      </c>
      <c r="EA267" s="115" t="s">
        <v>124</v>
      </c>
      <c r="EB267" s="115" t="s">
        <v>124</v>
      </c>
      <c r="EC267" s="115" t="s">
        <v>124</v>
      </c>
    </row>
    <row r="268" spans="1:133" s="111" customFormat="1" hidden="1" x14ac:dyDescent="0.25">
      <c r="B268" s="162" t="s">
        <v>222</v>
      </c>
      <c r="C268" s="114" t="s">
        <v>169</v>
      </c>
      <c r="E268" s="162"/>
      <c r="F268" s="111" t="e">
        <f>SUMIF('[1]Budget Summary 1'!$C:$C,$A22,'[1]Budget Summary 1'!J:J)</f>
        <v>#VALUE!</v>
      </c>
      <c r="G268" s="162"/>
      <c r="H268" s="111" t="e">
        <f>SUMIF('[1]Budget Summary 1'!$C:$C,$A22,'[1]Budget Summary 1'!L:L)</f>
        <v>#VALUE!</v>
      </c>
      <c r="I268" s="111" t="e">
        <f>SUMIF('[1]Budget Summary 1'!$C:$C,$A22,'[1]Budget Summary 1'!M:M)</f>
        <v>#VALUE!</v>
      </c>
      <c r="J268" s="111" t="e">
        <f>SUMIF('[1]Budget Summary 1'!$C:$C,$A22,'[1]Budget Summary 1'!N:N)</f>
        <v>#VALUE!</v>
      </c>
      <c r="K268" s="111" t="e">
        <f>SUMIF('[1]Budget Summary 1'!$C:$C,$A22,'[1]Budget Summary 1'!O:O)</f>
        <v>#VALUE!</v>
      </c>
      <c r="L268" s="111" t="e">
        <f>SUMIF('[1]Budget Summary 1'!$C:$C,$A22,'[1]Budget Summary 1'!P:P)</f>
        <v>#VALUE!</v>
      </c>
      <c r="M268" s="111" t="e">
        <f>SUMIF('[1]Budget Summary 1'!$C:$C,$A22,'[1]Budget Summary 1'!Q:Q)</f>
        <v>#VALUE!</v>
      </c>
      <c r="N268" s="111" t="e">
        <f>SUMIF('[1]Budget Summary 1'!$C:$C,$A22,'[1]Budget Summary 1'!R:R)</f>
        <v>#VALUE!</v>
      </c>
      <c r="O268" s="111" t="e">
        <f>SUMIF('[1]Budget Summary 1'!$C:$C,$A22,'[1]Budget Summary 1'!S:S)</f>
        <v>#VALUE!</v>
      </c>
      <c r="P268" s="111" t="e">
        <f>SUMIF('[1]Budget Summary 1'!$C:$C,$A22,'[1]Budget Summary 1'!T:T)</f>
        <v>#VALUE!</v>
      </c>
      <c r="Q268" s="111" t="e">
        <f>SUMIF('[1]Budget Summary 1'!$C:$C,$A22,'[1]Budget Summary 1'!U:U)</f>
        <v>#VALUE!</v>
      </c>
      <c r="DZ268" s="114" t="s">
        <v>125</v>
      </c>
      <c r="EA268" s="115" t="s">
        <v>124</v>
      </c>
      <c r="EB268" s="115" t="s">
        <v>124</v>
      </c>
      <c r="EC268" s="115" t="s">
        <v>124</v>
      </c>
    </row>
    <row r="269" spans="1:133" s="111" customFormat="1" hidden="1" x14ac:dyDescent="0.25">
      <c r="B269" s="162" t="s">
        <v>193</v>
      </c>
      <c r="C269" s="114" t="s">
        <v>169</v>
      </c>
      <c r="E269" s="162"/>
      <c r="F269" s="134" t="e">
        <f>ROUND(F267-F268,0)</f>
        <v>#VALUE!</v>
      </c>
      <c r="G269" s="162"/>
      <c r="H269" s="134" t="e">
        <f t="shared" ref="H269:Q269" si="123">ROUND(H267-H268,0)</f>
        <v>#VALUE!</v>
      </c>
      <c r="I269" s="134" t="e">
        <f t="shared" si="123"/>
        <v>#VALUE!</v>
      </c>
      <c r="J269" s="134" t="e">
        <f t="shared" si="123"/>
        <v>#VALUE!</v>
      </c>
      <c r="K269" s="134" t="e">
        <f t="shared" si="123"/>
        <v>#VALUE!</v>
      </c>
      <c r="L269" s="134" t="e">
        <f t="shared" si="123"/>
        <v>#VALUE!</v>
      </c>
      <c r="M269" s="134" t="e">
        <f t="shared" si="123"/>
        <v>#VALUE!</v>
      </c>
      <c r="N269" s="134" t="e">
        <f t="shared" si="123"/>
        <v>#VALUE!</v>
      </c>
      <c r="O269" s="134" t="e">
        <f t="shared" si="123"/>
        <v>#VALUE!</v>
      </c>
      <c r="P269" s="134" t="e">
        <f t="shared" si="123"/>
        <v>#VALUE!</v>
      </c>
      <c r="Q269" s="134" t="e">
        <f t="shared" si="123"/>
        <v>#VALUE!</v>
      </c>
      <c r="DZ269" s="114" t="s">
        <v>125</v>
      </c>
      <c r="EA269" s="115" t="s">
        <v>124</v>
      </c>
      <c r="EB269" s="115" t="s">
        <v>124</v>
      </c>
      <c r="EC269" s="115" t="s">
        <v>124</v>
      </c>
    </row>
    <row r="270" spans="1:133" s="111" customFormat="1" hidden="1" x14ac:dyDescent="0.25">
      <c r="B270" s="162" t="s">
        <v>223</v>
      </c>
      <c r="C270" s="114" t="s">
        <v>169</v>
      </c>
      <c r="E270" s="162"/>
      <c r="F270" s="129">
        <f>+'[1]S94 - Plan Summary'!D24</f>
        <v>0</v>
      </c>
      <c r="G270" s="162"/>
      <c r="H270" s="129">
        <f>+'[1]S94 - Plan Summary'!F24</f>
        <v>0</v>
      </c>
      <c r="I270" s="129">
        <f>+'[1]S94 - Plan Summary'!G24</f>
        <v>0</v>
      </c>
      <c r="J270" s="129">
        <f>+'[1]S94 - Plan Summary'!H24</f>
        <v>0</v>
      </c>
      <c r="K270" s="129">
        <f>+'[1]S94 - Plan Summary'!I24</f>
        <v>0</v>
      </c>
      <c r="L270" s="129">
        <f>+'[1]S94 - Plan Summary'!J24</f>
        <v>0</v>
      </c>
      <c r="M270" s="129">
        <f>+'[1]S94 - Plan Summary'!K24</f>
        <v>0</v>
      </c>
      <c r="N270" s="129">
        <f>+'[1]S94 - Plan Summary'!L24</f>
        <v>0</v>
      </c>
      <c r="O270" s="129">
        <f>+'[1]S94 - Plan Summary'!M24</f>
        <v>0</v>
      </c>
      <c r="P270" s="129">
        <f>+'[1]S94 - Plan Summary'!N24</f>
        <v>0</v>
      </c>
      <c r="Q270" s="129">
        <f>+'[1]S94 - Plan Summary'!O24</f>
        <v>0</v>
      </c>
      <c r="DZ270" s="114" t="s">
        <v>125</v>
      </c>
      <c r="EA270" s="115" t="s">
        <v>124</v>
      </c>
      <c r="EB270" s="115" t="s">
        <v>124</v>
      </c>
      <c r="EC270" s="115" t="s">
        <v>124</v>
      </c>
    </row>
    <row r="271" spans="1:133" s="111" customFormat="1" hidden="1" x14ac:dyDescent="0.25">
      <c r="B271" s="162" t="s">
        <v>224</v>
      </c>
      <c r="C271" s="114" t="s">
        <v>169</v>
      </c>
      <c r="E271" s="162"/>
      <c r="F271" s="129">
        <f>IF('[1]S94 - Plan Summary'!$R64=TRUE,'[1]S94 - Plan Summary'!D64,0)</f>
        <v>0</v>
      </c>
      <c r="G271" s="162"/>
      <c r="H271" s="129">
        <f>IF('[1]S94 - Plan Summary'!$R64=TRUE,'[1]S94 - Plan Summary'!F64,0)</f>
        <v>0</v>
      </c>
      <c r="I271" s="129">
        <f>IF('[1]S94 - Plan Summary'!$R64=TRUE,'[1]S94 - Plan Summary'!G64,0)</f>
        <v>0</v>
      </c>
      <c r="J271" s="129">
        <f>IF('[1]S94 - Plan Summary'!$R64=TRUE,'[1]S94 - Plan Summary'!H64,0)</f>
        <v>0</v>
      </c>
      <c r="K271" s="129">
        <f>IF('[1]S94 - Plan Summary'!$R64=TRUE,'[1]S94 - Plan Summary'!I64,0)</f>
        <v>0</v>
      </c>
      <c r="L271" s="129">
        <f>IF('[1]S94 - Plan Summary'!$R64=TRUE,'[1]S94 - Plan Summary'!J64,0)</f>
        <v>0</v>
      </c>
      <c r="M271" s="129">
        <f>IF('[1]S94 - Plan Summary'!$R64=TRUE,'[1]S94 - Plan Summary'!K64,0)</f>
        <v>0</v>
      </c>
      <c r="N271" s="129">
        <f>IF('[1]S94 - Plan Summary'!$R64=TRUE,'[1]S94 - Plan Summary'!L64,0)</f>
        <v>0</v>
      </c>
      <c r="O271" s="129">
        <f>IF('[1]S94 - Plan Summary'!$R64=TRUE,'[1]S94 - Plan Summary'!M64,0)</f>
        <v>0</v>
      </c>
      <c r="P271" s="129">
        <f>IF('[1]S94 - Plan Summary'!$R64=TRUE,'[1]S94 - Plan Summary'!N64,0)</f>
        <v>0</v>
      </c>
      <c r="Q271" s="129">
        <f>IF('[1]S94 - Plan Summary'!$R64=TRUE,'[1]S94 - Plan Summary'!O64,0)</f>
        <v>0</v>
      </c>
      <c r="DZ271" s="114" t="s">
        <v>125</v>
      </c>
      <c r="EA271" s="115" t="s">
        <v>124</v>
      </c>
      <c r="EB271" s="115" t="s">
        <v>124</v>
      </c>
      <c r="EC271" s="115" t="s">
        <v>124</v>
      </c>
    </row>
    <row r="272" spans="1:133" s="111" customFormat="1" hidden="1" x14ac:dyDescent="0.25">
      <c r="B272" s="162" t="s">
        <v>225</v>
      </c>
      <c r="C272" s="114" t="s">
        <v>169</v>
      </c>
      <c r="E272" s="162"/>
      <c r="F272" s="129">
        <f>IF('[1]CAPEX Summary'!$BS84=TRUE,SUM('[1]CAPEX Summary'!E84),0)</f>
        <v>0</v>
      </c>
      <c r="G272" s="162"/>
      <c r="H272" s="129">
        <f>IF('[1]CAPEX Summary'!$BS84=TRUE,SUM('[1]CAPEX Summary'!G84),0)</f>
        <v>0</v>
      </c>
      <c r="I272" s="129">
        <f>IF('[1]CAPEX Summary'!$BS84=TRUE,SUM('[1]CAPEX Summary'!H84),0)</f>
        <v>0</v>
      </c>
      <c r="J272" s="129">
        <f>IF('[1]CAPEX Summary'!$BS84=TRUE,SUM('[1]CAPEX Summary'!I84),0)</f>
        <v>0</v>
      </c>
      <c r="K272" s="129">
        <f>IF('[1]CAPEX Summary'!$BS84=TRUE,SUM('[1]CAPEX Summary'!J84),0)</f>
        <v>0</v>
      </c>
      <c r="L272" s="129">
        <f>IF('[1]CAPEX Summary'!$BS84=TRUE,SUM('[1]CAPEX Summary'!K84),0)</f>
        <v>0</v>
      </c>
      <c r="M272" s="129">
        <f>IF('[1]CAPEX Summary'!$BS84=TRUE,SUM('[1]CAPEX Summary'!L84),0)</f>
        <v>0</v>
      </c>
      <c r="N272" s="129">
        <f>IF('[1]CAPEX Summary'!$BS84=TRUE,SUM('[1]CAPEX Summary'!M84),0)</f>
        <v>0</v>
      </c>
      <c r="O272" s="129">
        <f>IF('[1]CAPEX Summary'!$BS84=TRUE,SUM('[1]CAPEX Summary'!N84),0)</f>
        <v>0</v>
      </c>
      <c r="P272" s="129">
        <f>IF('[1]CAPEX Summary'!$BS84=TRUE,SUM('[1]CAPEX Summary'!O84),0)</f>
        <v>0</v>
      </c>
      <c r="Q272" s="129">
        <f>IF('[1]CAPEX Summary'!$BS84=TRUE,SUM('[1]CAPEX Summary'!P84),0)</f>
        <v>0</v>
      </c>
      <c r="DZ272" s="114" t="s">
        <v>125</v>
      </c>
      <c r="EA272" s="115" t="s">
        <v>124</v>
      </c>
      <c r="EB272" s="115" t="s">
        <v>124</v>
      </c>
      <c r="EC272" s="115" t="s">
        <v>124</v>
      </c>
    </row>
    <row r="273" spans="2:133" s="111" customFormat="1" hidden="1" x14ac:dyDescent="0.25">
      <c r="B273" s="162" t="s">
        <v>226</v>
      </c>
      <c r="C273" s="114" t="s">
        <v>169</v>
      </c>
      <c r="E273" s="162"/>
      <c r="F273" s="129">
        <f>'[1]Major Projects summary'!E37</f>
        <v>0</v>
      </c>
      <c r="G273" s="162"/>
      <c r="H273" s="129">
        <f>'[1]Major Projects summary'!G37</f>
        <v>0</v>
      </c>
      <c r="I273" s="129">
        <f>'[1]Major Projects summary'!H37</f>
        <v>0</v>
      </c>
      <c r="J273" s="129">
        <f>'[1]Major Projects summary'!I37</f>
        <v>0</v>
      </c>
      <c r="K273" s="129">
        <f>'[1]Major Projects summary'!J37</f>
        <v>0</v>
      </c>
      <c r="L273" s="129">
        <f>'[1]Major Projects summary'!K37</f>
        <v>0</v>
      </c>
      <c r="M273" s="129">
        <f>'[1]Major Projects summary'!L37</f>
        <v>0</v>
      </c>
      <c r="N273" s="129">
        <f>'[1]Major Projects summary'!M37</f>
        <v>0</v>
      </c>
      <c r="O273" s="129">
        <f>'[1]Major Projects summary'!N37</f>
        <v>0</v>
      </c>
      <c r="P273" s="129">
        <f>'[1]Major Projects summary'!O37</f>
        <v>0</v>
      </c>
      <c r="Q273" s="129">
        <f>'[1]Major Projects summary'!P37</f>
        <v>0</v>
      </c>
      <c r="DZ273" s="114" t="s">
        <v>125</v>
      </c>
      <c r="EA273" s="115" t="s">
        <v>124</v>
      </c>
      <c r="EB273" s="115" t="s">
        <v>124</v>
      </c>
      <c r="EC273" s="115" t="s">
        <v>124</v>
      </c>
    </row>
    <row r="274" spans="2:133" s="111" customFormat="1" hidden="1" x14ac:dyDescent="0.25">
      <c r="B274" s="162" t="s">
        <v>231</v>
      </c>
      <c r="C274" s="114" t="s">
        <v>169</v>
      </c>
      <c r="E274" s="162"/>
      <c r="F274" s="129">
        <f>'[1]Major Projects summary'!E91</f>
        <v>0</v>
      </c>
      <c r="G274" s="162"/>
      <c r="H274" s="129">
        <f>'[1]Major Projects summary'!G91</f>
        <v>0</v>
      </c>
      <c r="I274" s="129">
        <f>'[1]Major Projects summary'!H91</f>
        <v>0</v>
      </c>
      <c r="J274" s="129">
        <f>'[1]Major Projects summary'!I91</f>
        <v>0</v>
      </c>
      <c r="K274" s="129">
        <f>'[1]Major Projects summary'!J91</f>
        <v>0</v>
      </c>
      <c r="L274" s="129">
        <f>'[1]Major Projects summary'!K91</f>
        <v>0</v>
      </c>
      <c r="M274" s="129">
        <f>'[1]Major Projects summary'!L91</f>
        <v>0</v>
      </c>
      <c r="N274" s="129">
        <f>'[1]Major Projects summary'!M91</f>
        <v>0</v>
      </c>
      <c r="O274" s="129">
        <f>'[1]Major Projects summary'!N91</f>
        <v>0</v>
      </c>
      <c r="P274" s="129">
        <f>'[1]Major Projects summary'!O91</f>
        <v>0</v>
      </c>
      <c r="Q274" s="129">
        <f>'[1]Major Projects summary'!P91</f>
        <v>0</v>
      </c>
      <c r="DZ274" s="114" t="s">
        <v>125</v>
      </c>
      <c r="EA274" s="115" t="s">
        <v>124</v>
      </c>
      <c r="EB274" s="115" t="s">
        <v>124</v>
      </c>
      <c r="EC274" s="115" t="s">
        <v>124</v>
      </c>
    </row>
    <row r="275" spans="2:133" s="111" customFormat="1" hidden="1" x14ac:dyDescent="0.25">
      <c r="B275" s="162" t="s">
        <v>232</v>
      </c>
      <c r="C275" s="114" t="s">
        <v>169</v>
      </c>
      <c r="E275" s="162"/>
      <c r="F275" s="129">
        <f>'[1]Major Projects summary'!E92</f>
        <v>0</v>
      </c>
      <c r="G275" s="162"/>
      <c r="H275" s="129">
        <f>'[1]Major Projects summary'!G92</f>
        <v>0</v>
      </c>
      <c r="I275" s="129">
        <f>'[1]Major Projects summary'!H92</f>
        <v>0</v>
      </c>
      <c r="J275" s="129">
        <f>'[1]Major Projects summary'!I92</f>
        <v>0</v>
      </c>
      <c r="K275" s="129">
        <f>'[1]Major Projects summary'!J92</f>
        <v>0</v>
      </c>
      <c r="L275" s="129">
        <f>'[1]Major Projects summary'!K92</f>
        <v>0</v>
      </c>
      <c r="M275" s="129">
        <f>'[1]Major Projects summary'!L92</f>
        <v>0</v>
      </c>
      <c r="N275" s="129">
        <f>'[1]Major Projects summary'!M92</f>
        <v>0</v>
      </c>
      <c r="O275" s="129">
        <f>'[1]Major Projects summary'!N92</f>
        <v>0</v>
      </c>
      <c r="P275" s="129">
        <f>'[1]Major Projects summary'!O92</f>
        <v>0</v>
      </c>
      <c r="Q275" s="129">
        <f>'[1]Major Projects summary'!P92</f>
        <v>0</v>
      </c>
      <c r="DZ275" s="114" t="s">
        <v>125</v>
      </c>
      <c r="EA275" s="115" t="s">
        <v>124</v>
      </c>
      <c r="EB275" s="115" t="s">
        <v>124</v>
      </c>
      <c r="EC275" s="115" t="s">
        <v>124</v>
      </c>
    </row>
    <row r="276" spans="2:133" s="111" customFormat="1" hidden="1" x14ac:dyDescent="0.25">
      <c r="B276" s="162" t="s">
        <v>235</v>
      </c>
      <c r="C276" s="114" t="s">
        <v>169</v>
      </c>
      <c r="E276" s="162"/>
      <c r="F276" s="129">
        <f>'[1]Major Projects summary'!E104</f>
        <v>0</v>
      </c>
      <c r="G276" s="162"/>
      <c r="H276" s="129">
        <f>'[1]Major Projects summary'!G104</f>
        <v>0</v>
      </c>
      <c r="I276" s="129">
        <f>'[1]Major Projects summary'!H104</f>
        <v>0</v>
      </c>
      <c r="J276" s="129">
        <f>'[1]Major Projects summary'!I104</f>
        <v>0</v>
      </c>
      <c r="K276" s="129">
        <f>'[1]Major Projects summary'!J104</f>
        <v>0</v>
      </c>
      <c r="L276" s="129">
        <f>'[1]Major Projects summary'!K104</f>
        <v>0</v>
      </c>
      <c r="M276" s="129">
        <f>'[1]Major Projects summary'!L104</f>
        <v>0</v>
      </c>
      <c r="N276" s="129">
        <f>'[1]Major Projects summary'!M104</f>
        <v>0</v>
      </c>
      <c r="O276" s="129">
        <f>'[1]Major Projects summary'!N104</f>
        <v>0</v>
      </c>
      <c r="P276" s="129">
        <f>'[1]Major Projects summary'!O104</f>
        <v>0</v>
      </c>
      <c r="Q276" s="129">
        <f>'[1]Major Projects summary'!P104</f>
        <v>0</v>
      </c>
      <c r="DZ276" s="114" t="s">
        <v>125</v>
      </c>
      <c r="EA276" s="115" t="s">
        <v>124</v>
      </c>
      <c r="EB276" s="115" t="s">
        <v>124</v>
      </c>
      <c r="EC276" s="115" t="s">
        <v>124</v>
      </c>
    </row>
    <row r="277" spans="2:133" s="111" customFormat="1" hidden="1" x14ac:dyDescent="0.25">
      <c r="B277" s="162" t="s">
        <v>236</v>
      </c>
      <c r="C277" s="114" t="s">
        <v>169</v>
      </c>
      <c r="E277" s="162"/>
      <c r="F277" s="129">
        <f>'[1]RE Dev Summary'!E53</f>
        <v>0</v>
      </c>
      <c r="G277" s="162"/>
      <c r="H277" s="129">
        <f>'[1]RE Dev Summary'!G53</f>
        <v>0</v>
      </c>
      <c r="I277" s="129">
        <f>'[1]RE Dev Summary'!H53</f>
        <v>0</v>
      </c>
      <c r="J277" s="129">
        <f>'[1]RE Dev Summary'!I53</f>
        <v>0</v>
      </c>
      <c r="K277" s="129">
        <f>'[1]RE Dev Summary'!J53</f>
        <v>0</v>
      </c>
      <c r="L277" s="129">
        <f>'[1]RE Dev Summary'!K53</f>
        <v>0</v>
      </c>
      <c r="M277" s="129">
        <f>'[1]RE Dev Summary'!L53</f>
        <v>0</v>
      </c>
      <c r="N277" s="129">
        <f>'[1]RE Dev Summary'!M53</f>
        <v>0</v>
      </c>
      <c r="O277" s="129">
        <f>'[1]RE Dev Summary'!N53</f>
        <v>0</v>
      </c>
      <c r="P277" s="129">
        <f>'[1]RE Dev Summary'!O53</f>
        <v>0</v>
      </c>
      <c r="Q277" s="129">
        <f>'[1]RE Dev Summary'!P53</f>
        <v>0</v>
      </c>
      <c r="DZ277" s="114" t="s">
        <v>125</v>
      </c>
      <c r="EA277" s="115" t="s">
        <v>124</v>
      </c>
      <c r="EB277" s="115" t="s">
        <v>124</v>
      </c>
      <c r="EC277" s="115" t="s">
        <v>124</v>
      </c>
    </row>
    <row r="278" spans="2:133" s="111" customFormat="1" hidden="1" x14ac:dyDescent="0.25">
      <c r="B278" s="162" t="s">
        <v>237</v>
      </c>
      <c r="C278" s="114" t="s">
        <v>169</v>
      </c>
      <c r="E278" s="162"/>
      <c r="F278" s="129">
        <f>'[1]RE Dev Summary'!E63</f>
        <v>0</v>
      </c>
      <c r="G278" s="162"/>
      <c r="H278" s="129">
        <f>'[1]RE Dev Summary'!G63</f>
        <v>0</v>
      </c>
      <c r="I278" s="129">
        <f>'[1]RE Dev Summary'!H63</f>
        <v>0</v>
      </c>
      <c r="J278" s="129">
        <f>'[1]RE Dev Summary'!I63</f>
        <v>0</v>
      </c>
      <c r="K278" s="129">
        <f>'[1]RE Dev Summary'!J63</f>
        <v>0</v>
      </c>
      <c r="L278" s="129">
        <f>'[1]RE Dev Summary'!K63</f>
        <v>0</v>
      </c>
      <c r="M278" s="129">
        <f>'[1]RE Dev Summary'!L63</f>
        <v>0</v>
      </c>
      <c r="N278" s="129">
        <f>'[1]RE Dev Summary'!M63</f>
        <v>0</v>
      </c>
      <c r="O278" s="129">
        <f>'[1]RE Dev Summary'!N63</f>
        <v>0</v>
      </c>
      <c r="P278" s="129">
        <f>'[1]RE Dev Summary'!O63</f>
        <v>0</v>
      </c>
      <c r="Q278" s="129">
        <f>'[1]RE Dev Summary'!P63</f>
        <v>0</v>
      </c>
      <c r="DZ278" s="114" t="s">
        <v>125</v>
      </c>
      <c r="EA278" s="115" t="s">
        <v>124</v>
      </c>
      <c r="EB278" s="115" t="s">
        <v>124</v>
      </c>
      <c r="EC278" s="115" t="s">
        <v>124</v>
      </c>
    </row>
    <row r="279" spans="2:133" s="111" customFormat="1" hidden="1" x14ac:dyDescent="0.25">
      <c r="B279" s="162" t="s">
        <v>238</v>
      </c>
      <c r="C279" s="114" t="s">
        <v>169</v>
      </c>
      <c r="E279" s="162"/>
      <c r="F279" s="129">
        <f>'[1]Assets - Disposals &amp; Transfers'!E465</f>
        <v>0</v>
      </c>
      <c r="G279" s="162"/>
      <c r="H279" s="129">
        <f>'[1]Assets - Disposals &amp; Transfers'!G465</f>
        <v>0</v>
      </c>
      <c r="I279" s="129">
        <f>'[1]Assets - Disposals &amp; Transfers'!H465</f>
        <v>0</v>
      </c>
      <c r="J279" s="129">
        <f>'[1]Assets - Disposals &amp; Transfers'!I465</f>
        <v>0</v>
      </c>
      <c r="K279" s="129">
        <f>'[1]Assets - Disposals &amp; Transfers'!J465</f>
        <v>0</v>
      </c>
      <c r="L279" s="129">
        <f>'[1]Assets - Disposals &amp; Transfers'!K465</f>
        <v>0</v>
      </c>
      <c r="M279" s="129">
        <f>'[1]Assets - Disposals &amp; Transfers'!L465</f>
        <v>0</v>
      </c>
      <c r="N279" s="129">
        <f>'[1]Assets - Disposals &amp; Transfers'!M465</f>
        <v>0</v>
      </c>
      <c r="O279" s="129">
        <f>'[1]Assets - Disposals &amp; Transfers'!N465</f>
        <v>0</v>
      </c>
      <c r="P279" s="129">
        <f>'[1]Assets - Disposals &amp; Transfers'!O465</f>
        <v>0</v>
      </c>
      <c r="Q279" s="129">
        <f>'[1]Assets - Disposals &amp; Transfers'!P465</f>
        <v>0</v>
      </c>
      <c r="DZ279" s="114" t="s">
        <v>125</v>
      </c>
      <c r="EA279" s="115" t="s">
        <v>124</v>
      </c>
      <c r="EB279" s="115" t="s">
        <v>124</v>
      </c>
      <c r="EC279" s="115" t="s">
        <v>124</v>
      </c>
    </row>
    <row r="280" spans="2:133" s="111" customFormat="1" hidden="1" x14ac:dyDescent="0.25">
      <c r="B280" s="162" t="s">
        <v>239</v>
      </c>
      <c r="C280" s="114" t="s">
        <v>169</v>
      </c>
      <c r="E280" s="162"/>
      <c r="F280" s="129">
        <f>+'[1]Budget Summary 1'!J139</f>
        <v>0</v>
      </c>
      <c r="G280" s="162"/>
      <c r="H280" s="129">
        <f>+'[1]Budget Summary 1'!L139</f>
        <v>0</v>
      </c>
      <c r="I280" s="129">
        <f>+'[1]Budget Summary 1'!M139</f>
        <v>0</v>
      </c>
      <c r="J280" s="129">
        <f>+'[1]Budget Summary 1'!N139</f>
        <v>0</v>
      </c>
      <c r="K280" s="129">
        <f>+'[1]Budget Summary 1'!O139</f>
        <v>0</v>
      </c>
      <c r="L280" s="129">
        <f>+'[1]Budget Summary 1'!P139</f>
        <v>0</v>
      </c>
      <c r="M280" s="129">
        <f>+'[1]Budget Summary 1'!Q139</f>
        <v>0</v>
      </c>
      <c r="N280" s="129">
        <f>+'[1]Budget Summary 1'!R139</f>
        <v>0</v>
      </c>
      <c r="O280" s="129">
        <f>+'[1]Budget Summary 1'!S139</f>
        <v>0</v>
      </c>
      <c r="P280" s="129">
        <f>+'[1]Budget Summary 1'!T139</f>
        <v>0</v>
      </c>
      <c r="Q280" s="129">
        <f>+'[1]Budget Summary 1'!U139</f>
        <v>0</v>
      </c>
      <c r="DZ280" s="114" t="s">
        <v>125</v>
      </c>
      <c r="EA280" s="115" t="s">
        <v>124</v>
      </c>
      <c r="EB280" s="115" t="s">
        <v>124</v>
      </c>
      <c r="EC280" s="115" t="s">
        <v>124</v>
      </c>
    </row>
    <row r="281" spans="2:133" s="111" customFormat="1" hidden="1" x14ac:dyDescent="0.25">
      <c r="B281" s="162" t="s">
        <v>240</v>
      </c>
      <c r="C281" s="114" t="s">
        <v>169</v>
      </c>
      <c r="E281" s="162"/>
      <c r="F281" s="129">
        <f>IF('[1]Budget Summary 1'!J608&lt;0,-'[1]Budget Summary 1'!J608,0)-IF('[1]Budget Summary 1'!J608&gt;0,'[1]Budget Summary 1'!J608,0)</f>
        <v>0</v>
      </c>
      <c r="G281" s="162"/>
      <c r="H281" s="129">
        <f>IF('[1]Budget Summary 1'!L608&lt;0,-'[1]Budget Summary 1'!L608,0)-IF('[1]Budget Summary 1'!L608&gt;0,'[1]Budget Summary 1'!L608,0)</f>
        <v>0</v>
      </c>
      <c r="I281" s="129">
        <f>IF('[1]Budget Summary 1'!M608&lt;0,-'[1]Budget Summary 1'!M608,0)-IF('[1]Budget Summary 1'!M608&gt;0,'[1]Budget Summary 1'!M608,0)</f>
        <v>-0.31999999657273293</v>
      </c>
      <c r="J281" s="129">
        <f>IF('[1]Budget Summary 1'!N608&lt;0,-'[1]Budget Summary 1'!N608,0)-IF('[1]Budget Summary 1'!N608&gt;0,'[1]Budget Summary 1'!N608,0)</f>
        <v>0.23999999649822712</v>
      </c>
      <c r="K281" s="129">
        <f>IF('[1]Budget Summary 1'!O608&lt;0,-'[1]Budget Summary 1'!O608,0)-IF('[1]Budget Summary 1'!O608&gt;0,'[1]Budget Summary 1'!O608,0)</f>
        <v>0.13000001758337021</v>
      </c>
      <c r="L281" s="129">
        <f>IF('[1]Budget Summary 1'!P608&lt;0,-'[1]Budget Summary 1'!P608,0)-IF('[1]Budget Summary 1'!P608&gt;0,'[1]Budget Summary 1'!P608,0)</f>
        <v>-0.37999999150633812</v>
      </c>
      <c r="M281" s="129">
        <f>IF('[1]Budget Summary 1'!Q608&lt;0,-'[1]Budget Summary 1'!Q608,0)-IF('[1]Budget Summary 1'!Q608&gt;0,'[1]Budget Summary 1'!Q608,0)</f>
        <v>8.0000005662441254E-2</v>
      </c>
      <c r="N281" s="129">
        <f>IF('[1]Budget Summary 1'!R608&lt;0,-'[1]Budget Summary 1'!R608,0)-IF('[1]Budget Summary 1'!R608&gt;0,'[1]Budget Summary 1'!R608,0)</f>
        <v>-0.46000000089406967</v>
      </c>
      <c r="O281" s="129">
        <f>IF('[1]Budget Summary 1'!S608&lt;0,-'[1]Budget Summary 1'!S608,0)-IF('[1]Budget Summary 1'!S608&gt;0,'[1]Budget Summary 1'!S608,0)</f>
        <v>0.11000000685453415</v>
      </c>
      <c r="P281" s="129">
        <f>IF('[1]Budget Summary 1'!T608&lt;0,-'[1]Budget Summary 1'!T608,0)-IF('[1]Budget Summary 1'!T608&gt;0,'[1]Budget Summary 1'!T608,0)</f>
        <v>-0.36999999731779099</v>
      </c>
      <c r="Q281" s="129">
        <f>IF('[1]Budget Summary 1'!U608&lt;0,-'[1]Budget Summary 1'!U608,0)-IF('[1]Budget Summary 1'!U608&gt;0,'[1]Budget Summary 1'!U608,0)</f>
        <v>1.0000001639127731E-2</v>
      </c>
      <c r="DZ281" s="114" t="s">
        <v>125</v>
      </c>
      <c r="EA281" s="115" t="s">
        <v>124</v>
      </c>
      <c r="EB281" s="115" t="s">
        <v>124</v>
      </c>
      <c r="EC281" s="115" t="s">
        <v>124</v>
      </c>
    </row>
    <row r="282" spans="2:133" s="111" customFormat="1" hidden="1" x14ac:dyDescent="0.25">
      <c r="B282" s="162" t="s">
        <v>227</v>
      </c>
      <c r="C282" s="114" t="s">
        <v>169</v>
      </c>
      <c r="E282" s="162"/>
      <c r="F282" s="147" t="e">
        <f>ROUND(F269-SUM(F270:F281),0)</f>
        <v>#VALUE!</v>
      </c>
      <c r="G282" s="162"/>
      <c r="H282" s="147" t="e">
        <f>ROUND(H269-SUM(H270:H281),0)</f>
        <v>#VALUE!</v>
      </c>
      <c r="I282" s="147" t="e">
        <f t="shared" ref="I282:Q282" si="124">ROUND(I269-SUM(I270:I281),0)</f>
        <v>#VALUE!</v>
      </c>
      <c r="J282" s="147" t="e">
        <f t="shared" si="124"/>
        <v>#VALUE!</v>
      </c>
      <c r="K282" s="147" t="e">
        <f t="shared" si="124"/>
        <v>#VALUE!</v>
      </c>
      <c r="L282" s="147" t="e">
        <f t="shared" si="124"/>
        <v>#VALUE!</v>
      </c>
      <c r="M282" s="147" t="e">
        <f t="shared" si="124"/>
        <v>#VALUE!</v>
      </c>
      <c r="N282" s="147" t="e">
        <f t="shared" si="124"/>
        <v>#VALUE!</v>
      </c>
      <c r="O282" s="147" t="e">
        <f t="shared" si="124"/>
        <v>#VALUE!</v>
      </c>
      <c r="P282" s="147" t="e">
        <f t="shared" si="124"/>
        <v>#VALUE!</v>
      </c>
      <c r="Q282" s="147" t="e">
        <f t="shared" si="124"/>
        <v>#VALUE!</v>
      </c>
      <c r="DZ282" s="114" t="s">
        <v>125</v>
      </c>
      <c r="EA282" s="115" t="s">
        <v>124</v>
      </c>
      <c r="EB282" s="115" t="s">
        <v>124</v>
      </c>
      <c r="EC282" s="115" t="s">
        <v>124</v>
      </c>
    </row>
    <row r="283" spans="2:133" s="111" customFormat="1" hidden="1" x14ac:dyDescent="0.25">
      <c r="C283" s="114" t="s">
        <v>169</v>
      </c>
      <c r="DZ283" s="114" t="s">
        <v>125</v>
      </c>
      <c r="EA283" s="115" t="s">
        <v>124</v>
      </c>
      <c r="EB283" s="115" t="s">
        <v>124</v>
      </c>
      <c r="EC283" s="115" t="s">
        <v>124</v>
      </c>
    </row>
    <row r="284" spans="2:133" s="111" customFormat="1" hidden="1" x14ac:dyDescent="0.25">
      <c r="B284" s="111" t="str">
        <f>B23</f>
        <v>Depreciation &amp; Amortisation</v>
      </c>
      <c r="C284" s="114" t="s">
        <v>169</v>
      </c>
      <c r="DZ284" s="114" t="s">
        <v>125</v>
      </c>
      <c r="EA284" s="115" t="s">
        <v>124</v>
      </c>
      <c r="EB284" s="115" t="s">
        <v>124</v>
      </c>
      <c r="EC284" s="115" t="s">
        <v>124</v>
      </c>
    </row>
    <row r="285" spans="2:133" s="111" customFormat="1" hidden="1" x14ac:dyDescent="0.25">
      <c r="B285" s="162" t="s">
        <v>221</v>
      </c>
      <c r="C285" s="114" t="s">
        <v>169</v>
      </c>
      <c r="E285" s="162"/>
      <c r="F285" s="111" t="e">
        <f>F23</f>
        <v>#VALUE!</v>
      </c>
      <c r="G285" s="162"/>
      <c r="H285" s="111" t="e">
        <f t="shared" ref="H285:Q285" si="125">H23</f>
        <v>#VALUE!</v>
      </c>
      <c r="I285" s="111">
        <f t="shared" si="125"/>
        <v>16735000</v>
      </c>
      <c r="J285" s="111">
        <f t="shared" si="125"/>
        <v>16514000</v>
      </c>
      <c r="K285" s="111">
        <f t="shared" si="125"/>
        <v>16311000</v>
      </c>
      <c r="L285" s="111">
        <f t="shared" si="125"/>
        <v>16212000</v>
      </c>
      <c r="M285" s="111">
        <f t="shared" si="125"/>
        <v>16167000</v>
      </c>
      <c r="N285" s="111" t="e">
        <f t="shared" si="125"/>
        <v>#VALUE!</v>
      </c>
      <c r="O285" s="111" t="e">
        <f t="shared" si="125"/>
        <v>#VALUE!</v>
      </c>
      <c r="P285" s="111" t="e">
        <f t="shared" si="125"/>
        <v>#VALUE!</v>
      </c>
      <c r="Q285" s="111" t="e">
        <f t="shared" si="125"/>
        <v>#VALUE!</v>
      </c>
      <c r="DZ285" s="114" t="s">
        <v>125</v>
      </c>
      <c r="EA285" s="115" t="s">
        <v>124</v>
      </c>
      <c r="EB285" s="115" t="s">
        <v>124</v>
      </c>
      <c r="EC285" s="115" t="s">
        <v>124</v>
      </c>
    </row>
    <row r="286" spans="2:133" s="111" customFormat="1" hidden="1" x14ac:dyDescent="0.25">
      <c r="B286" s="162" t="s">
        <v>222</v>
      </c>
      <c r="C286" s="114" t="s">
        <v>169</v>
      </c>
      <c r="E286" s="162"/>
      <c r="F286" s="111" t="e">
        <f>SUMIF('[1]Budget Summary 1'!$C:$C,$A23,'[1]Budget Summary 1'!J:J)</f>
        <v>#VALUE!</v>
      </c>
      <c r="G286" s="162"/>
      <c r="H286" s="111" t="e">
        <f>SUMIF('[1]Budget Summary 1'!$C:$C,$A23,'[1]Budget Summary 1'!L:L)</f>
        <v>#VALUE!</v>
      </c>
      <c r="I286" s="111" t="e">
        <f>SUMIF('[1]Budget Summary 1'!$C:$C,$A23,'[1]Budget Summary 1'!M:M)</f>
        <v>#VALUE!</v>
      </c>
      <c r="J286" s="111" t="e">
        <f>SUMIF('[1]Budget Summary 1'!$C:$C,$A23,'[1]Budget Summary 1'!N:N)</f>
        <v>#VALUE!</v>
      </c>
      <c r="K286" s="111" t="e">
        <f>SUMIF('[1]Budget Summary 1'!$C:$C,$A23,'[1]Budget Summary 1'!O:O)</f>
        <v>#VALUE!</v>
      </c>
      <c r="L286" s="111" t="e">
        <f>SUMIF('[1]Budget Summary 1'!$C:$C,$A23,'[1]Budget Summary 1'!P:P)</f>
        <v>#VALUE!</v>
      </c>
      <c r="M286" s="111" t="e">
        <f>SUMIF('[1]Budget Summary 1'!$C:$C,$A23,'[1]Budget Summary 1'!Q:Q)</f>
        <v>#VALUE!</v>
      </c>
      <c r="N286" s="111" t="e">
        <f>SUMIF('[1]Budget Summary 1'!$C:$C,$A23,'[1]Budget Summary 1'!R:R)</f>
        <v>#VALUE!</v>
      </c>
      <c r="O286" s="111" t="e">
        <f>SUMIF('[1]Budget Summary 1'!$C:$C,$A23,'[1]Budget Summary 1'!S:S)</f>
        <v>#VALUE!</v>
      </c>
      <c r="P286" s="111" t="e">
        <f>SUMIF('[1]Budget Summary 1'!$C:$C,$A23,'[1]Budget Summary 1'!T:T)</f>
        <v>#VALUE!</v>
      </c>
      <c r="Q286" s="111" t="e">
        <f>SUMIF('[1]Budget Summary 1'!$C:$C,$A23,'[1]Budget Summary 1'!U:U)</f>
        <v>#VALUE!</v>
      </c>
      <c r="DZ286" s="114" t="s">
        <v>125</v>
      </c>
      <c r="EA286" s="115" t="s">
        <v>124</v>
      </c>
      <c r="EB286" s="115" t="s">
        <v>124</v>
      </c>
      <c r="EC286" s="115" t="s">
        <v>124</v>
      </c>
    </row>
    <row r="287" spans="2:133" s="111" customFormat="1" hidden="1" x14ac:dyDescent="0.25">
      <c r="B287" s="162" t="s">
        <v>193</v>
      </c>
      <c r="C287" s="114" t="s">
        <v>169</v>
      </c>
      <c r="E287" s="162"/>
      <c r="F287" s="134" t="e">
        <f>ROUND(F285-F286,0)</f>
        <v>#VALUE!</v>
      </c>
      <c r="G287" s="162"/>
      <c r="H287" s="134" t="e">
        <f t="shared" ref="H287:Q287" si="126">ROUND(H285-H286,0)</f>
        <v>#VALUE!</v>
      </c>
      <c r="I287" s="134" t="e">
        <f t="shared" si="126"/>
        <v>#VALUE!</v>
      </c>
      <c r="J287" s="134" t="e">
        <f t="shared" si="126"/>
        <v>#VALUE!</v>
      </c>
      <c r="K287" s="134" t="e">
        <f t="shared" si="126"/>
        <v>#VALUE!</v>
      </c>
      <c r="L287" s="134" t="e">
        <f t="shared" si="126"/>
        <v>#VALUE!</v>
      </c>
      <c r="M287" s="134" t="e">
        <f t="shared" si="126"/>
        <v>#VALUE!</v>
      </c>
      <c r="N287" s="134" t="e">
        <f t="shared" si="126"/>
        <v>#VALUE!</v>
      </c>
      <c r="O287" s="134" t="e">
        <f t="shared" si="126"/>
        <v>#VALUE!</v>
      </c>
      <c r="P287" s="134" t="e">
        <f t="shared" si="126"/>
        <v>#VALUE!</v>
      </c>
      <c r="Q287" s="134" t="e">
        <f t="shared" si="126"/>
        <v>#VALUE!</v>
      </c>
      <c r="DZ287" s="114" t="s">
        <v>125</v>
      </c>
      <c r="EA287" s="115" t="s">
        <v>124</v>
      </c>
      <c r="EB287" s="115" t="s">
        <v>124</v>
      </c>
      <c r="EC287" s="115" t="s">
        <v>124</v>
      </c>
    </row>
    <row r="288" spans="2:133" s="111" customFormat="1" hidden="1" x14ac:dyDescent="0.25">
      <c r="B288" s="162" t="s">
        <v>223</v>
      </c>
      <c r="C288" s="114" t="s">
        <v>169</v>
      </c>
      <c r="E288" s="162"/>
      <c r="F288" s="129">
        <f>IF('[1]S94 - Plan Summary'!$R66=TRUE,'[1]S94 - Plan Summary'!D66,0)</f>
        <v>0</v>
      </c>
      <c r="G288" s="162"/>
      <c r="H288" s="129">
        <f>IF('[1]S94 - Plan Summary'!$R66=TRUE,'[1]S94 - Plan Summary'!F66,0)</f>
        <v>0</v>
      </c>
      <c r="I288" s="129">
        <f>IF('[1]S94 - Plan Summary'!$R66=TRUE,'[1]S94 - Plan Summary'!G66,0)</f>
        <v>0</v>
      </c>
      <c r="J288" s="129">
        <f>IF('[1]S94 - Plan Summary'!$R66=TRUE,'[1]S94 - Plan Summary'!H66,0)</f>
        <v>0</v>
      </c>
      <c r="K288" s="129">
        <f>IF('[1]S94 - Plan Summary'!$R66=TRUE,'[1]S94 - Plan Summary'!I66,0)</f>
        <v>0</v>
      </c>
      <c r="L288" s="129">
        <f>IF('[1]S94 - Plan Summary'!$R66=TRUE,'[1]S94 - Plan Summary'!J66,0)</f>
        <v>0</v>
      </c>
      <c r="M288" s="129">
        <f>IF('[1]S94 - Plan Summary'!$R66=TRUE,'[1]S94 - Plan Summary'!K66,0)</f>
        <v>0</v>
      </c>
      <c r="N288" s="129">
        <f>IF('[1]S94 - Plan Summary'!$R66=TRUE,'[1]S94 - Plan Summary'!L66,0)</f>
        <v>0</v>
      </c>
      <c r="O288" s="129">
        <f>IF('[1]S94 - Plan Summary'!$R66=TRUE,'[1]S94 - Plan Summary'!M66,0)</f>
        <v>0</v>
      </c>
      <c r="P288" s="129">
        <f>IF('[1]S94 - Plan Summary'!$R66=TRUE,'[1]S94 - Plan Summary'!N66,0)</f>
        <v>0</v>
      </c>
      <c r="Q288" s="129">
        <f>IF('[1]S94 - Plan Summary'!$R66=TRUE,'[1]S94 - Plan Summary'!O66,0)</f>
        <v>0</v>
      </c>
      <c r="DZ288" s="114" t="s">
        <v>125</v>
      </c>
      <c r="EA288" s="115" t="s">
        <v>124</v>
      </c>
      <c r="EB288" s="115" t="s">
        <v>124</v>
      </c>
      <c r="EC288" s="115" t="s">
        <v>124</v>
      </c>
    </row>
    <row r="289" spans="2:133" s="111" customFormat="1" hidden="1" x14ac:dyDescent="0.25">
      <c r="B289" s="162" t="s">
        <v>224</v>
      </c>
      <c r="C289" s="114" t="s">
        <v>169</v>
      </c>
      <c r="E289" s="162"/>
      <c r="F289" s="129">
        <f>IF('[1]CAPEX Summary'!$BS87=TRUE,SUM('[1]CAPEX Summary'!E87),0)</f>
        <v>0</v>
      </c>
      <c r="G289" s="162"/>
      <c r="H289" s="129">
        <f>IF('[1]CAPEX Summary'!$BS87=TRUE,SUM('[1]CAPEX Summary'!G87),0)</f>
        <v>0</v>
      </c>
      <c r="I289" s="129">
        <f>IF('[1]CAPEX Summary'!$BS87=TRUE,SUM('[1]CAPEX Summary'!H87),0)</f>
        <v>0</v>
      </c>
      <c r="J289" s="129">
        <f>IF('[1]CAPEX Summary'!$BS87=TRUE,SUM('[1]CAPEX Summary'!I87),0)</f>
        <v>0</v>
      </c>
      <c r="K289" s="129">
        <f>IF('[1]CAPEX Summary'!$BS87=TRUE,SUM('[1]CAPEX Summary'!J87),0)</f>
        <v>0</v>
      </c>
      <c r="L289" s="129">
        <f>IF('[1]CAPEX Summary'!$BS87=TRUE,SUM('[1]CAPEX Summary'!K87),0)</f>
        <v>0</v>
      </c>
      <c r="M289" s="129">
        <f>IF('[1]CAPEX Summary'!$BS87=TRUE,SUM('[1]CAPEX Summary'!L87),0)</f>
        <v>0</v>
      </c>
      <c r="N289" s="129">
        <f>IF('[1]CAPEX Summary'!$BS87=TRUE,SUM('[1]CAPEX Summary'!M87),0)</f>
        <v>0</v>
      </c>
      <c r="O289" s="129">
        <f>IF('[1]CAPEX Summary'!$BS87=TRUE,SUM('[1]CAPEX Summary'!N87),0)</f>
        <v>0</v>
      </c>
      <c r="P289" s="129">
        <f>IF('[1]CAPEX Summary'!$BS87=TRUE,SUM('[1]CAPEX Summary'!O87),0)</f>
        <v>0</v>
      </c>
      <c r="Q289" s="129">
        <f>IF('[1]CAPEX Summary'!$BS87=TRUE,SUM('[1]CAPEX Summary'!P87),0)</f>
        <v>0</v>
      </c>
      <c r="DZ289" s="114" t="s">
        <v>125</v>
      </c>
      <c r="EA289" s="115" t="s">
        <v>124</v>
      </c>
      <c r="EB289" s="115" t="s">
        <v>124</v>
      </c>
      <c r="EC289" s="115" t="s">
        <v>124</v>
      </c>
    </row>
    <row r="290" spans="2:133" s="111" customFormat="1" hidden="1" x14ac:dyDescent="0.25">
      <c r="B290" s="162" t="s">
        <v>225</v>
      </c>
      <c r="C290" s="114" t="s">
        <v>169</v>
      </c>
      <c r="E290" s="162"/>
      <c r="F290" s="129">
        <f>'[1]Major Projects summary'!E94</f>
        <v>0</v>
      </c>
      <c r="G290" s="162"/>
      <c r="H290" s="129">
        <f>'[1]Major Projects summary'!G94</f>
        <v>0</v>
      </c>
      <c r="I290" s="129">
        <f>'[1]Major Projects summary'!H94</f>
        <v>0</v>
      </c>
      <c r="J290" s="129">
        <f>'[1]Major Projects summary'!I94</f>
        <v>0</v>
      </c>
      <c r="K290" s="129">
        <f>'[1]Major Projects summary'!J94</f>
        <v>0</v>
      </c>
      <c r="L290" s="129">
        <f>'[1]Major Projects summary'!K94</f>
        <v>0</v>
      </c>
      <c r="M290" s="129">
        <f>'[1]Major Projects summary'!L94</f>
        <v>0</v>
      </c>
      <c r="N290" s="129">
        <f>'[1]Major Projects summary'!M94</f>
        <v>0</v>
      </c>
      <c r="O290" s="129">
        <f>'[1]Major Projects summary'!N94</f>
        <v>0</v>
      </c>
      <c r="P290" s="129">
        <f>'[1]Major Projects summary'!O94</f>
        <v>0</v>
      </c>
      <c r="Q290" s="129">
        <f>'[1]Major Projects summary'!P94</f>
        <v>0</v>
      </c>
      <c r="DZ290" s="114" t="s">
        <v>125</v>
      </c>
      <c r="EA290" s="115" t="s">
        <v>124</v>
      </c>
      <c r="EB290" s="115" t="s">
        <v>124</v>
      </c>
      <c r="EC290" s="115" t="s">
        <v>124</v>
      </c>
    </row>
    <row r="291" spans="2:133" s="111" customFormat="1" hidden="1" x14ac:dyDescent="0.25">
      <c r="B291" s="162" t="s">
        <v>226</v>
      </c>
      <c r="C291" s="114" t="s">
        <v>169</v>
      </c>
      <c r="E291" s="162"/>
      <c r="F291" s="129">
        <f>'[1]Assets - Disposals &amp; Transfers'!E467</f>
        <v>0</v>
      </c>
      <c r="G291" s="162"/>
      <c r="H291" s="129">
        <f>'[1]Assets - Disposals &amp; Transfers'!G467</f>
        <v>0</v>
      </c>
      <c r="I291" s="129">
        <f>'[1]Assets - Disposals &amp; Transfers'!H467</f>
        <v>0</v>
      </c>
      <c r="J291" s="129">
        <f>'[1]Assets - Disposals &amp; Transfers'!I467</f>
        <v>0</v>
      </c>
      <c r="K291" s="129">
        <f>'[1]Assets - Disposals &amp; Transfers'!J467</f>
        <v>0</v>
      </c>
      <c r="L291" s="129">
        <f>'[1]Assets - Disposals &amp; Transfers'!K467</f>
        <v>0</v>
      </c>
      <c r="M291" s="129">
        <f>'[1]Assets - Disposals &amp; Transfers'!L467</f>
        <v>0</v>
      </c>
      <c r="N291" s="129">
        <f>'[1]Assets - Disposals &amp; Transfers'!M467</f>
        <v>0</v>
      </c>
      <c r="O291" s="129">
        <f>'[1]Assets - Disposals &amp; Transfers'!N467</f>
        <v>0</v>
      </c>
      <c r="P291" s="129">
        <f>'[1]Assets - Disposals &amp; Transfers'!O467</f>
        <v>0</v>
      </c>
      <c r="Q291" s="129">
        <f>'[1]Assets - Disposals &amp; Transfers'!P467</f>
        <v>0</v>
      </c>
      <c r="DZ291" s="114" t="s">
        <v>125</v>
      </c>
      <c r="EA291" s="115" t="s">
        <v>124</v>
      </c>
      <c r="EB291" s="115" t="s">
        <v>124</v>
      </c>
      <c r="EC291" s="115" t="s">
        <v>124</v>
      </c>
    </row>
    <row r="292" spans="2:133" s="111" customFormat="1" hidden="1" x14ac:dyDescent="0.25">
      <c r="B292" s="162" t="s">
        <v>231</v>
      </c>
      <c r="C292" s="114" t="s">
        <v>169</v>
      </c>
      <c r="E292" s="162"/>
      <c r="F292" s="129">
        <f>+'[1]IPP&amp;E Reconciliation'!D702</f>
        <v>0</v>
      </c>
      <c r="G292" s="162"/>
      <c r="H292" s="129">
        <f>+'[1]IPP&amp;E Reconciliation'!E702</f>
        <v>0</v>
      </c>
      <c r="I292" s="129">
        <f>+'[1]IPP&amp;E Reconciliation'!F702</f>
        <v>0</v>
      </c>
      <c r="J292" s="129">
        <f>+'[1]IPP&amp;E Reconciliation'!G702</f>
        <v>0</v>
      </c>
      <c r="K292" s="129">
        <f>+'[1]IPP&amp;E Reconciliation'!H702</f>
        <v>0</v>
      </c>
      <c r="L292" s="129">
        <f>+'[1]IPP&amp;E Reconciliation'!I702</f>
        <v>0</v>
      </c>
      <c r="M292" s="129">
        <f>+'[1]IPP&amp;E Reconciliation'!J702</f>
        <v>0</v>
      </c>
      <c r="N292" s="129">
        <f>+'[1]IPP&amp;E Reconciliation'!K702</f>
        <v>0</v>
      </c>
      <c r="O292" s="129">
        <f>+'[1]IPP&amp;E Reconciliation'!L702</f>
        <v>0</v>
      </c>
      <c r="P292" s="129">
        <f>+'[1]IPP&amp;E Reconciliation'!M702</f>
        <v>0</v>
      </c>
      <c r="Q292" s="129">
        <f>+'[1]IPP&amp;E Reconciliation'!N702</f>
        <v>0</v>
      </c>
      <c r="DZ292" s="114" t="s">
        <v>125</v>
      </c>
      <c r="EA292" s="115" t="s">
        <v>124</v>
      </c>
      <c r="EB292" s="115" t="s">
        <v>124</v>
      </c>
      <c r="EC292" s="115" t="s">
        <v>124</v>
      </c>
    </row>
    <row r="293" spans="2:133" s="111" customFormat="1" hidden="1" x14ac:dyDescent="0.25">
      <c r="B293" s="162" t="s">
        <v>227</v>
      </c>
      <c r="C293" s="114" t="s">
        <v>169</v>
      </c>
      <c r="E293" s="162"/>
      <c r="F293" s="147" t="e">
        <f>ROUND(F287-SUM(F288:F292),0)</f>
        <v>#VALUE!</v>
      </c>
      <c r="G293" s="162"/>
      <c r="H293" s="147" t="e">
        <f t="shared" ref="H293:Q293" si="127">ROUND(H287-SUM(H288:H292),0)</f>
        <v>#VALUE!</v>
      </c>
      <c r="I293" s="147" t="e">
        <f t="shared" si="127"/>
        <v>#VALUE!</v>
      </c>
      <c r="J293" s="147" t="e">
        <f t="shared" si="127"/>
        <v>#VALUE!</v>
      </c>
      <c r="K293" s="147" t="e">
        <f t="shared" si="127"/>
        <v>#VALUE!</v>
      </c>
      <c r="L293" s="147" t="e">
        <f t="shared" si="127"/>
        <v>#VALUE!</v>
      </c>
      <c r="M293" s="147" t="e">
        <f t="shared" si="127"/>
        <v>#VALUE!</v>
      </c>
      <c r="N293" s="147" t="e">
        <f t="shared" si="127"/>
        <v>#VALUE!</v>
      </c>
      <c r="O293" s="147" t="e">
        <f t="shared" si="127"/>
        <v>#VALUE!</v>
      </c>
      <c r="P293" s="147" t="e">
        <f t="shared" si="127"/>
        <v>#VALUE!</v>
      </c>
      <c r="Q293" s="147" t="e">
        <f t="shared" si="127"/>
        <v>#VALUE!</v>
      </c>
      <c r="DZ293" s="114" t="s">
        <v>125</v>
      </c>
      <c r="EA293" s="115" t="s">
        <v>124</v>
      </c>
      <c r="EB293" s="115" t="s">
        <v>124</v>
      </c>
      <c r="EC293" s="115" t="s">
        <v>124</v>
      </c>
    </row>
    <row r="294" spans="2:133" s="111" customFormat="1" hidden="1" x14ac:dyDescent="0.25">
      <c r="C294" s="114" t="s">
        <v>169</v>
      </c>
      <c r="DZ294" s="114" t="s">
        <v>125</v>
      </c>
      <c r="EA294" s="115" t="s">
        <v>124</v>
      </c>
      <c r="EB294" s="115" t="s">
        <v>124</v>
      </c>
      <c r="EC294" s="115" t="s">
        <v>124</v>
      </c>
    </row>
    <row r="295" spans="2:133" s="111" customFormat="1" hidden="1" x14ac:dyDescent="0.25">
      <c r="B295" s="111" t="str">
        <f>B24</f>
        <v>Impairment</v>
      </c>
      <c r="C295" s="114" t="s">
        <v>169</v>
      </c>
      <c r="DZ295" s="114" t="s">
        <v>125</v>
      </c>
      <c r="EA295" s="115" t="s">
        <v>124</v>
      </c>
      <c r="EB295" s="115" t="s">
        <v>124</v>
      </c>
      <c r="EC295" s="115" t="s">
        <v>124</v>
      </c>
    </row>
    <row r="296" spans="2:133" s="111" customFormat="1" hidden="1" x14ac:dyDescent="0.25">
      <c r="B296" s="162" t="s">
        <v>221</v>
      </c>
      <c r="C296" s="114" t="s">
        <v>169</v>
      </c>
      <c r="E296" s="162"/>
      <c r="F296" s="111" t="e">
        <f>F24</f>
        <v>#VALUE!</v>
      </c>
      <c r="G296" s="162"/>
      <c r="H296" s="111" t="e">
        <f t="shared" ref="H296:Q296" si="128">H24</f>
        <v>#VALUE!</v>
      </c>
      <c r="I296" s="111">
        <f t="shared" si="128"/>
        <v>0</v>
      </c>
      <c r="J296" s="111">
        <f t="shared" si="128"/>
        <v>0</v>
      </c>
      <c r="K296" s="111">
        <f t="shared" si="128"/>
        <v>0</v>
      </c>
      <c r="L296" s="111">
        <f t="shared" si="128"/>
        <v>0</v>
      </c>
      <c r="M296" s="111">
        <f t="shared" si="128"/>
        <v>0</v>
      </c>
      <c r="N296" s="111" t="e">
        <f t="shared" si="128"/>
        <v>#VALUE!</v>
      </c>
      <c r="O296" s="111" t="e">
        <f t="shared" si="128"/>
        <v>#VALUE!</v>
      </c>
      <c r="P296" s="111" t="e">
        <f t="shared" si="128"/>
        <v>#VALUE!</v>
      </c>
      <c r="Q296" s="111" t="e">
        <f t="shared" si="128"/>
        <v>#VALUE!</v>
      </c>
      <c r="DZ296" s="114" t="s">
        <v>125</v>
      </c>
      <c r="EA296" s="115" t="s">
        <v>124</v>
      </c>
      <c r="EB296" s="115" t="s">
        <v>124</v>
      </c>
      <c r="EC296" s="115" t="s">
        <v>124</v>
      </c>
    </row>
    <row r="297" spans="2:133" s="111" customFormat="1" hidden="1" x14ac:dyDescent="0.25">
      <c r="B297" s="162" t="s">
        <v>222</v>
      </c>
      <c r="C297" s="114" t="s">
        <v>169</v>
      </c>
      <c r="E297" s="162"/>
      <c r="F297" s="111" t="e">
        <f>SUMIF('[1]Budget Summary 1'!$C:$C,$A24,'[1]Budget Summary 1'!J:J)</f>
        <v>#VALUE!</v>
      </c>
      <c r="G297" s="162"/>
      <c r="H297" s="111" t="e">
        <f>SUMIF('[1]Budget Summary 1'!$C:$C,$A24,'[1]Budget Summary 1'!L:L)</f>
        <v>#VALUE!</v>
      </c>
      <c r="I297" s="111" t="e">
        <f>SUMIF('[1]Budget Summary 1'!$C:$C,$A24,'[1]Budget Summary 1'!M:M)</f>
        <v>#VALUE!</v>
      </c>
      <c r="J297" s="111" t="e">
        <f>SUMIF('[1]Budget Summary 1'!$C:$C,$A24,'[1]Budget Summary 1'!N:N)</f>
        <v>#VALUE!</v>
      </c>
      <c r="K297" s="111" t="e">
        <f>SUMIF('[1]Budget Summary 1'!$C:$C,$A24,'[1]Budget Summary 1'!O:O)</f>
        <v>#VALUE!</v>
      </c>
      <c r="L297" s="111" t="e">
        <f>SUMIF('[1]Budget Summary 1'!$C:$C,$A24,'[1]Budget Summary 1'!P:P)</f>
        <v>#VALUE!</v>
      </c>
      <c r="M297" s="111" t="e">
        <f>SUMIF('[1]Budget Summary 1'!$C:$C,$A24,'[1]Budget Summary 1'!Q:Q)</f>
        <v>#VALUE!</v>
      </c>
      <c r="N297" s="111" t="e">
        <f>SUMIF('[1]Budget Summary 1'!$C:$C,$A24,'[1]Budget Summary 1'!R:R)</f>
        <v>#VALUE!</v>
      </c>
      <c r="O297" s="111" t="e">
        <f>SUMIF('[1]Budget Summary 1'!$C:$C,$A24,'[1]Budget Summary 1'!S:S)</f>
        <v>#VALUE!</v>
      </c>
      <c r="P297" s="111" t="e">
        <f>SUMIF('[1]Budget Summary 1'!$C:$C,$A24,'[1]Budget Summary 1'!T:T)</f>
        <v>#VALUE!</v>
      </c>
      <c r="Q297" s="111" t="e">
        <f>SUMIF('[1]Budget Summary 1'!$C:$C,$A24,'[1]Budget Summary 1'!U:U)</f>
        <v>#VALUE!</v>
      </c>
      <c r="DZ297" s="114" t="s">
        <v>125</v>
      </c>
      <c r="EA297" s="115" t="s">
        <v>124</v>
      </c>
      <c r="EB297" s="115" t="s">
        <v>124</v>
      </c>
      <c r="EC297" s="115" t="s">
        <v>124</v>
      </c>
    </row>
    <row r="298" spans="2:133" s="111" customFormat="1" hidden="1" x14ac:dyDescent="0.25">
      <c r="B298" s="162" t="s">
        <v>193</v>
      </c>
      <c r="C298" s="114" t="s">
        <v>169</v>
      </c>
      <c r="E298" s="162"/>
      <c r="F298" s="134" t="e">
        <f>ROUND(F296-F297,0)</f>
        <v>#VALUE!</v>
      </c>
      <c r="G298" s="162"/>
      <c r="H298" s="134" t="e">
        <f t="shared" ref="H298:Q298" si="129">ROUND(H296-H297,0)</f>
        <v>#VALUE!</v>
      </c>
      <c r="I298" s="134" t="e">
        <f t="shared" si="129"/>
        <v>#VALUE!</v>
      </c>
      <c r="J298" s="134" t="e">
        <f t="shared" si="129"/>
        <v>#VALUE!</v>
      </c>
      <c r="K298" s="134" t="e">
        <f t="shared" si="129"/>
        <v>#VALUE!</v>
      </c>
      <c r="L298" s="134" t="e">
        <f t="shared" si="129"/>
        <v>#VALUE!</v>
      </c>
      <c r="M298" s="134" t="e">
        <f t="shared" si="129"/>
        <v>#VALUE!</v>
      </c>
      <c r="N298" s="134" t="e">
        <f t="shared" si="129"/>
        <v>#VALUE!</v>
      </c>
      <c r="O298" s="134" t="e">
        <f t="shared" si="129"/>
        <v>#VALUE!</v>
      </c>
      <c r="P298" s="134" t="e">
        <f t="shared" si="129"/>
        <v>#VALUE!</v>
      </c>
      <c r="Q298" s="134" t="e">
        <f t="shared" si="129"/>
        <v>#VALUE!</v>
      </c>
      <c r="DZ298" s="114" t="s">
        <v>125</v>
      </c>
      <c r="EA298" s="115" t="s">
        <v>124</v>
      </c>
      <c r="EB298" s="115" t="s">
        <v>124</v>
      </c>
      <c r="EC298" s="115" t="s">
        <v>124</v>
      </c>
    </row>
    <row r="299" spans="2:133" s="111" customFormat="1" hidden="1" x14ac:dyDescent="0.25">
      <c r="C299" s="114" t="s">
        <v>169</v>
      </c>
      <c r="DZ299" s="114" t="s">
        <v>125</v>
      </c>
      <c r="EA299" s="115" t="s">
        <v>124</v>
      </c>
      <c r="EB299" s="115" t="s">
        <v>124</v>
      </c>
      <c r="EC299" s="115" t="s">
        <v>124</v>
      </c>
    </row>
    <row r="300" spans="2:133" s="111" customFormat="1" hidden="1" x14ac:dyDescent="0.25">
      <c r="B300" s="111" t="str">
        <f>B25</f>
        <v>Other Expenses</v>
      </c>
      <c r="C300" s="114" t="s">
        <v>169</v>
      </c>
      <c r="DZ300" s="114" t="s">
        <v>125</v>
      </c>
      <c r="EA300" s="115" t="s">
        <v>124</v>
      </c>
      <c r="EB300" s="115" t="s">
        <v>124</v>
      </c>
      <c r="EC300" s="115" t="s">
        <v>124</v>
      </c>
    </row>
    <row r="301" spans="2:133" s="111" customFormat="1" hidden="1" x14ac:dyDescent="0.25">
      <c r="B301" s="162" t="s">
        <v>221</v>
      </c>
      <c r="C301" s="114" t="s">
        <v>169</v>
      </c>
      <c r="E301" s="162"/>
      <c r="F301" s="111" t="e">
        <f>F25</f>
        <v>#VALUE!</v>
      </c>
      <c r="G301" s="162"/>
      <c r="H301" s="111" t="e">
        <f t="shared" ref="H301:Q301" si="130">H25</f>
        <v>#VALUE!</v>
      </c>
      <c r="I301" s="111">
        <f t="shared" si="130"/>
        <v>13917084.850000001</v>
      </c>
      <c r="J301" s="111">
        <f t="shared" si="130"/>
        <v>14373251.959999999</v>
      </c>
      <c r="K301" s="111">
        <f t="shared" si="130"/>
        <v>15053676.740000002</v>
      </c>
      <c r="L301" s="111">
        <f t="shared" si="130"/>
        <v>15806344.779999996</v>
      </c>
      <c r="M301" s="111">
        <f t="shared" si="130"/>
        <v>16474321.52</v>
      </c>
      <c r="N301" s="111" t="e">
        <f t="shared" si="130"/>
        <v>#VALUE!</v>
      </c>
      <c r="O301" s="111" t="e">
        <f t="shared" si="130"/>
        <v>#VALUE!</v>
      </c>
      <c r="P301" s="111" t="e">
        <f t="shared" si="130"/>
        <v>#VALUE!</v>
      </c>
      <c r="Q301" s="111" t="e">
        <f t="shared" si="130"/>
        <v>#VALUE!</v>
      </c>
      <c r="DZ301" s="114" t="s">
        <v>125</v>
      </c>
      <c r="EA301" s="115" t="s">
        <v>124</v>
      </c>
      <c r="EB301" s="115" t="s">
        <v>124</v>
      </c>
      <c r="EC301" s="115" t="s">
        <v>124</v>
      </c>
    </row>
    <row r="302" spans="2:133" s="111" customFormat="1" hidden="1" x14ac:dyDescent="0.25">
      <c r="B302" s="162" t="s">
        <v>222</v>
      </c>
      <c r="C302" s="114" t="s">
        <v>169</v>
      </c>
      <c r="E302" s="162"/>
      <c r="F302" s="111" t="e">
        <f>SUMIF('[1]Budget Summary 1'!$C:$C,$A25,'[1]Budget Summary 1'!J:J)</f>
        <v>#VALUE!</v>
      </c>
      <c r="G302" s="162"/>
      <c r="H302" s="111" t="e">
        <f>SUMIF('[1]Budget Summary 1'!$C:$C,$A25,'[1]Budget Summary 1'!L:L)</f>
        <v>#VALUE!</v>
      </c>
      <c r="I302" s="111" t="e">
        <f>SUMIF('[1]Budget Summary 1'!$C:$C,$A25,'[1]Budget Summary 1'!M:M)</f>
        <v>#VALUE!</v>
      </c>
      <c r="J302" s="111" t="e">
        <f>SUMIF('[1]Budget Summary 1'!$C:$C,$A25,'[1]Budget Summary 1'!N:N)</f>
        <v>#VALUE!</v>
      </c>
      <c r="K302" s="111" t="e">
        <f>SUMIF('[1]Budget Summary 1'!$C:$C,$A25,'[1]Budget Summary 1'!O:O)</f>
        <v>#VALUE!</v>
      </c>
      <c r="L302" s="111" t="e">
        <f>SUMIF('[1]Budget Summary 1'!$C:$C,$A25,'[1]Budget Summary 1'!P:P)</f>
        <v>#VALUE!</v>
      </c>
      <c r="M302" s="111" t="e">
        <f>SUMIF('[1]Budget Summary 1'!$C:$C,$A25,'[1]Budget Summary 1'!Q:Q)</f>
        <v>#VALUE!</v>
      </c>
      <c r="N302" s="111" t="e">
        <f>SUMIF('[1]Budget Summary 1'!$C:$C,$A25,'[1]Budget Summary 1'!R:R)</f>
        <v>#VALUE!</v>
      </c>
      <c r="O302" s="111" t="e">
        <f>SUMIF('[1]Budget Summary 1'!$C:$C,$A25,'[1]Budget Summary 1'!S:S)</f>
        <v>#VALUE!</v>
      </c>
      <c r="P302" s="111" t="e">
        <f>SUMIF('[1]Budget Summary 1'!$C:$C,$A25,'[1]Budget Summary 1'!T:T)</f>
        <v>#VALUE!</v>
      </c>
      <c r="Q302" s="111" t="e">
        <f>SUMIF('[1]Budget Summary 1'!$C:$C,$A25,'[1]Budget Summary 1'!U:U)</f>
        <v>#VALUE!</v>
      </c>
      <c r="DZ302" s="114" t="s">
        <v>125</v>
      </c>
      <c r="EA302" s="115" t="s">
        <v>124</v>
      </c>
      <c r="EB302" s="115" t="s">
        <v>124</v>
      </c>
      <c r="EC302" s="115" t="s">
        <v>124</v>
      </c>
    </row>
    <row r="303" spans="2:133" s="111" customFormat="1" hidden="1" x14ac:dyDescent="0.25">
      <c r="B303" s="162" t="s">
        <v>193</v>
      </c>
      <c r="C303" s="114" t="s">
        <v>169</v>
      </c>
      <c r="E303" s="162"/>
      <c r="F303" s="134" t="e">
        <f>ROUND(F301-F302,0)</f>
        <v>#VALUE!</v>
      </c>
      <c r="G303" s="162"/>
      <c r="H303" s="134" t="e">
        <f t="shared" ref="H303:Q303" si="131">ROUND(H301-H302,0)</f>
        <v>#VALUE!</v>
      </c>
      <c r="I303" s="134" t="e">
        <f t="shared" si="131"/>
        <v>#VALUE!</v>
      </c>
      <c r="J303" s="134" t="e">
        <f t="shared" si="131"/>
        <v>#VALUE!</v>
      </c>
      <c r="K303" s="134" t="e">
        <f t="shared" si="131"/>
        <v>#VALUE!</v>
      </c>
      <c r="L303" s="134" t="e">
        <f t="shared" si="131"/>
        <v>#VALUE!</v>
      </c>
      <c r="M303" s="134" t="e">
        <f t="shared" si="131"/>
        <v>#VALUE!</v>
      </c>
      <c r="N303" s="134" t="e">
        <f t="shared" si="131"/>
        <v>#VALUE!</v>
      </c>
      <c r="O303" s="134" t="e">
        <f t="shared" si="131"/>
        <v>#VALUE!</v>
      </c>
      <c r="P303" s="134" t="e">
        <f t="shared" si="131"/>
        <v>#VALUE!</v>
      </c>
      <c r="Q303" s="134" t="e">
        <f t="shared" si="131"/>
        <v>#VALUE!</v>
      </c>
      <c r="DZ303" s="114" t="s">
        <v>125</v>
      </c>
      <c r="EA303" s="115" t="s">
        <v>124</v>
      </c>
      <c r="EB303" s="115" t="s">
        <v>124</v>
      </c>
      <c r="EC303" s="115" t="s">
        <v>124</v>
      </c>
    </row>
    <row r="304" spans="2:133" s="111" customFormat="1" hidden="1" x14ac:dyDescent="0.25">
      <c r="B304" s="162" t="s">
        <v>223</v>
      </c>
      <c r="C304" s="114" t="s">
        <v>169</v>
      </c>
      <c r="E304" s="162"/>
      <c r="F304" s="129">
        <f>+'[1]S94 - Plan Summary'!D25</f>
        <v>0</v>
      </c>
      <c r="G304" s="162"/>
      <c r="H304" s="129">
        <f>+'[1]S94 - Plan Summary'!F25</f>
        <v>0</v>
      </c>
      <c r="I304" s="129">
        <f>+'[1]S94 - Plan Summary'!G25</f>
        <v>0</v>
      </c>
      <c r="J304" s="129">
        <f>+'[1]S94 - Plan Summary'!H25</f>
        <v>0</v>
      </c>
      <c r="K304" s="129">
        <f>+'[1]S94 - Plan Summary'!I25</f>
        <v>0</v>
      </c>
      <c r="L304" s="129">
        <f>+'[1]S94 - Plan Summary'!J25</f>
        <v>0</v>
      </c>
      <c r="M304" s="129">
        <f>+'[1]S94 - Plan Summary'!K25</f>
        <v>0</v>
      </c>
      <c r="N304" s="129">
        <f>+'[1]S94 - Plan Summary'!L25</f>
        <v>0</v>
      </c>
      <c r="O304" s="129">
        <f>+'[1]S94 - Plan Summary'!M25</f>
        <v>0</v>
      </c>
      <c r="P304" s="129">
        <f>+'[1]S94 - Plan Summary'!N25</f>
        <v>0</v>
      </c>
      <c r="Q304" s="129">
        <f>+'[1]S94 - Plan Summary'!O25</f>
        <v>0</v>
      </c>
      <c r="DZ304" s="114" t="s">
        <v>125</v>
      </c>
      <c r="EA304" s="115" t="s">
        <v>124</v>
      </c>
      <c r="EB304" s="115" t="s">
        <v>124</v>
      </c>
      <c r="EC304" s="115" t="s">
        <v>124</v>
      </c>
    </row>
    <row r="305" spans="2:133" s="111" customFormat="1" hidden="1" x14ac:dyDescent="0.25">
      <c r="B305" s="162" t="s">
        <v>224</v>
      </c>
      <c r="C305" s="114" t="s">
        <v>169</v>
      </c>
      <c r="E305" s="162"/>
      <c r="F305" s="129">
        <f>'[1]Major Projects summary'!E38</f>
        <v>0</v>
      </c>
      <c r="G305" s="162"/>
      <c r="H305" s="129">
        <f>'[1]Major Projects summary'!G38</f>
        <v>0</v>
      </c>
      <c r="I305" s="129">
        <f>'[1]Major Projects summary'!H38</f>
        <v>0</v>
      </c>
      <c r="J305" s="129">
        <f>'[1]Major Projects summary'!I38</f>
        <v>0</v>
      </c>
      <c r="K305" s="129">
        <f>'[1]Major Projects summary'!J38</f>
        <v>0</v>
      </c>
      <c r="L305" s="129">
        <f>'[1]Major Projects summary'!K38</f>
        <v>0</v>
      </c>
      <c r="M305" s="129">
        <f>'[1]Major Projects summary'!L38</f>
        <v>0</v>
      </c>
      <c r="N305" s="129">
        <f>'[1]Major Projects summary'!M38</f>
        <v>0</v>
      </c>
      <c r="O305" s="129">
        <f>'[1]Major Projects summary'!N38</f>
        <v>0</v>
      </c>
      <c r="P305" s="129">
        <f>'[1]Major Projects summary'!O38</f>
        <v>0</v>
      </c>
      <c r="Q305" s="129">
        <f>'[1]Major Projects summary'!P38</f>
        <v>0</v>
      </c>
      <c r="DZ305" s="114" t="s">
        <v>125</v>
      </c>
      <c r="EA305" s="115" t="s">
        <v>124</v>
      </c>
      <c r="EB305" s="115" t="s">
        <v>124</v>
      </c>
      <c r="EC305" s="115" t="s">
        <v>124</v>
      </c>
    </row>
    <row r="306" spans="2:133" s="111" customFormat="1" hidden="1" x14ac:dyDescent="0.25">
      <c r="B306" s="162" t="s">
        <v>225</v>
      </c>
      <c r="C306" s="114" t="s">
        <v>169</v>
      </c>
      <c r="E306" s="162"/>
      <c r="F306" s="129">
        <f>'[1]Major Projects summary'!E95</f>
        <v>0</v>
      </c>
      <c r="G306" s="162"/>
      <c r="H306" s="129">
        <f>'[1]Major Projects summary'!G95</f>
        <v>0</v>
      </c>
      <c r="I306" s="129">
        <f>'[1]Major Projects summary'!H95</f>
        <v>0</v>
      </c>
      <c r="J306" s="129">
        <f>'[1]Major Projects summary'!I95</f>
        <v>0</v>
      </c>
      <c r="K306" s="129">
        <f>'[1]Major Projects summary'!J95</f>
        <v>0</v>
      </c>
      <c r="L306" s="129">
        <f>'[1]Major Projects summary'!K95</f>
        <v>0</v>
      </c>
      <c r="M306" s="129">
        <f>'[1]Major Projects summary'!L95</f>
        <v>0</v>
      </c>
      <c r="N306" s="129">
        <f>'[1]Major Projects summary'!M95</f>
        <v>0</v>
      </c>
      <c r="O306" s="129">
        <f>'[1]Major Projects summary'!N95</f>
        <v>0</v>
      </c>
      <c r="P306" s="129">
        <f>'[1]Major Projects summary'!O95</f>
        <v>0</v>
      </c>
      <c r="Q306" s="129">
        <f>'[1]Major Projects summary'!P95</f>
        <v>0</v>
      </c>
      <c r="DZ306" s="114" t="s">
        <v>125</v>
      </c>
      <c r="EA306" s="115" t="s">
        <v>124</v>
      </c>
      <c r="EB306" s="115" t="s">
        <v>124</v>
      </c>
      <c r="EC306" s="115" t="s">
        <v>124</v>
      </c>
    </row>
    <row r="307" spans="2:133" s="111" customFormat="1" hidden="1" x14ac:dyDescent="0.25">
      <c r="B307" s="162" t="s">
        <v>226</v>
      </c>
      <c r="C307" s="114" t="s">
        <v>169</v>
      </c>
      <c r="E307" s="162"/>
      <c r="F307" s="129">
        <f>'[1]Major Projects summary'!E105</f>
        <v>0</v>
      </c>
      <c r="G307" s="162"/>
      <c r="H307" s="129">
        <f>'[1]Major Projects summary'!G105</f>
        <v>0</v>
      </c>
      <c r="I307" s="129">
        <f>'[1]Major Projects summary'!H105</f>
        <v>0</v>
      </c>
      <c r="J307" s="129">
        <f>'[1]Major Projects summary'!I105</f>
        <v>0</v>
      </c>
      <c r="K307" s="129">
        <f>'[1]Major Projects summary'!J105</f>
        <v>0</v>
      </c>
      <c r="L307" s="129">
        <f>'[1]Major Projects summary'!K105</f>
        <v>0</v>
      </c>
      <c r="M307" s="129">
        <f>'[1]Major Projects summary'!L105</f>
        <v>0</v>
      </c>
      <c r="N307" s="129">
        <f>'[1]Major Projects summary'!M105</f>
        <v>0</v>
      </c>
      <c r="O307" s="129">
        <f>'[1]Major Projects summary'!N105</f>
        <v>0</v>
      </c>
      <c r="P307" s="129">
        <f>'[1]Major Projects summary'!O105</f>
        <v>0</v>
      </c>
      <c r="Q307" s="129">
        <f>'[1]Major Projects summary'!P105</f>
        <v>0</v>
      </c>
      <c r="DZ307" s="114" t="s">
        <v>125</v>
      </c>
      <c r="EA307" s="115" t="s">
        <v>124</v>
      </c>
      <c r="EB307" s="115" t="s">
        <v>124</v>
      </c>
      <c r="EC307" s="115" t="s">
        <v>124</v>
      </c>
    </row>
    <row r="308" spans="2:133" s="111" customFormat="1" hidden="1" x14ac:dyDescent="0.25">
      <c r="B308" s="162" t="s">
        <v>231</v>
      </c>
      <c r="C308" s="114" t="s">
        <v>169</v>
      </c>
      <c r="E308" s="162"/>
      <c r="F308" s="129">
        <f>'[1]RE Dev Summary'!E55</f>
        <v>0</v>
      </c>
      <c r="G308" s="162"/>
      <c r="H308" s="129">
        <f>'[1]RE Dev Summary'!G55</f>
        <v>0</v>
      </c>
      <c r="I308" s="129">
        <f>'[1]RE Dev Summary'!H55</f>
        <v>0</v>
      </c>
      <c r="J308" s="129">
        <f>'[1]RE Dev Summary'!I55</f>
        <v>0</v>
      </c>
      <c r="K308" s="129">
        <f>'[1]RE Dev Summary'!J55</f>
        <v>0</v>
      </c>
      <c r="L308" s="129">
        <f>'[1]RE Dev Summary'!K55</f>
        <v>0</v>
      </c>
      <c r="M308" s="129">
        <f>'[1]RE Dev Summary'!L55</f>
        <v>0</v>
      </c>
      <c r="N308" s="129">
        <f>'[1]RE Dev Summary'!M55</f>
        <v>0</v>
      </c>
      <c r="O308" s="129">
        <f>'[1]RE Dev Summary'!N55</f>
        <v>0</v>
      </c>
      <c r="P308" s="129">
        <f>'[1]RE Dev Summary'!O55</f>
        <v>0</v>
      </c>
      <c r="Q308" s="129">
        <f>'[1]RE Dev Summary'!P55</f>
        <v>0</v>
      </c>
      <c r="DZ308" s="114" t="s">
        <v>125</v>
      </c>
      <c r="EA308" s="115" t="s">
        <v>124</v>
      </c>
      <c r="EB308" s="115" t="s">
        <v>124</v>
      </c>
      <c r="EC308" s="115" t="s">
        <v>124</v>
      </c>
    </row>
    <row r="309" spans="2:133" s="111" customFormat="1" hidden="1" x14ac:dyDescent="0.25">
      <c r="B309" s="162" t="s">
        <v>232</v>
      </c>
      <c r="C309" s="114" t="s">
        <v>169</v>
      </c>
      <c r="E309" s="162"/>
      <c r="F309" s="129">
        <f>'[1]RE Dev Summary'!E64</f>
        <v>0</v>
      </c>
      <c r="G309" s="162"/>
      <c r="H309" s="129">
        <f>'[1]RE Dev Summary'!G64</f>
        <v>0</v>
      </c>
      <c r="I309" s="129">
        <f>'[1]RE Dev Summary'!H64</f>
        <v>0</v>
      </c>
      <c r="J309" s="129">
        <f>'[1]RE Dev Summary'!I64</f>
        <v>0</v>
      </c>
      <c r="K309" s="129">
        <f>'[1]RE Dev Summary'!J64</f>
        <v>0</v>
      </c>
      <c r="L309" s="129">
        <f>'[1]RE Dev Summary'!K64</f>
        <v>0</v>
      </c>
      <c r="M309" s="129">
        <f>'[1]RE Dev Summary'!L64</f>
        <v>0</v>
      </c>
      <c r="N309" s="129">
        <f>'[1]RE Dev Summary'!M64</f>
        <v>0</v>
      </c>
      <c r="O309" s="129">
        <f>'[1]RE Dev Summary'!N64</f>
        <v>0</v>
      </c>
      <c r="P309" s="129">
        <f>'[1]RE Dev Summary'!O64</f>
        <v>0</v>
      </c>
      <c r="Q309" s="129">
        <f>'[1]RE Dev Summary'!P64</f>
        <v>0</v>
      </c>
      <c r="DZ309" s="114" t="s">
        <v>125</v>
      </c>
      <c r="EA309" s="115" t="s">
        <v>124</v>
      </c>
      <c r="EB309" s="115" t="s">
        <v>124</v>
      </c>
      <c r="EC309" s="115" t="s">
        <v>124</v>
      </c>
    </row>
    <row r="310" spans="2:133" s="111" customFormat="1" hidden="1" x14ac:dyDescent="0.25">
      <c r="B310" s="162" t="s">
        <v>227</v>
      </c>
      <c r="C310" s="114" t="s">
        <v>169</v>
      </c>
      <c r="E310" s="162"/>
      <c r="F310" s="147" t="e">
        <f>ROUND(F303-SUM(F304:F309),0)</f>
        <v>#VALUE!</v>
      </c>
      <c r="G310" s="162"/>
      <c r="H310" s="147" t="e">
        <f t="shared" ref="H310:Q310" si="132">ROUND(H303-SUM(H304:H309),0)</f>
        <v>#VALUE!</v>
      </c>
      <c r="I310" s="147" t="e">
        <f t="shared" si="132"/>
        <v>#VALUE!</v>
      </c>
      <c r="J310" s="147" t="e">
        <f t="shared" si="132"/>
        <v>#VALUE!</v>
      </c>
      <c r="K310" s="147" t="e">
        <f t="shared" si="132"/>
        <v>#VALUE!</v>
      </c>
      <c r="L310" s="147" t="e">
        <f t="shared" si="132"/>
        <v>#VALUE!</v>
      </c>
      <c r="M310" s="147" t="e">
        <f t="shared" si="132"/>
        <v>#VALUE!</v>
      </c>
      <c r="N310" s="147" t="e">
        <f t="shared" si="132"/>
        <v>#VALUE!</v>
      </c>
      <c r="O310" s="147" t="e">
        <f t="shared" si="132"/>
        <v>#VALUE!</v>
      </c>
      <c r="P310" s="147" t="e">
        <f t="shared" si="132"/>
        <v>#VALUE!</v>
      </c>
      <c r="Q310" s="147" t="e">
        <f t="shared" si="132"/>
        <v>#VALUE!</v>
      </c>
      <c r="DZ310" s="114" t="s">
        <v>125</v>
      </c>
      <c r="EA310" s="115" t="s">
        <v>124</v>
      </c>
      <c r="EB310" s="115" t="s">
        <v>124</v>
      </c>
      <c r="EC310" s="115" t="s">
        <v>124</v>
      </c>
    </row>
    <row r="311" spans="2:133" s="111" customFormat="1" hidden="1" x14ac:dyDescent="0.25">
      <c r="C311" s="114" t="s">
        <v>169</v>
      </c>
      <c r="DZ311" s="114" t="s">
        <v>125</v>
      </c>
      <c r="EA311" s="115" t="s">
        <v>124</v>
      </c>
      <c r="EB311" s="115" t="s">
        <v>124</v>
      </c>
      <c r="EC311" s="115" t="s">
        <v>124</v>
      </c>
    </row>
    <row r="312" spans="2:133" s="111" customFormat="1" hidden="1" x14ac:dyDescent="0.25">
      <c r="B312" s="111" t="str">
        <f>B26</f>
        <v>Interest &amp; Investment Losses</v>
      </c>
      <c r="C312" s="114" t="s">
        <v>169</v>
      </c>
      <c r="DZ312" s="114" t="s">
        <v>125</v>
      </c>
      <c r="EA312" s="115" t="s">
        <v>124</v>
      </c>
      <c r="EB312" s="115" t="s">
        <v>124</v>
      </c>
      <c r="EC312" s="115" t="s">
        <v>124</v>
      </c>
    </row>
    <row r="313" spans="2:133" s="111" customFormat="1" hidden="1" x14ac:dyDescent="0.25">
      <c r="B313" s="162" t="s">
        <v>221</v>
      </c>
      <c r="C313" s="114" t="s">
        <v>169</v>
      </c>
      <c r="E313" s="162"/>
      <c r="F313" s="111" t="e">
        <f>F26</f>
        <v>#VALUE!</v>
      </c>
      <c r="G313" s="162"/>
      <c r="H313" s="111" t="e">
        <f t="shared" ref="H313:Q313" si="133">H26</f>
        <v>#VALUE!</v>
      </c>
      <c r="I313" s="111" t="e">
        <f t="shared" si="133"/>
        <v>#VALUE!</v>
      </c>
      <c r="J313" s="111">
        <f t="shared" si="133"/>
        <v>0</v>
      </c>
      <c r="K313" s="111">
        <f t="shared" si="133"/>
        <v>0</v>
      </c>
      <c r="L313" s="111">
        <f t="shared" si="133"/>
        <v>0</v>
      </c>
      <c r="M313" s="111">
        <f t="shared" si="133"/>
        <v>0</v>
      </c>
      <c r="N313" s="111" t="e">
        <f t="shared" si="133"/>
        <v>#VALUE!</v>
      </c>
      <c r="O313" s="111" t="e">
        <f t="shared" si="133"/>
        <v>#VALUE!</v>
      </c>
      <c r="P313" s="111" t="e">
        <f t="shared" si="133"/>
        <v>#VALUE!</v>
      </c>
      <c r="Q313" s="111" t="e">
        <f t="shared" si="133"/>
        <v>#VALUE!</v>
      </c>
      <c r="DZ313" s="114" t="s">
        <v>125</v>
      </c>
      <c r="EA313" s="115" t="s">
        <v>124</v>
      </c>
      <c r="EB313" s="115" t="s">
        <v>124</v>
      </c>
      <c r="EC313" s="115" t="s">
        <v>124</v>
      </c>
    </row>
    <row r="314" spans="2:133" s="111" customFormat="1" hidden="1" x14ac:dyDescent="0.25">
      <c r="B314" s="162" t="s">
        <v>222</v>
      </c>
      <c r="C314" s="114" t="s">
        <v>169</v>
      </c>
      <c r="E314" s="162"/>
      <c r="F314" s="116" t="e">
        <f>IF(SUMIF('[1]Budget Summary 1'!$C:$C,$A26,'[1]Budget Summary 1'!J:J)&lt;0,-SUMIF('[1]Budget Summary 1'!$C:$C,$A26,'[1]Budget Summary 1'!J:J),0)</f>
        <v>#VALUE!</v>
      </c>
      <c r="G314" s="162"/>
      <c r="H314" s="116" t="e">
        <f>IF(SUMIF('[1]Budget Summary 1'!$C:$C,$A26,'[1]Budget Summary 1'!L:L)&lt;0,-SUMIF('[1]Budget Summary 1'!$C:$C,$A26,'[1]Budget Summary 1'!L:L),0)</f>
        <v>#VALUE!</v>
      </c>
      <c r="I314" s="116" t="e">
        <f>IF(SUMIF('[1]Budget Summary 1'!$C:$C,$A26,'[1]Budget Summary 1'!M:M)&lt;0,-SUMIF('[1]Budget Summary 1'!$C:$C,$A26,'[1]Budget Summary 1'!M:M),0)</f>
        <v>#VALUE!</v>
      </c>
      <c r="J314" s="116" t="e">
        <f>IF(SUMIF('[1]Budget Summary 1'!$C:$C,$A26,'[1]Budget Summary 1'!N:N)&lt;0,-SUMIF('[1]Budget Summary 1'!$C:$C,$A26,'[1]Budget Summary 1'!N:N),0)</f>
        <v>#VALUE!</v>
      </c>
      <c r="K314" s="116" t="e">
        <f>IF(SUMIF('[1]Budget Summary 1'!$C:$C,$A26,'[1]Budget Summary 1'!O:O)&lt;0,-SUMIF('[1]Budget Summary 1'!$C:$C,$A26,'[1]Budget Summary 1'!O:O),0)</f>
        <v>#VALUE!</v>
      </c>
      <c r="L314" s="116" t="e">
        <f>IF(SUMIF('[1]Budget Summary 1'!$C:$C,$A26,'[1]Budget Summary 1'!P:P)&lt;0,-SUMIF('[1]Budget Summary 1'!$C:$C,$A26,'[1]Budget Summary 1'!P:P),0)</f>
        <v>#VALUE!</v>
      </c>
      <c r="M314" s="116" t="e">
        <f>IF(SUMIF('[1]Budget Summary 1'!$C:$C,$A26,'[1]Budget Summary 1'!Q:Q)&lt;0,-SUMIF('[1]Budget Summary 1'!$C:$C,$A26,'[1]Budget Summary 1'!Q:Q),0)</f>
        <v>#VALUE!</v>
      </c>
      <c r="N314" s="116" t="e">
        <f>IF(SUMIF('[1]Budget Summary 1'!$C:$C,$A26,'[1]Budget Summary 1'!R:R)&lt;0,-SUMIF('[1]Budget Summary 1'!$C:$C,$A26,'[1]Budget Summary 1'!R:R),0)</f>
        <v>#VALUE!</v>
      </c>
      <c r="O314" s="116" t="e">
        <f>IF(SUMIF('[1]Budget Summary 1'!$C:$C,$A26,'[1]Budget Summary 1'!S:S)&lt;0,-SUMIF('[1]Budget Summary 1'!$C:$C,$A26,'[1]Budget Summary 1'!S:S),0)</f>
        <v>#VALUE!</v>
      </c>
      <c r="P314" s="116" t="e">
        <f>IF(SUMIF('[1]Budget Summary 1'!$C:$C,$A26,'[1]Budget Summary 1'!T:T)&lt;0,-SUMIF('[1]Budget Summary 1'!$C:$C,$A26,'[1]Budget Summary 1'!T:T),0)</f>
        <v>#VALUE!</v>
      </c>
      <c r="Q314" s="116" t="e">
        <f>IF(SUMIF('[1]Budget Summary 1'!$C:$C,$A26,'[1]Budget Summary 1'!U:U)&lt;0,-SUMIF('[1]Budget Summary 1'!$C:$C,$A26,'[1]Budget Summary 1'!U:U),0)</f>
        <v>#VALUE!</v>
      </c>
      <c r="DZ314" s="114" t="s">
        <v>125</v>
      </c>
      <c r="EA314" s="115" t="s">
        <v>124</v>
      </c>
      <c r="EB314" s="115" t="s">
        <v>124</v>
      </c>
      <c r="EC314" s="115" t="s">
        <v>124</v>
      </c>
    </row>
    <row r="315" spans="2:133" s="111" customFormat="1" hidden="1" x14ac:dyDescent="0.25">
      <c r="B315" s="162" t="s">
        <v>193</v>
      </c>
      <c r="C315" s="114" t="s">
        <v>169</v>
      </c>
      <c r="E315" s="162"/>
      <c r="F315" s="134" t="e">
        <f>ROUND(F313-F314,0)</f>
        <v>#VALUE!</v>
      </c>
      <c r="G315" s="162"/>
      <c r="H315" s="134" t="e">
        <f t="shared" ref="H315:Q315" si="134">ROUND(H313-H314,0)</f>
        <v>#VALUE!</v>
      </c>
      <c r="I315" s="134" t="e">
        <f t="shared" si="134"/>
        <v>#VALUE!</v>
      </c>
      <c r="J315" s="134" t="e">
        <f t="shared" si="134"/>
        <v>#VALUE!</v>
      </c>
      <c r="K315" s="134" t="e">
        <f t="shared" si="134"/>
        <v>#VALUE!</v>
      </c>
      <c r="L315" s="134" t="e">
        <f t="shared" si="134"/>
        <v>#VALUE!</v>
      </c>
      <c r="M315" s="134" t="e">
        <f t="shared" si="134"/>
        <v>#VALUE!</v>
      </c>
      <c r="N315" s="134" t="e">
        <f t="shared" si="134"/>
        <v>#VALUE!</v>
      </c>
      <c r="O315" s="134" t="e">
        <f t="shared" si="134"/>
        <v>#VALUE!</v>
      </c>
      <c r="P315" s="134" t="e">
        <f t="shared" si="134"/>
        <v>#VALUE!</v>
      </c>
      <c r="Q315" s="134" t="e">
        <f t="shared" si="134"/>
        <v>#VALUE!</v>
      </c>
      <c r="DZ315" s="114" t="s">
        <v>125</v>
      </c>
      <c r="EA315" s="115" t="s">
        <v>124</v>
      </c>
      <c r="EB315" s="115" t="s">
        <v>124</v>
      </c>
      <c r="EC315" s="115" t="s">
        <v>124</v>
      </c>
    </row>
    <row r="316" spans="2:133" s="111" customFormat="1" hidden="1" x14ac:dyDescent="0.25">
      <c r="C316" s="114" t="s">
        <v>169</v>
      </c>
      <c r="DZ316" s="114" t="s">
        <v>125</v>
      </c>
      <c r="EA316" s="115" t="s">
        <v>124</v>
      </c>
      <c r="EB316" s="115" t="s">
        <v>124</v>
      </c>
      <c r="EC316" s="115" t="s">
        <v>124</v>
      </c>
    </row>
    <row r="317" spans="2:133" s="111" customFormat="1" hidden="1" x14ac:dyDescent="0.25">
      <c r="B317" s="111" t="str">
        <f>B27</f>
        <v>Net Losses from the Disposal of Assets</v>
      </c>
      <c r="C317" s="114" t="s">
        <v>169</v>
      </c>
      <c r="DZ317" s="114" t="s">
        <v>125</v>
      </c>
      <c r="EA317" s="115" t="s">
        <v>124</v>
      </c>
      <c r="EB317" s="115" t="s">
        <v>124</v>
      </c>
      <c r="EC317" s="115" t="s">
        <v>124</v>
      </c>
    </row>
    <row r="318" spans="2:133" s="111" customFormat="1" hidden="1" x14ac:dyDescent="0.25">
      <c r="B318" s="162" t="s">
        <v>221</v>
      </c>
      <c r="C318" s="114" t="s">
        <v>169</v>
      </c>
      <c r="E318" s="162"/>
      <c r="F318" s="111">
        <f>F27</f>
        <v>0</v>
      </c>
      <c r="G318" s="162"/>
      <c r="H318" s="111">
        <f t="shared" ref="H318:Q318" si="135">H27</f>
        <v>0</v>
      </c>
      <c r="I318" s="111">
        <f t="shared" si="135"/>
        <v>0</v>
      </c>
      <c r="J318" s="111">
        <f t="shared" si="135"/>
        <v>0</v>
      </c>
      <c r="K318" s="111">
        <f t="shared" si="135"/>
        <v>0</v>
      </c>
      <c r="L318" s="111">
        <f t="shared" si="135"/>
        <v>0</v>
      </c>
      <c r="M318" s="111">
        <f t="shared" si="135"/>
        <v>0</v>
      </c>
      <c r="N318" s="111">
        <f t="shared" si="135"/>
        <v>0</v>
      </c>
      <c r="O318" s="111">
        <f t="shared" si="135"/>
        <v>0</v>
      </c>
      <c r="P318" s="111">
        <f t="shared" si="135"/>
        <v>0</v>
      </c>
      <c r="Q318" s="111">
        <f t="shared" si="135"/>
        <v>0</v>
      </c>
      <c r="DZ318" s="114" t="s">
        <v>125</v>
      </c>
      <c r="EA318" s="115" t="s">
        <v>124</v>
      </c>
      <c r="EB318" s="115" t="s">
        <v>124</v>
      </c>
      <c r="EC318" s="115" t="s">
        <v>124</v>
      </c>
    </row>
    <row r="319" spans="2:133" s="111" customFormat="1" hidden="1" x14ac:dyDescent="0.25">
      <c r="B319" s="162" t="s">
        <v>222</v>
      </c>
      <c r="C319" s="114" t="s">
        <v>169</v>
      </c>
      <c r="E319" s="162"/>
      <c r="F319" s="116">
        <f>IF(F318=0,0,-SUMIF('[1]Budget Summary 1'!$C:$C,$A15,'[1]Budget Summary 1'!J:J)+SUMIF('[1]Budget Summary 1'!$C:$C,$A27,'[1]Budget Summary 1'!J:J))</f>
        <v>0</v>
      </c>
      <c r="G319" s="162"/>
      <c r="H319" s="116">
        <f>IF(H318=0,0,-SUMIF('[1]Budget Summary 1'!$C:$C,$A15,'[1]Budget Summary 1'!L:L)+SUMIF('[1]Budget Summary 1'!$C:$C,$A27,'[1]Budget Summary 1'!L:L))</f>
        <v>0</v>
      </c>
      <c r="I319" s="116">
        <f>IF(I318=0,0,-SUMIF('[1]Budget Summary 1'!$C:$C,$A15,'[1]Budget Summary 1'!M:M)+SUMIF('[1]Budget Summary 1'!$C:$C,$A27,'[1]Budget Summary 1'!M:M))</f>
        <v>0</v>
      </c>
      <c r="J319" s="116">
        <f>IF(J318=0,0,-SUMIF('[1]Budget Summary 1'!$C:$C,$A15,'[1]Budget Summary 1'!N:N)+SUMIF('[1]Budget Summary 1'!$C:$C,$A27,'[1]Budget Summary 1'!N:N))</f>
        <v>0</v>
      </c>
      <c r="K319" s="116">
        <f>IF(K318=0,0,-SUMIF('[1]Budget Summary 1'!$C:$C,$A15,'[1]Budget Summary 1'!O:O)+SUMIF('[1]Budget Summary 1'!$C:$C,$A27,'[1]Budget Summary 1'!O:O))</f>
        <v>0</v>
      </c>
      <c r="L319" s="116">
        <f>IF(L318=0,0,-SUMIF('[1]Budget Summary 1'!$C:$C,$A15,'[1]Budget Summary 1'!P:P)+SUMIF('[1]Budget Summary 1'!$C:$C,$A27,'[1]Budget Summary 1'!P:P))</f>
        <v>0</v>
      </c>
      <c r="M319" s="116">
        <f>IF(M318=0,0,-SUMIF('[1]Budget Summary 1'!$C:$C,$A15,'[1]Budget Summary 1'!Q:Q)+SUMIF('[1]Budget Summary 1'!$C:$C,$A27,'[1]Budget Summary 1'!Q:Q))</f>
        <v>0</v>
      </c>
      <c r="N319" s="116">
        <f>IF(N318=0,0,-SUMIF('[1]Budget Summary 1'!$C:$C,$A15,'[1]Budget Summary 1'!R:R)+SUMIF('[1]Budget Summary 1'!$C:$C,$A27,'[1]Budget Summary 1'!R:R))</f>
        <v>0</v>
      </c>
      <c r="O319" s="116">
        <f>IF(O318=0,0,-SUMIF('[1]Budget Summary 1'!$C:$C,$A15,'[1]Budget Summary 1'!S:S)+SUMIF('[1]Budget Summary 1'!$C:$C,$A27,'[1]Budget Summary 1'!S:S))</f>
        <v>0</v>
      </c>
      <c r="P319" s="116">
        <f>IF(P318=0,0,-SUMIF('[1]Budget Summary 1'!$C:$C,$A15,'[1]Budget Summary 1'!T:T)+SUMIF('[1]Budget Summary 1'!$C:$C,$A27,'[1]Budget Summary 1'!T:T))</f>
        <v>0</v>
      </c>
      <c r="Q319" s="116">
        <f>IF(Q318=0,0,-SUMIF('[1]Budget Summary 1'!$C:$C,$A15,'[1]Budget Summary 1'!U:U)+SUMIF('[1]Budget Summary 1'!$C:$C,$A27,'[1]Budget Summary 1'!U:U))</f>
        <v>0</v>
      </c>
      <c r="DZ319" s="114" t="s">
        <v>125</v>
      </c>
      <c r="EA319" s="115" t="s">
        <v>124</v>
      </c>
      <c r="EB319" s="115" t="s">
        <v>124</v>
      </c>
      <c r="EC319" s="115" t="s">
        <v>124</v>
      </c>
    </row>
    <row r="320" spans="2:133" s="111" customFormat="1" hidden="1" x14ac:dyDescent="0.25">
      <c r="B320" s="162" t="s">
        <v>193</v>
      </c>
      <c r="C320" s="114" t="s">
        <v>169</v>
      </c>
      <c r="E320" s="162"/>
      <c r="F320" s="134">
        <f>ROUND(F318-F319,0)</f>
        <v>0</v>
      </c>
      <c r="G320" s="162"/>
      <c r="H320" s="134">
        <f t="shared" ref="H320:Q320" si="136">ROUND(H318-H319,0)</f>
        <v>0</v>
      </c>
      <c r="I320" s="134">
        <f t="shared" si="136"/>
        <v>0</v>
      </c>
      <c r="J320" s="134">
        <f t="shared" si="136"/>
        <v>0</v>
      </c>
      <c r="K320" s="134">
        <f t="shared" si="136"/>
        <v>0</v>
      </c>
      <c r="L320" s="134">
        <f t="shared" si="136"/>
        <v>0</v>
      </c>
      <c r="M320" s="134">
        <f t="shared" si="136"/>
        <v>0</v>
      </c>
      <c r="N320" s="134">
        <f t="shared" si="136"/>
        <v>0</v>
      </c>
      <c r="O320" s="134">
        <f t="shared" si="136"/>
        <v>0</v>
      </c>
      <c r="P320" s="134">
        <f t="shared" si="136"/>
        <v>0</v>
      </c>
      <c r="Q320" s="134">
        <f t="shared" si="136"/>
        <v>0</v>
      </c>
      <c r="DZ320" s="114" t="s">
        <v>125</v>
      </c>
      <c r="EA320" s="115" t="s">
        <v>124</v>
      </c>
      <c r="EB320" s="115" t="s">
        <v>124</v>
      </c>
      <c r="EC320" s="115" t="s">
        <v>124</v>
      </c>
    </row>
    <row r="321" spans="2:133" s="111" customFormat="1" hidden="1" x14ac:dyDescent="0.25">
      <c r="B321" s="162" t="s">
        <v>223</v>
      </c>
      <c r="C321" s="114" t="s">
        <v>169</v>
      </c>
      <c r="E321" s="162"/>
      <c r="F321" s="129">
        <f>+IF(('[1]BS workings'!E435+'[1]BS workings'!E548+'[1]BS workings'!E575+'[1]BS workings'!E596+'[1]BS workings'!E628)&lt;0,-('[1]BS workings'!E435),0)</f>
        <v>0</v>
      </c>
      <c r="G321" s="162"/>
      <c r="H321" s="129">
        <f>+IF(('[1]BS workings'!G435+'[1]BS workings'!G548+'[1]BS workings'!G575+'[1]BS workings'!G596+'[1]BS workings'!G628)&lt;0,-('[1]BS workings'!G435),0)</f>
        <v>0</v>
      </c>
      <c r="I321" s="129">
        <f>+IF(('[1]BS workings'!H435+'[1]BS workings'!H548+'[1]BS workings'!H575+'[1]BS workings'!H596+'[1]BS workings'!H628)&lt;0,-('[1]BS workings'!H435),0)</f>
        <v>0</v>
      </c>
      <c r="J321" s="129">
        <f>+IF(('[1]BS workings'!I435+'[1]BS workings'!I548+'[1]BS workings'!I575+'[1]BS workings'!I596+'[1]BS workings'!I628)&lt;0,-('[1]BS workings'!I435),0)</f>
        <v>0</v>
      </c>
      <c r="K321" s="129">
        <f>+IF(('[1]BS workings'!J435+'[1]BS workings'!J548+'[1]BS workings'!J575+'[1]BS workings'!J596+'[1]BS workings'!J628)&lt;0,-('[1]BS workings'!J435),0)</f>
        <v>0</v>
      </c>
      <c r="L321" s="129">
        <f>+IF(('[1]BS workings'!K435+'[1]BS workings'!K548+'[1]BS workings'!K575+'[1]BS workings'!K596+'[1]BS workings'!K628)&lt;0,-('[1]BS workings'!K435),0)</f>
        <v>0</v>
      </c>
      <c r="M321" s="129">
        <f>+IF(('[1]BS workings'!L435+'[1]BS workings'!L548+'[1]BS workings'!L575+'[1]BS workings'!L596+'[1]BS workings'!L628)&lt;0,-('[1]BS workings'!L435),0)</f>
        <v>0</v>
      </c>
      <c r="N321" s="129">
        <f>+IF(('[1]BS workings'!M435+'[1]BS workings'!M548+'[1]BS workings'!M575+'[1]BS workings'!M596+'[1]BS workings'!M628)&lt;0,-('[1]BS workings'!M435),0)</f>
        <v>0</v>
      </c>
      <c r="O321" s="129">
        <f>+IF(('[1]BS workings'!N435+'[1]BS workings'!N548+'[1]BS workings'!N575+'[1]BS workings'!N596+'[1]BS workings'!N628)&lt;0,-('[1]BS workings'!N435),0)</f>
        <v>0</v>
      </c>
      <c r="P321" s="129">
        <f>+IF(('[1]BS workings'!O435+'[1]BS workings'!O548+'[1]BS workings'!O575+'[1]BS workings'!O596+'[1]BS workings'!O628)&lt;0,-('[1]BS workings'!O435),0)</f>
        <v>0</v>
      </c>
      <c r="Q321" s="129">
        <f>+IF(('[1]BS workings'!P435+'[1]BS workings'!P548+'[1]BS workings'!P575+'[1]BS workings'!P596+'[1]BS workings'!P628)&lt;0,-('[1]BS workings'!P435),0)</f>
        <v>0</v>
      </c>
      <c r="DZ321" s="114" t="s">
        <v>125</v>
      </c>
      <c r="EA321" s="115" t="s">
        <v>124</v>
      </c>
      <c r="EB321" s="115" t="s">
        <v>124</v>
      </c>
      <c r="EC321" s="115" t="s">
        <v>124</v>
      </c>
    </row>
    <row r="322" spans="2:133" s="111" customFormat="1" hidden="1" x14ac:dyDescent="0.25">
      <c r="B322" s="162" t="s">
        <v>224</v>
      </c>
      <c r="C322" s="114" t="s">
        <v>169</v>
      </c>
      <c r="E322" s="162"/>
      <c r="F322" s="129">
        <f>+IF(('[1]BS workings'!E435+'[1]BS workings'!E548+'[1]BS workings'!E575+'[1]BS workings'!E596+'[1]BS workings'!E628)&lt;0,-('[1]BS workings'!E548),0)</f>
        <v>0</v>
      </c>
      <c r="G322" s="162"/>
      <c r="H322" s="129">
        <f>+IF(('[1]BS workings'!G435+'[1]BS workings'!G548+'[1]BS workings'!G575+'[1]BS workings'!G596+'[1]BS workings'!G628)&lt;0,-('[1]BS workings'!G548),0)</f>
        <v>0</v>
      </c>
      <c r="I322" s="129">
        <f>+IF(('[1]BS workings'!H435+'[1]BS workings'!H548+'[1]BS workings'!H575+'[1]BS workings'!H596+'[1]BS workings'!H628)&lt;0,-('[1]BS workings'!H548),0)</f>
        <v>0</v>
      </c>
      <c r="J322" s="129">
        <f>+IF(('[1]BS workings'!I435+'[1]BS workings'!I548+'[1]BS workings'!I575+'[1]BS workings'!I596+'[1]BS workings'!I628)&lt;0,-('[1]BS workings'!I548),0)</f>
        <v>0</v>
      </c>
      <c r="K322" s="129">
        <f>+IF(('[1]BS workings'!J435+'[1]BS workings'!J548+'[1]BS workings'!J575+'[1]BS workings'!J596+'[1]BS workings'!J628)&lt;0,-('[1]BS workings'!J548),0)</f>
        <v>0</v>
      </c>
      <c r="L322" s="129">
        <f>+IF(('[1]BS workings'!K435+'[1]BS workings'!K548+'[1]BS workings'!K575+'[1]BS workings'!K596+'[1]BS workings'!K628)&lt;0,-('[1]BS workings'!K548),0)</f>
        <v>0</v>
      </c>
      <c r="M322" s="129">
        <f>+IF(('[1]BS workings'!L435+'[1]BS workings'!L548+'[1]BS workings'!L575+'[1]BS workings'!L596+'[1]BS workings'!L628)&lt;0,-('[1]BS workings'!L548),0)</f>
        <v>0</v>
      </c>
      <c r="N322" s="129">
        <f>+IF(('[1]BS workings'!M435+'[1]BS workings'!M548+'[1]BS workings'!M575+'[1]BS workings'!M596+'[1]BS workings'!M628)&lt;0,-('[1]BS workings'!M548),0)</f>
        <v>0</v>
      </c>
      <c r="O322" s="129">
        <f>+IF(('[1]BS workings'!N435+'[1]BS workings'!N548+'[1]BS workings'!N575+'[1]BS workings'!N596+'[1]BS workings'!N628)&lt;0,-('[1]BS workings'!N548),0)</f>
        <v>0</v>
      </c>
      <c r="P322" s="129">
        <f>+IF(('[1]BS workings'!O435+'[1]BS workings'!O548+'[1]BS workings'!O575+'[1]BS workings'!O596+'[1]BS workings'!O628)&lt;0,-('[1]BS workings'!O548),0)</f>
        <v>0</v>
      </c>
      <c r="Q322" s="129">
        <f>+IF(('[1]BS workings'!P435+'[1]BS workings'!P548+'[1]BS workings'!P575+'[1]BS workings'!P596+'[1]BS workings'!P628)&lt;0,-('[1]BS workings'!P548),0)</f>
        <v>0</v>
      </c>
      <c r="DZ322" s="114" t="s">
        <v>125</v>
      </c>
      <c r="EA322" s="115" t="s">
        <v>124</v>
      </c>
      <c r="EB322" s="115" t="s">
        <v>124</v>
      </c>
      <c r="EC322" s="115" t="s">
        <v>124</v>
      </c>
    </row>
    <row r="323" spans="2:133" s="111" customFormat="1" hidden="1" x14ac:dyDescent="0.25">
      <c r="B323" s="162" t="s">
        <v>225</v>
      </c>
      <c r="C323" s="114" t="s">
        <v>169</v>
      </c>
      <c r="E323" s="162"/>
      <c r="F323" s="129">
        <f>+IF(('[1]BS workings'!E435+'[1]BS workings'!E548+'[1]BS workings'!E575+'[1]BS workings'!E596+'[1]BS workings'!E628)&lt;0,-('[1]BS workings'!E575),0)</f>
        <v>0</v>
      </c>
      <c r="G323" s="162"/>
      <c r="H323" s="129">
        <f>+IF(('[1]BS workings'!G435+'[1]BS workings'!G548+'[1]BS workings'!G575+'[1]BS workings'!G596+'[1]BS workings'!G628)&lt;0,-('[1]BS workings'!G575),0)</f>
        <v>0</v>
      </c>
      <c r="I323" s="129">
        <f>+IF(('[1]BS workings'!H435+'[1]BS workings'!H548+'[1]BS workings'!H575+'[1]BS workings'!H596+'[1]BS workings'!H628)&lt;0,-('[1]BS workings'!H575),0)</f>
        <v>0</v>
      </c>
      <c r="J323" s="129">
        <f>+IF(('[1]BS workings'!I435+'[1]BS workings'!I548+'[1]BS workings'!I575+'[1]BS workings'!I596+'[1]BS workings'!I628)&lt;0,-('[1]BS workings'!I575),0)</f>
        <v>0</v>
      </c>
      <c r="K323" s="129">
        <f>+IF(('[1]BS workings'!J435+'[1]BS workings'!J548+'[1]BS workings'!J575+'[1]BS workings'!J596+'[1]BS workings'!J628)&lt;0,-('[1]BS workings'!J575),0)</f>
        <v>0</v>
      </c>
      <c r="L323" s="129">
        <f>+IF(('[1]BS workings'!K435+'[1]BS workings'!K548+'[1]BS workings'!K575+'[1]BS workings'!K596+'[1]BS workings'!K628)&lt;0,-('[1]BS workings'!K575),0)</f>
        <v>0</v>
      </c>
      <c r="M323" s="129">
        <f>+IF(('[1]BS workings'!L435+'[1]BS workings'!L548+'[1]BS workings'!L575+'[1]BS workings'!L596+'[1]BS workings'!L628)&lt;0,-('[1]BS workings'!L575),0)</f>
        <v>0</v>
      </c>
      <c r="N323" s="129">
        <f>+IF(('[1]BS workings'!M435+'[1]BS workings'!M548+'[1]BS workings'!M575+'[1]BS workings'!M596+'[1]BS workings'!M628)&lt;0,-('[1]BS workings'!M575),0)</f>
        <v>0</v>
      </c>
      <c r="O323" s="129">
        <f>+IF(('[1]BS workings'!N435+'[1]BS workings'!N548+'[1]BS workings'!N575+'[1]BS workings'!N596+'[1]BS workings'!N628)&lt;0,-('[1]BS workings'!N575),0)</f>
        <v>0</v>
      </c>
      <c r="P323" s="129">
        <f>+IF(('[1]BS workings'!O435+'[1]BS workings'!O548+'[1]BS workings'!O575+'[1]BS workings'!O596+'[1]BS workings'!O628)&lt;0,-('[1]BS workings'!O575),0)</f>
        <v>0</v>
      </c>
      <c r="Q323" s="129">
        <f>+IF(('[1]BS workings'!P435+'[1]BS workings'!P548+'[1]BS workings'!P575+'[1]BS workings'!P596+'[1]BS workings'!P628)&lt;0,-('[1]BS workings'!P575),0)</f>
        <v>0</v>
      </c>
      <c r="DZ323" s="114" t="s">
        <v>125</v>
      </c>
      <c r="EA323" s="115" t="s">
        <v>124</v>
      </c>
      <c r="EB323" s="115" t="s">
        <v>124</v>
      </c>
      <c r="EC323" s="115" t="s">
        <v>124</v>
      </c>
    </row>
    <row r="324" spans="2:133" s="111" customFormat="1" hidden="1" x14ac:dyDescent="0.25">
      <c r="B324" s="162" t="s">
        <v>226</v>
      </c>
      <c r="C324" s="114" t="s">
        <v>169</v>
      </c>
      <c r="E324" s="162"/>
      <c r="F324" s="129">
        <f>+IF(('[1]BS workings'!E435+'[1]BS workings'!E548+'[1]BS workings'!E575+'[1]BS workings'!E596+'[1]BS workings'!E628)&lt;0,-('[1]BS workings'!E596),0)</f>
        <v>0</v>
      </c>
      <c r="G324" s="162"/>
      <c r="H324" s="129">
        <f>+IF(('[1]BS workings'!G435+'[1]BS workings'!G548+'[1]BS workings'!G575+'[1]BS workings'!G596+'[1]BS workings'!G628)&lt;0,-('[1]BS workings'!G596),0)</f>
        <v>0</v>
      </c>
      <c r="I324" s="129">
        <f>+IF(('[1]BS workings'!H435+'[1]BS workings'!H548+'[1]BS workings'!H575+'[1]BS workings'!H596+'[1]BS workings'!H628)&lt;0,-('[1]BS workings'!H596),0)</f>
        <v>0</v>
      </c>
      <c r="J324" s="129">
        <f>+IF(('[1]BS workings'!I435+'[1]BS workings'!I548+'[1]BS workings'!I575+'[1]BS workings'!I596+'[1]BS workings'!I628)&lt;0,-('[1]BS workings'!I596),0)</f>
        <v>0</v>
      </c>
      <c r="K324" s="129">
        <f>+IF(('[1]BS workings'!J435+'[1]BS workings'!J548+'[1]BS workings'!J575+'[1]BS workings'!J596+'[1]BS workings'!J628)&lt;0,-('[1]BS workings'!J596),0)</f>
        <v>0</v>
      </c>
      <c r="L324" s="129">
        <f>+IF(('[1]BS workings'!K435+'[1]BS workings'!K548+'[1]BS workings'!K575+'[1]BS workings'!K596+'[1]BS workings'!K628)&lt;0,-('[1]BS workings'!K596),0)</f>
        <v>0</v>
      </c>
      <c r="M324" s="129">
        <f>+IF(('[1]BS workings'!L435+'[1]BS workings'!L548+'[1]BS workings'!L575+'[1]BS workings'!L596+'[1]BS workings'!L628)&lt;0,-('[1]BS workings'!L596),0)</f>
        <v>0</v>
      </c>
      <c r="N324" s="129">
        <f>+IF(('[1]BS workings'!M435+'[1]BS workings'!M548+'[1]BS workings'!M575+'[1]BS workings'!M596+'[1]BS workings'!M628)&lt;0,-('[1]BS workings'!M596),0)</f>
        <v>0</v>
      </c>
      <c r="O324" s="129">
        <f>+IF(('[1]BS workings'!N435+'[1]BS workings'!N548+'[1]BS workings'!N575+'[1]BS workings'!N596+'[1]BS workings'!N628)&lt;0,-('[1]BS workings'!N596),0)</f>
        <v>0</v>
      </c>
      <c r="P324" s="129">
        <f>+IF(('[1]BS workings'!O435+'[1]BS workings'!O548+'[1]BS workings'!O575+'[1]BS workings'!O596+'[1]BS workings'!O628)&lt;0,-('[1]BS workings'!O596),0)</f>
        <v>0</v>
      </c>
      <c r="Q324" s="129">
        <f>+IF(('[1]BS workings'!P435+'[1]BS workings'!P548+'[1]BS workings'!P575+'[1]BS workings'!P596+'[1]BS workings'!P628)&lt;0,-('[1]BS workings'!P596),0)</f>
        <v>0</v>
      </c>
      <c r="DZ324" s="114" t="s">
        <v>125</v>
      </c>
      <c r="EA324" s="115" t="s">
        <v>124</v>
      </c>
      <c r="EB324" s="115" t="s">
        <v>124</v>
      </c>
      <c r="EC324" s="115" t="s">
        <v>124</v>
      </c>
    </row>
    <row r="325" spans="2:133" s="111" customFormat="1" hidden="1" x14ac:dyDescent="0.25">
      <c r="B325" s="162" t="s">
        <v>231</v>
      </c>
      <c r="C325" s="114" t="s">
        <v>169</v>
      </c>
      <c r="E325" s="162"/>
      <c r="F325" s="129">
        <f>+IF(('[1]BS workings'!E435+'[1]BS workings'!E548+'[1]BS workings'!E575+'[1]BS workings'!E596+'[1]BS workings'!E628)&lt;0,-('[1]BS workings'!E628),0)</f>
        <v>0</v>
      </c>
      <c r="G325" s="162"/>
      <c r="H325" s="129">
        <f>+IF(('[1]BS workings'!G435+'[1]BS workings'!G548+'[1]BS workings'!G575+'[1]BS workings'!G596+'[1]BS workings'!G628)&lt;0,-('[1]BS workings'!G628),0)</f>
        <v>0</v>
      </c>
      <c r="I325" s="129">
        <f>+IF(('[1]BS workings'!H435+'[1]BS workings'!H548+'[1]BS workings'!H575+'[1]BS workings'!H596+'[1]BS workings'!H628)&lt;0,-('[1]BS workings'!H628),0)</f>
        <v>0</v>
      </c>
      <c r="J325" s="129">
        <f>+IF(('[1]BS workings'!I435+'[1]BS workings'!I548+'[1]BS workings'!I575+'[1]BS workings'!I596+'[1]BS workings'!I628)&lt;0,-('[1]BS workings'!I628),0)</f>
        <v>0</v>
      </c>
      <c r="K325" s="129">
        <f>+IF(('[1]BS workings'!J435+'[1]BS workings'!J548+'[1]BS workings'!J575+'[1]BS workings'!J596+'[1]BS workings'!J628)&lt;0,-('[1]BS workings'!J628),0)</f>
        <v>0</v>
      </c>
      <c r="L325" s="129">
        <f>+IF(('[1]BS workings'!K435+'[1]BS workings'!K548+'[1]BS workings'!K575+'[1]BS workings'!K596+'[1]BS workings'!K628)&lt;0,-('[1]BS workings'!K628),0)</f>
        <v>0</v>
      </c>
      <c r="M325" s="129">
        <f>+IF(('[1]BS workings'!L435+'[1]BS workings'!L548+'[1]BS workings'!L575+'[1]BS workings'!L596+'[1]BS workings'!L628)&lt;0,-('[1]BS workings'!L628),0)</f>
        <v>0</v>
      </c>
      <c r="N325" s="129">
        <f>+IF(('[1]BS workings'!M435+'[1]BS workings'!M548+'[1]BS workings'!M575+'[1]BS workings'!M596+'[1]BS workings'!M628)&lt;0,-('[1]BS workings'!M628),0)</f>
        <v>0</v>
      </c>
      <c r="O325" s="129">
        <f>+IF(('[1]BS workings'!N435+'[1]BS workings'!N548+'[1]BS workings'!N575+'[1]BS workings'!N596+'[1]BS workings'!N628)&lt;0,-('[1]BS workings'!N628),0)</f>
        <v>0</v>
      </c>
      <c r="P325" s="129">
        <f>+IF(('[1]BS workings'!O435+'[1]BS workings'!O548+'[1]BS workings'!O575+'[1]BS workings'!O596+'[1]BS workings'!O628)&lt;0,-('[1]BS workings'!O628),0)</f>
        <v>0</v>
      </c>
      <c r="Q325" s="129">
        <f>+IF(('[1]BS workings'!P435+'[1]BS workings'!P548+'[1]BS workings'!P575+'[1]BS workings'!P596+'[1]BS workings'!P628)&lt;0,-('[1]BS workings'!P628),0)</f>
        <v>0</v>
      </c>
      <c r="DZ325" s="114" t="s">
        <v>125</v>
      </c>
      <c r="EA325" s="115" t="s">
        <v>124</v>
      </c>
      <c r="EB325" s="115" t="s">
        <v>124</v>
      </c>
      <c r="EC325" s="115" t="s">
        <v>124</v>
      </c>
    </row>
    <row r="326" spans="2:133" s="111" customFormat="1" hidden="1" x14ac:dyDescent="0.25">
      <c r="B326" s="162" t="s">
        <v>232</v>
      </c>
      <c r="C326" s="114" t="s">
        <v>169</v>
      </c>
      <c r="E326" s="162"/>
      <c r="F326" s="129">
        <f>IF(F318=0,0,-'[1]Assets - Disposals &amp; Transfers'!E272-'[1]Assets - Disposals &amp; Transfers'!E273)</f>
        <v>0</v>
      </c>
      <c r="G326" s="162"/>
      <c r="H326" s="129">
        <f>IF(H318=0,0,-'[1]Assets - Disposals &amp; Transfers'!G272-'[1]Assets - Disposals &amp; Transfers'!G273)</f>
        <v>0</v>
      </c>
      <c r="I326" s="129">
        <f>IF(I318=0,0,-'[1]Assets - Disposals &amp; Transfers'!H272-'[1]Assets - Disposals &amp; Transfers'!H273)</f>
        <v>0</v>
      </c>
      <c r="J326" s="129">
        <f>IF(J318=0,0,-'[1]Assets - Disposals &amp; Transfers'!I272-'[1]Assets - Disposals &amp; Transfers'!I273)</f>
        <v>0</v>
      </c>
      <c r="K326" s="129">
        <f>IF(K318=0,0,-'[1]Assets - Disposals &amp; Transfers'!J272-'[1]Assets - Disposals &amp; Transfers'!J273)</f>
        <v>0</v>
      </c>
      <c r="L326" s="129">
        <f>IF(L318=0,0,-'[1]Assets - Disposals &amp; Transfers'!K272-'[1]Assets - Disposals &amp; Transfers'!K273)</f>
        <v>0</v>
      </c>
      <c r="M326" s="129">
        <f>IF(M318=0,0,-'[1]Assets - Disposals &amp; Transfers'!L272-'[1]Assets - Disposals &amp; Transfers'!L273)</f>
        <v>0</v>
      </c>
      <c r="N326" s="129">
        <f>IF(N318=0,0,-'[1]Assets - Disposals &amp; Transfers'!M272-'[1]Assets - Disposals &amp; Transfers'!M273)</f>
        <v>0</v>
      </c>
      <c r="O326" s="129">
        <f>IF(O318=0,0,-'[1]Assets - Disposals &amp; Transfers'!N272-'[1]Assets - Disposals &amp; Transfers'!N273)</f>
        <v>0</v>
      </c>
      <c r="P326" s="129">
        <f>IF(P318=0,0,-'[1]Assets - Disposals &amp; Transfers'!O272-'[1]Assets - Disposals &amp; Transfers'!O273)</f>
        <v>0</v>
      </c>
      <c r="Q326" s="129">
        <f>IF(Q318=0,0,-'[1]Assets - Disposals &amp; Transfers'!P272-'[1]Assets - Disposals &amp; Transfers'!P273)</f>
        <v>0</v>
      </c>
      <c r="DZ326" s="114" t="s">
        <v>125</v>
      </c>
      <c r="EA326" s="115" t="s">
        <v>124</v>
      </c>
      <c r="EB326" s="115" t="s">
        <v>124</v>
      </c>
      <c r="EC326" s="115" t="s">
        <v>124</v>
      </c>
    </row>
    <row r="327" spans="2:133" s="111" customFormat="1" hidden="1" x14ac:dyDescent="0.25">
      <c r="B327" s="162" t="s">
        <v>227</v>
      </c>
      <c r="C327" s="114" t="s">
        <v>169</v>
      </c>
      <c r="E327" s="162"/>
      <c r="F327" s="147">
        <f>ROUND(F320-SUM(F321:F326),0)</f>
        <v>0</v>
      </c>
      <c r="G327" s="162"/>
      <c r="H327" s="147">
        <f>ROUND(H320-SUM(H321:H326),0)</f>
        <v>0</v>
      </c>
      <c r="I327" s="147">
        <f t="shared" ref="I327:Q327" si="137">ROUND(I320-SUM(I321:I326),0)</f>
        <v>0</v>
      </c>
      <c r="J327" s="147">
        <f t="shared" si="137"/>
        <v>0</v>
      </c>
      <c r="K327" s="147">
        <f t="shared" si="137"/>
        <v>0</v>
      </c>
      <c r="L327" s="147">
        <f t="shared" si="137"/>
        <v>0</v>
      </c>
      <c r="M327" s="147">
        <f t="shared" si="137"/>
        <v>0</v>
      </c>
      <c r="N327" s="147">
        <f t="shared" si="137"/>
        <v>0</v>
      </c>
      <c r="O327" s="147">
        <f t="shared" si="137"/>
        <v>0</v>
      </c>
      <c r="P327" s="147">
        <f t="shared" si="137"/>
        <v>0</v>
      </c>
      <c r="Q327" s="147">
        <f t="shared" si="137"/>
        <v>0</v>
      </c>
      <c r="DZ327" s="114" t="s">
        <v>125</v>
      </c>
      <c r="EA327" s="115" t="s">
        <v>124</v>
      </c>
      <c r="EB327" s="115" t="s">
        <v>124</v>
      </c>
      <c r="EC327" s="115" t="s">
        <v>124</v>
      </c>
    </row>
    <row r="328" spans="2:133" s="111" customFormat="1" hidden="1" x14ac:dyDescent="0.25">
      <c r="C328" s="114" t="s">
        <v>169</v>
      </c>
      <c r="DZ328" s="114" t="s">
        <v>125</v>
      </c>
      <c r="EA328" s="115" t="s">
        <v>124</v>
      </c>
      <c r="EB328" s="115" t="s">
        <v>124</v>
      </c>
      <c r="EC328" s="115" t="s">
        <v>124</v>
      </c>
    </row>
    <row r="329" spans="2:133" s="111" customFormat="1" hidden="1" x14ac:dyDescent="0.25">
      <c r="B329" s="111" t="str">
        <f>B28</f>
        <v>Joint Ventures &amp; Associated Entities</v>
      </c>
      <c r="C329" s="114" t="s">
        <v>169</v>
      </c>
      <c r="DZ329" s="114" t="s">
        <v>125</v>
      </c>
      <c r="EA329" s="115" t="s">
        <v>124</v>
      </c>
      <c r="EB329" s="115" t="s">
        <v>124</v>
      </c>
      <c r="EC329" s="115" t="s">
        <v>124</v>
      </c>
    </row>
    <row r="330" spans="2:133" s="111" customFormat="1" hidden="1" x14ac:dyDescent="0.25">
      <c r="B330" s="162" t="s">
        <v>221</v>
      </c>
      <c r="C330" s="114" t="s">
        <v>169</v>
      </c>
      <c r="E330" s="162"/>
      <c r="F330" s="111" t="e">
        <f>F28</f>
        <v>#VALUE!</v>
      </c>
      <c r="G330" s="162"/>
      <c r="H330" s="111" t="e">
        <f t="shared" ref="H330:Q330" si="138">H28</f>
        <v>#VALUE!</v>
      </c>
      <c r="I330" s="111" t="e">
        <f t="shared" si="138"/>
        <v>#VALUE!</v>
      </c>
      <c r="J330" s="111">
        <f t="shared" si="138"/>
        <v>0</v>
      </c>
      <c r="K330" s="111">
        <f t="shared" si="138"/>
        <v>0</v>
      </c>
      <c r="L330" s="111">
        <f t="shared" si="138"/>
        <v>0</v>
      </c>
      <c r="M330" s="111">
        <f t="shared" si="138"/>
        <v>0</v>
      </c>
      <c r="N330" s="111" t="e">
        <f t="shared" si="138"/>
        <v>#VALUE!</v>
      </c>
      <c r="O330" s="111" t="e">
        <f t="shared" si="138"/>
        <v>#VALUE!</v>
      </c>
      <c r="P330" s="111" t="e">
        <f t="shared" si="138"/>
        <v>#VALUE!</v>
      </c>
      <c r="Q330" s="111" t="e">
        <f t="shared" si="138"/>
        <v>#VALUE!</v>
      </c>
      <c r="DZ330" s="114" t="s">
        <v>125</v>
      </c>
      <c r="EA330" s="115" t="s">
        <v>124</v>
      </c>
      <c r="EB330" s="115" t="s">
        <v>124</v>
      </c>
      <c r="EC330" s="115" t="s">
        <v>124</v>
      </c>
    </row>
    <row r="331" spans="2:133" s="111" customFormat="1" hidden="1" x14ac:dyDescent="0.25">
      <c r="B331" s="162" t="s">
        <v>222</v>
      </c>
      <c r="C331" s="114" t="s">
        <v>169</v>
      </c>
      <c r="E331" s="162"/>
      <c r="F331" s="111" t="e">
        <f>SUMIF('[1]Budget Summary 1'!$C:$C,$A28,'[1]Budget Summary 1'!J:J)</f>
        <v>#VALUE!</v>
      </c>
      <c r="G331" s="162"/>
      <c r="H331" s="111" t="e">
        <f>SUMIF('[1]Budget Summary 1'!$C:$C,$A28,'[1]Budget Summary 1'!L:L)</f>
        <v>#VALUE!</v>
      </c>
      <c r="I331" s="111" t="e">
        <f>SUMIF('[1]Budget Summary 1'!$C:$C,$A28,'[1]Budget Summary 1'!M:M)</f>
        <v>#VALUE!</v>
      </c>
      <c r="J331" s="111" t="e">
        <f>SUMIF('[1]Budget Summary 1'!$C:$C,$A28,'[1]Budget Summary 1'!N:N)</f>
        <v>#VALUE!</v>
      </c>
      <c r="K331" s="111" t="e">
        <f>SUMIF('[1]Budget Summary 1'!$C:$C,$A28,'[1]Budget Summary 1'!O:O)</f>
        <v>#VALUE!</v>
      </c>
      <c r="L331" s="111" t="e">
        <f>SUMIF('[1]Budget Summary 1'!$C:$C,$A28,'[1]Budget Summary 1'!P:P)</f>
        <v>#VALUE!</v>
      </c>
      <c r="M331" s="111" t="e">
        <f>SUMIF('[1]Budget Summary 1'!$C:$C,$A28,'[1]Budget Summary 1'!Q:Q)</f>
        <v>#VALUE!</v>
      </c>
      <c r="N331" s="111" t="e">
        <f>SUMIF('[1]Budget Summary 1'!$C:$C,$A28,'[1]Budget Summary 1'!R:R)</f>
        <v>#VALUE!</v>
      </c>
      <c r="O331" s="111" t="e">
        <f>SUMIF('[1]Budget Summary 1'!$C:$C,$A28,'[1]Budget Summary 1'!S:S)</f>
        <v>#VALUE!</v>
      </c>
      <c r="P331" s="111" t="e">
        <f>SUMIF('[1]Budget Summary 1'!$C:$C,$A28,'[1]Budget Summary 1'!T:T)</f>
        <v>#VALUE!</v>
      </c>
      <c r="Q331" s="111" t="e">
        <f>SUMIF('[1]Budget Summary 1'!$C:$C,$A28,'[1]Budget Summary 1'!U:U)</f>
        <v>#VALUE!</v>
      </c>
      <c r="DZ331" s="114" t="s">
        <v>125</v>
      </c>
      <c r="EA331" s="115" t="s">
        <v>124</v>
      </c>
      <c r="EB331" s="115" t="s">
        <v>124</v>
      </c>
      <c r="EC331" s="115" t="s">
        <v>124</v>
      </c>
    </row>
    <row r="332" spans="2:133" s="111" customFormat="1" hidden="1" x14ac:dyDescent="0.25">
      <c r="B332" s="162" t="s">
        <v>193</v>
      </c>
      <c r="C332" s="114" t="s">
        <v>169</v>
      </c>
      <c r="E332" s="162"/>
      <c r="F332" s="134" t="e">
        <f>ROUND(F330-F331,0)</f>
        <v>#VALUE!</v>
      </c>
      <c r="G332" s="162"/>
      <c r="H332" s="134" t="e">
        <f t="shared" ref="H332:Q332" si="139">ROUND(H330-H331,0)</f>
        <v>#VALUE!</v>
      </c>
      <c r="I332" s="134" t="e">
        <f t="shared" si="139"/>
        <v>#VALUE!</v>
      </c>
      <c r="J332" s="134" t="e">
        <f t="shared" si="139"/>
        <v>#VALUE!</v>
      </c>
      <c r="K332" s="134" t="e">
        <f t="shared" si="139"/>
        <v>#VALUE!</v>
      </c>
      <c r="L332" s="134" t="e">
        <f t="shared" si="139"/>
        <v>#VALUE!</v>
      </c>
      <c r="M332" s="134" t="e">
        <f t="shared" si="139"/>
        <v>#VALUE!</v>
      </c>
      <c r="N332" s="134" t="e">
        <f t="shared" si="139"/>
        <v>#VALUE!</v>
      </c>
      <c r="O332" s="134" t="e">
        <f t="shared" si="139"/>
        <v>#VALUE!</v>
      </c>
      <c r="P332" s="134" t="e">
        <f t="shared" si="139"/>
        <v>#VALUE!</v>
      </c>
      <c r="Q332" s="134" t="e">
        <f t="shared" si="139"/>
        <v>#VALUE!</v>
      </c>
      <c r="DZ332" s="114" t="s">
        <v>125</v>
      </c>
      <c r="EA332" s="115" t="s">
        <v>124</v>
      </c>
      <c r="EB332" s="115" t="s">
        <v>124</v>
      </c>
      <c r="EC332" s="115" t="s">
        <v>124</v>
      </c>
    </row>
    <row r="333" spans="2:133" s="111" customFormat="1" hidden="1" x14ac:dyDescent="0.25">
      <c r="C333" s="114" t="s">
        <v>169</v>
      </c>
      <c r="DZ333" s="114" t="s">
        <v>125</v>
      </c>
      <c r="EA333" s="115" t="s">
        <v>124</v>
      </c>
      <c r="EB333" s="115" t="s">
        <v>124</v>
      </c>
      <c r="EC333" s="115" t="s">
        <v>124</v>
      </c>
    </row>
    <row r="334" spans="2:133" s="111" customFormat="1" hidden="1" x14ac:dyDescent="0.25">
      <c r="C334" s="114" t="s">
        <v>169</v>
      </c>
      <c r="DZ334" s="114" t="s">
        <v>125</v>
      </c>
      <c r="EA334" s="115" t="s">
        <v>124</v>
      </c>
      <c r="EB334" s="115" t="s">
        <v>124</v>
      </c>
      <c r="EC334" s="115" t="s">
        <v>124</v>
      </c>
    </row>
    <row r="335" spans="2:133" s="111" customFormat="1" hidden="1" x14ac:dyDescent="0.25">
      <c r="C335" s="114" t="s">
        <v>169</v>
      </c>
      <c r="DZ335" s="114" t="s">
        <v>125</v>
      </c>
      <c r="EA335" s="115" t="s">
        <v>124</v>
      </c>
      <c r="EB335" s="115" t="s">
        <v>124</v>
      </c>
      <c r="EC335" s="115" t="s">
        <v>124</v>
      </c>
    </row>
    <row r="336" spans="2:133" s="111" customFormat="1" hidden="1" x14ac:dyDescent="0.25">
      <c r="C336" s="114" t="s">
        <v>169</v>
      </c>
      <c r="DZ336" s="114" t="s">
        <v>125</v>
      </c>
      <c r="EA336" s="115" t="s">
        <v>124</v>
      </c>
      <c r="EB336" s="115" t="s">
        <v>124</v>
      </c>
      <c r="EC336" s="115" t="s">
        <v>124</v>
      </c>
    </row>
    <row r="337" spans="1:133" s="111" customFormat="1" hidden="1" x14ac:dyDescent="0.25">
      <c r="A337" s="114" t="s">
        <v>125</v>
      </c>
      <c r="B337" s="114" t="s">
        <v>125</v>
      </c>
      <c r="C337" s="114" t="s">
        <v>125</v>
      </c>
      <c r="D337" s="114" t="s">
        <v>125</v>
      </c>
      <c r="E337" s="114" t="s">
        <v>125</v>
      </c>
      <c r="F337" s="114" t="s">
        <v>125</v>
      </c>
      <c r="G337" s="114" t="s">
        <v>125</v>
      </c>
      <c r="H337" s="114" t="s">
        <v>125</v>
      </c>
      <c r="I337" s="114" t="s">
        <v>125</v>
      </c>
      <c r="J337" s="114" t="s">
        <v>125</v>
      </c>
      <c r="K337" s="114" t="s">
        <v>125</v>
      </c>
      <c r="L337" s="114" t="s">
        <v>125</v>
      </c>
      <c r="M337" s="114" t="s">
        <v>125</v>
      </c>
      <c r="N337" s="114" t="s">
        <v>125</v>
      </c>
      <c r="O337" s="114" t="s">
        <v>125</v>
      </c>
      <c r="P337" s="114" t="s">
        <v>125</v>
      </c>
      <c r="Q337" s="114" t="s">
        <v>125</v>
      </c>
      <c r="R337" s="114" t="s">
        <v>125</v>
      </c>
      <c r="S337" s="114" t="s">
        <v>125</v>
      </c>
      <c r="T337" s="114" t="s">
        <v>125</v>
      </c>
      <c r="U337" s="114" t="s">
        <v>125</v>
      </c>
      <c r="V337" s="114" t="s">
        <v>125</v>
      </c>
      <c r="W337" s="114" t="s">
        <v>125</v>
      </c>
      <c r="X337" s="114" t="s">
        <v>125</v>
      </c>
      <c r="Y337" s="114" t="s">
        <v>125</v>
      </c>
      <c r="Z337" s="114" t="s">
        <v>125</v>
      </c>
      <c r="AA337" s="114" t="s">
        <v>125</v>
      </c>
      <c r="AB337" s="114" t="s">
        <v>125</v>
      </c>
      <c r="AC337" s="114" t="s">
        <v>125</v>
      </c>
      <c r="AD337" s="114" t="s">
        <v>125</v>
      </c>
      <c r="AE337" s="114" t="s">
        <v>125</v>
      </c>
      <c r="AF337" s="114" t="s">
        <v>125</v>
      </c>
      <c r="AG337" s="114" t="s">
        <v>125</v>
      </c>
      <c r="AH337" s="114" t="s">
        <v>125</v>
      </c>
      <c r="AI337" s="114" t="s">
        <v>125</v>
      </c>
      <c r="AJ337" s="114" t="s">
        <v>125</v>
      </c>
      <c r="AK337" s="114" t="s">
        <v>125</v>
      </c>
      <c r="AL337" s="114" t="s">
        <v>125</v>
      </c>
      <c r="AM337" s="114" t="s">
        <v>125</v>
      </c>
      <c r="AN337" s="114" t="s">
        <v>125</v>
      </c>
      <c r="AO337" s="114" t="s">
        <v>125</v>
      </c>
      <c r="AP337" s="114" t="s">
        <v>125</v>
      </c>
      <c r="AQ337" s="114" t="s">
        <v>125</v>
      </c>
      <c r="AR337" s="114" t="s">
        <v>125</v>
      </c>
      <c r="AS337" s="114" t="s">
        <v>125</v>
      </c>
      <c r="AT337" s="114" t="s">
        <v>125</v>
      </c>
      <c r="AU337" s="114" t="s">
        <v>125</v>
      </c>
      <c r="AV337" s="114" t="s">
        <v>125</v>
      </c>
      <c r="AW337" s="114" t="s">
        <v>125</v>
      </c>
      <c r="AX337" s="114" t="s">
        <v>125</v>
      </c>
      <c r="AY337" s="114" t="s">
        <v>125</v>
      </c>
      <c r="AZ337" s="114" t="s">
        <v>125</v>
      </c>
      <c r="BA337" s="114" t="s">
        <v>125</v>
      </c>
      <c r="BB337" s="114" t="s">
        <v>125</v>
      </c>
      <c r="BC337" s="114" t="s">
        <v>125</v>
      </c>
      <c r="BD337" s="114" t="s">
        <v>125</v>
      </c>
      <c r="BE337" s="114" t="s">
        <v>125</v>
      </c>
      <c r="BF337" s="114" t="s">
        <v>125</v>
      </c>
      <c r="BG337" s="114" t="s">
        <v>125</v>
      </c>
      <c r="BH337" s="114" t="s">
        <v>125</v>
      </c>
      <c r="BI337" s="114" t="s">
        <v>125</v>
      </c>
      <c r="BJ337" s="114" t="s">
        <v>125</v>
      </c>
      <c r="BK337" s="114" t="s">
        <v>125</v>
      </c>
      <c r="BL337" s="114" t="s">
        <v>125</v>
      </c>
      <c r="BM337" s="114" t="s">
        <v>125</v>
      </c>
      <c r="BN337" s="114" t="s">
        <v>125</v>
      </c>
      <c r="BO337" s="114" t="s">
        <v>125</v>
      </c>
      <c r="BP337" s="114" t="s">
        <v>125</v>
      </c>
      <c r="BQ337" s="114" t="s">
        <v>125</v>
      </c>
      <c r="BR337" s="114" t="s">
        <v>125</v>
      </c>
      <c r="BS337" s="114" t="s">
        <v>125</v>
      </c>
      <c r="BT337" s="114" t="s">
        <v>125</v>
      </c>
      <c r="BU337" s="114" t="s">
        <v>125</v>
      </c>
      <c r="BV337" s="114" t="s">
        <v>125</v>
      </c>
      <c r="BW337" s="114" t="s">
        <v>125</v>
      </c>
      <c r="BX337" s="114" t="s">
        <v>125</v>
      </c>
      <c r="BY337" s="114" t="s">
        <v>125</v>
      </c>
      <c r="BZ337" s="114" t="s">
        <v>125</v>
      </c>
      <c r="CA337" s="114" t="s">
        <v>125</v>
      </c>
      <c r="CB337" s="114" t="s">
        <v>125</v>
      </c>
      <c r="CC337" s="114" t="s">
        <v>125</v>
      </c>
      <c r="CD337" s="114" t="s">
        <v>125</v>
      </c>
      <c r="CE337" s="114" t="s">
        <v>125</v>
      </c>
      <c r="CF337" s="114" t="s">
        <v>125</v>
      </c>
      <c r="CG337" s="114" t="s">
        <v>125</v>
      </c>
      <c r="CH337" s="114" t="s">
        <v>125</v>
      </c>
      <c r="CI337" s="114" t="s">
        <v>125</v>
      </c>
      <c r="CJ337" s="114" t="s">
        <v>125</v>
      </c>
      <c r="CK337" s="114" t="s">
        <v>125</v>
      </c>
      <c r="CL337" s="114" t="s">
        <v>125</v>
      </c>
      <c r="CM337" s="114" t="s">
        <v>125</v>
      </c>
      <c r="CN337" s="114" t="s">
        <v>125</v>
      </c>
      <c r="CO337" s="114" t="s">
        <v>125</v>
      </c>
      <c r="CP337" s="114" t="s">
        <v>125</v>
      </c>
      <c r="CQ337" s="114" t="s">
        <v>125</v>
      </c>
      <c r="CR337" s="114" t="s">
        <v>125</v>
      </c>
      <c r="CS337" s="114" t="s">
        <v>125</v>
      </c>
      <c r="CT337" s="114" t="s">
        <v>125</v>
      </c>
      <c r="CU337" s="114" t="s">
        <v>125</v>
      </c>
      <c r="CV337" s="114" t="s">
        <v>125</v>
      </c>
      <c r="CW337" s="114" t="s">
        <v>125</v>
      </c>
      <c r="CX337" s="114" t="s">
        <v>125</v>
      </c>
      <c r="CY337" s="114" t="s">
        <v>125</v>
      </c>
      <c r="CZ337" s="114" t="s">
        <v>125</v>
      </c>
      <c r="DA337" s="114" t="s">
        <v>125</v>
      </c>
      <c r="DB337" s="114" t="s">
        <v>125</v>
      </c>
      <c r="DC337" s="114" t="s">
        <v>125</v>
      </c>
      <c r="DD337" s="114" t="s">
        <v>125</v>
      </c>
      <c r="DE337" s="114" t="s">
        <v>125</v>
      </c>
      <c r="DF337" s="114" t="s">
        <v>125</v>
      </c>
      <c r="DG337" s="114" t="s">
        <v>125</v>
      </c>
      <c r="DH337" s="114" t="s">
        <v>125</v>
      </c>
      <c r="DI337" s="114" t="s">
        <v>125</v>
      </c>
      <c r="DJ337" s="114" t="s">
        <v>125</v>
      </c>
      <c r="DK337" s="114" t="s">
        <v>125</v>
      </c>
      <c r="DL337" s="114" t="s">
        <v>125</v>
      </c>
      <c r="DM337" s="114" t="s">
        <v>125</v>
      </c>
      <c r="DN337" s="114" t="s">
        <v>125</v>
      </c>
      <c r="DO337" s="114" t="s">
        <v>125</v>
      </c>
      <c r="DP337" s="114" t="s">
        <v>125</v>
      </c>
      <c r="DQ337" s="114" t="s">
        <v>125</v>
      </c>
      <c r="DR337" s="114" t="s">
        <v>125</v>
      </c>
      <c r="DS337" s="114" t="s">
        <v>125</v>
      </c>
      <c r="DT337" s="114" t="s">
        <v>125</v>
      </c>
      <c r="DU337" s="114" t="s">
        <v>125</v>
      </c>
      <c r="DV337" s="114" t="s">
        <v>125</v>
      </c>
      <c r="DW337" s="114" t="s">
        <v>125</v>
      </c>
      <c r="DX337" s="114" t="s">
        <v>125</v>
      </c>
      <c r="DY337" s="114" t="s">
        <v>125</v>
      </c>
      <c r="DZ337" s="114" t="s">
        <v>125</v>
      </c>
      <c r="EA337" s="115" t="s">
        <v>124</v>
      </c>
      <c r="EB337" s="115" t="s">
        <v>124</v>
      </c>
      <c r="EC337" s="115" t="s">
        <v>124</v>
      </c>
    </row>
    <row r="338" spans="1:133" s="111" customFormat="1" ht="30" customHeight="1" x14ac:dyDescent="0.25">
      <c r="B338" s="115" t="s">
        <v>124</v>
      </c>
      <c r="C338" s="115" t="s">
        <v>124</v>
      </c>
      <c r="D338" s="115" t="s">
        <v>124</v>
      </c>
      <c r="E338" s="115" t="s">
        <v>124</v>
      </c>
      <c r="F338" s="115" t="s">
        <v>124</v>
      </c>
      <c r="G338" s="115" t="s">
        <v>124</v>
      </c>
      <c r="H338" s="115" t="s">
        <v>124</v>
      </c>
      <c r="I338" s="115" t="s">
        <v>124</v>
      </c>
      <c r="J338" s="115" t="s">
        <v>124</v>
      </c>
      <c r="K338" s="115" t="s">
        <v>124</v>
      </c>
      <c r="L338" s="115" t="s">
        <v>124</v>
      </c>
      <c r="M338" s="115" t="s">
        <v>124</v>
      </c>
      <c r="N338" s="115" t="s">
        <v>124</v>
      </c>
      <c r="O338" s="115" t="s">
        <v>124</v>
      </c>
      <c r="P338" s="115" t="s">
        <v>124</v>
      </c>
      <c r="Q338" s="115" t="s">
        <v>124</v>
      </c>
      <c r="R338" s="116" t="s">
        <v>124</v>
      </c>
      <c r="S338" s="116" t="s">
        <v>124</v>
      </c>
      <c r="T338" s="116" t="s">
        <v>124</v>
      </c>
      <c r="U338" s="116" t="s">
        <v>124</v>
      </c>
      <c r="V338" s="116" t="s">
        <v>124</v>
      </c>
      <c r="W338" s="116" t="s">
        <v>124</v>
      </c>
      <c r="X338" s="116" t="s">
        <v>124</v>
      </c>
      <c r="Y338" s="116" t="s">
        <v>124</v>
      </c>
      <c r="Z338" s="116" t="s">
        <v>124</v>
      </c>
      <c r="AA338" s="116" t="s">
        <v>124</v>
      </c>
      <c r="AB338" s="116" t="s">
        <v>124</v>
      </c>
      <c r="AC338" s="116" t="s">
        <v>124</v>
      </c>
      <c r="AD338" s="116" t="s">
        <v>124</v>
      </c>
      <c r="AE338" s="116" t="s">
        <v>124</v>
      </c>
      <c r="AF338" s="116" t="s">
        <v>124</v>
      </c>
      <c r="AG338" s="116" t="s">
        <v>124</v>
      </c>
      <c r="AH338" s="116" t="s">
        <v>124</v>
      </c>
      <c r="AI338" s="116" t="s">
        <v>124</v>
      </c>
      <c r="AJ338" s="116" t="s">
        <v>124</v>
      </c>
      <c r="AK338" s="116" t="s">
        <v>124</v>
      </c>
      <c r="AL338" s="116" t="s">
        <v>124</v>
      </c>
      <c r="AM338" s="116" t="s">
        <v>124</v>
      </c>
      <c r="AN338" s="116" t="s">
        <v>124</v>
      </c>
      <c r="AO338" s="116" t="s">
        <v>124</v>
      </c>
      <c r="AP338" s="116" t="s">
        <v>124</v>
      </c>
      <c r="AQ338" s="116" t="s">
        <v>124</v>
      </c>
      <c r="AR338" s="116" t="s">
        <v>124</v>
      </c>
      <c r="AS338" s="116" t="s">
        <v>124</v>
      </c>
      <c r="AT338" s="116" t="s">
        <v>124</v>
      </c>
      <c r="AU338" s="116" t="s">
        <v>124</v>
      </c>
      <c r="AV338" s="116" t="s">
        <v>124</v>
      </c>
      <c r="AW338" s="116" t="s">
        <v>124</v>
      </c>
      <c r="AX338" s="116" t="s">
        <v>124</v>
      </c>
      <c r="AY338" s="116" t="s">
        <v>124</v>
      </c>
      <c r="AZ338" s="116" t="s">
        <v>124</v>
      </c>
      <c r="BA338" s="116" t="s">
        <v>124</v>
      </c>
      <c r="BB338" s="116" t="s">
        <v>124</v>
      </c>
      <c r="BC338" s="116" t="s">
        <v>124</v>
      </c>
      <c r="BD338" s="116" t="s">
        <v>124</v>
      </c>
      <c r="BE338" s="116" t="s">
        <v>124</v>
      </c>
      <c r="BF338" s="116" t="s">
        <v>124</v>
      </c>
      <c r="BG338" s="116" t="s">
        <v>124</v>
      </c>
      <c r="BH338" s="116" t="s">
        <v>124</v>
      </c>
      <c r="BI338" s="116" t="s">
        <v>124</v>
      </c>
      <c r="BJ338" s="116" t="s">
        <v>124</v>
      </c>
      <c r="BK338" s="116" t="s">
        <v>124</v>
      </c>
      <c r="BL338" s="116" t="s">
        <v>124</v>
      </c>
      <c r="BM338" s="116" t="s">
        <v>124</v>
      </c>
      <c r="BN338" s="116" t="s">
        <v>124</v>
      </c>
      <c r="BO338" s="116" t="s">
        <v>124</v>
      </c>
      <c r="BP338" s="116" t="s">
        <v>124</v>
      </c>
      <c r="BQ338" s="116" t="s">
        <v>124</v>
      </c>
      <c r="BR338" s="116" t="s">
        <v>124</v>
      </c>
      <c r="BS338" s="116" t="s">
        <v>124</v>
      </c>
      <c r="BT338" s="116" t="s">
        <v>124</v>
      </c>
      <c r="BU338" s="116" t="s">
        <v>124</v>
      </c>
      <c r="BV338" s="116" t="s">
        <v>124</v>
      </c>
      <c r="BW338" s="116" t="s">
        <v>124</v>
      </c>
      <c r="BX338" s="116" t="s">
        <v>124</v>
      </c>
      <c r="BY338" s="116" t="s">
        <v>124</v>
      </c>
      <c r="BZ338" s="116" t="s">
        <v>124</v>
      </c>
      <c r="CA338" s="116" t="s">
        <v>124</v>
      </c>
      <c r="CB338" s="116" t="s">
        <v>124</v>
      </c>
      <c r="CC338" s="116" t="s">
        <v>124</v>
      </c>
      <c r="CD338" s="116" t="s">
        <v>124</v>
      </c>
      <c r="CE338" s="116" t="s">
        <v>124</v>
      </c>
      <c r="CF338" s="116" t="s">
        <v>124</v>
      </c>
      <c r="CG338" s="116" t="s">
        <v>124</v>
      </c>
      <c r="CH338" s="116" t="s">
        <v>124</v>
      </c>
      <c r="CI338" s="116" t="s">
        <v>124</v>
      </c>
      <c r="CJ338" s="116" t="s">
        <v>124</v>
      </c>
      <c r="CK338" s="116" t="s">
        <v>124</v>
      </c>
      <c r="CL338" s="116" t="s">
        <v>124</v>
      </c>
      <c r="CM338" s="116" t="s">
        <v>124</v>
      </c>
      <c r="CN338" s="116" t="s">
        <v>124</v>
      </c>
      <c r="CO338" s="116" t="s">
        <v>124</v>
      </c>
      <c r="CP338" s="116" t="s">
        <v>124</v>
      </c>
      <c r="CQ338" s="116" t="s">
        <v>124</v>
      </c>
      <c r="CR338" s="116" t="s">
        <v>124</v>
      </c>
      <c r="CS338" s="116" t="s">
        <v>124</v>
      </c>
      <c r="CT338" s="116" t="s">
        <v>124</v>
      </c>
      <c r="CU338" s="116" t="s">
        <v>124</v>
      </c>
      <c r="CV338" s="116" t="s">
        <v>124</v>
      </c>
      <c r="CW338" s="116" t="s">
        <v>124</v>
      </c>
      <c r="CX338" s="116" t="s">
        <v>124</v>
      </c>
      <c r="CY338" s="116" t="s">
        <v>124</v>
      </c>
      <c r="CZ338" s="116" t="s">
        <v>124</v>
      </c>
      <c r="DA338" s="116" t="s">
        <v>124</v>
      </c>
      <c r="DB338" s="116" t="s">
        <v>124</v>
      </c>
      <c r="DC338" s="116" t="s">
        <v>124</v>
      </c>
      <c r="DD338" s="116" t="s">
        <v>124</v>
      </c>
      <c r="DE338" s="116" t="s">
        <v>124</v>
      </c>
      <c r="DF338" s="116" t="s">
        <v>124</v>
      </c>
      <c r="DG338" s="116" t="s">
        <v>124</v>
      </c>
      <c r="DH338" s="116" t="s">
        <v>124</v>
      </c>
      <c r="DI338" s="116" t="s">
        <v>124</v>
      </c>
      <c r="DJ338" s="116" t="s">
        <v>124</v>
      </c>
      <c r="DK338" s="116" t="s">
        <v>124</v>
      </c>
      <c r="DL338" s="116" t="s">
        <v>124</v>
      </c>
      <c r="DM338" s="116" t="s">
        <v>124</v>
      </c>
      <c r="DN338" s="116" t="s">
        <v>124</v>
      </c>
      <c r="DO338" s="116" t="s">
        <v>124</v>
      </c>
      <c r="DP338" s="116" t="s">
        <v>124</v>
      </c>
      <c r="DQ338" s="116" t="s">
        <v>124</v>
      </c>
      <c r="DR338" s="116" t="s">
        <v>124</v>
      </c>
      <c r="DS338" s="116" t="s">
        <v>124</v>
      </c>
      <c r="DT338" s="116" t="s">
        <v>124</v>
      </c>
      <c r="DU338" s="116" t="s">
        <v>124</v>
      </c>
      <c r="DV338" s="116" t="s">
        <v>124</v>
      </c>
      <c r="DW338" s="116" t="s">
        <v>124</v>
      </c>
      <c r="DX338" s="116" t="s">
        <v>124</v>
      </c>
      <c r="DY338" s="116" t="s">
        <v>124</v>
      </c>
      <c r="DZ338" s="116" t="s">
        <v>124</v>
      </c>
      <c r="EA338" s="115" t="s">
        <v>124</v>
      </c>
      <c r="EB338" s="115" t="s">
        <v>124</v>
      </c>
      <c r="EC338" s="115" t="s">
        <v>124</v>
      </c>
    </row>
    <row r="339" spans="1:133" s="111" customFormat="1" ht="30" customHeight="1" x14ac:dyDescent="0.25">
      <c r="B339" s="115" t="s">
        <v>124</v>
      </c>
      <c r="C339" s="115" t="s">
        <v>124</v>
      </c>
      <c r="D339" s="115" t="s">
        <v>124</v>
      </c>
      <c r="E339" s="115" t="s">
        <v>124</v>
      </c>
      <c r="F339" s="115" t="s">
        <v>124</v>
      </c>
      <c r="G339" s="115" t="s">
        <v>124</v>
      </c>
      <c r="H339" s="115" t="s">
        <v>124</v>
      </c>
      <c r="I339" s="115" t="s">
        <v>124</v>
      </c>
      <c r="J339" s="115" t="s">
        <v>124</v>
      </c>
      <c r="K339" s="115" t="s">
        <v>124</v>
      </c>
      <c r="L339" s="115" t="s">
        <v>124</v>
      </c>
      <c r="M339" s="115" t="s">
        <v>124</v>
      </c>
      <c r="N339" s="115" t="s">
        <v>124</v>
      </c>
      <c r="O339" s="115" t="s">
        <v>124</v>
      </c>
      <c r="P339" s="115" t="s">
        <v>124</v>
      </c>
      <c r="Q339" s="115" t="s">
        <v>124</v>
      </c>
      <c r="R339" s="116" t="s">
        <v>124</v>
      </c>
      <c r="S339" s="116" t="s">
        <v>124</v>
      </c>
      <c r="T339" s="116" t="s">
        <v>124</v>
      </c>
      <c r="U339" s="116" t="s">
        <v>124</v>
      </c>
      <c r="V339" s="116" t="s">
        <v>124</v>
      </c>
      <c r="W339" s="116" t="s">
        <v>124</v>
      </c>
      <c r="X339" s="116" t="s">
        <v>124</v>
      </c>
      <c r="Y339" s="116" t="s">
        <v>124</v>
      </c>
      <c r="Z339" s="116" t="s">
        <v>124</v>
      </c>
      <c r="AA339" s="116" t="s">
        <v>124</v>
      </c>
      <c r="AB339" s="116" t="s">
        <v>124</v>
      </c>
      <c r="AC339" s="116" t="s">
        <v>124</v>
      </c>
      <c r="AD339" s="116" t="s">
        <v>124</v>
      </c>
      <c r="AE339" s="116" t="s">
        <v>124</v>
      </c>
      <c r="AF339" s="116" t="s">
        <v>124</v>
      </c>
      <c r="AG339" s="116" t="s">
        <v>124</v>
      </c>
      <c r="AH339" s="116" t="s">
        <v>124</v>
      </c>
      <c r="AI339" s="116" t="s">
        <v>124</v>
      </c>
      <c r="AJ339" s="116" t="s">
        <v>124</v>
      </c>
      <c r="AK339" s="116" t="s">
        <v>124</v>
      </c>
      <c r="AL339" s="116" t="s">
        <v>124</v>
      </c>
      <c r="AM339" s="116" t="s">
        <v>124</v>
      </c>
      <c r="AN339" s="116" t="s">
        <v>124</v>
      </c>
      <c r="AO339" s="116" t="s">
        <v>124</v>
      </c>
      <c r="AP339" s="116" t="s">
        <v>124</v>
      </c>
      <c r="AQ339" s="116" t="s">
        <v>124</v>
      </c>
      <c r="AR339" s="116" t="s">
        <v>124</v>
      </c>
      <c r="AS339" s="116" t="s">
        <v>124</v>
      </c>
      <c r="AT339" s="116" t="s">
        <v>124</v>
      </c>
      <c r="AU339" s="116" t="s">
        <v>124</v>
      </c>
      <c r="AV339" s="116" t="s">
        <v>124</v>
      </c>
      <c r="AW339" s="116" t="s">
        <v>124</v>
      </c>
      <c r="AX339" s="116" t="s">
        <v>124</v>
      </c>
      <c r="AY339" s="116" t="s">
        <v>124</v>
      </c>
      <c r="AZ339" s="116" t="s">
        <v>124</v>
      </c>
      <c r="BA339" s="116" t="s">
        <v>124</v>
      </c>
      <c r="BB339" s="116" t="s">
        <v>124</v>
      </c>
      <c r="BC339" s="116" t="s">
        <v>124</v>
      </c>
      <c r="BD339" s="116" t="s">
        <v>124</v>
      </c>
      <c r="BE339" s="116" t="s">
        <v>124</v>
      </c>
      <c r="BF339" s="116" t="s">
        <v>124</v>
      </c>
      <c r="BG339" s="116" t="s">
        <v>124</v>
      </c>
      <c r="BH339" s="116" t="s">
        <v>124</v>
      </c>
      <c r="BI339" s="116" t="s">
        <v>124</v>
      </c>
      <c r="BJ339" s="116" t="s">
        <v>124</v>
      </c>
      <c r="BK339" s="116" t="s">
        <v>124</v>
      </c>
      <c r="BL339" s="116" t="s">
        <v>124</v>
      </c>
      <c r="BM339" s="116" t="s">
        <v>124</v>
      </c>
      <c r="BN339" s="116" t="s">
        <v>124</v>
      </c>
      <c r="BO339" s="116" t="s">
        <v>124</v>
      </c>
      <c r="BP339" s="116" t="s">
        <v>124</v>
      </c>
      <c r="BQ339" s="116" t="s">
        <v>124</v>
      </c>
      <c r="BR339" s="116" t="s">
        <v>124</v>
      </c>
      <c r="BS339" s="116" t="s">
        <v>124</v>
      </c>
      <c r="BT339" s="116" t="s">
        <v>124</v>
      </c>
      <c r="BU339" s="116" t="s">
        <v>124</v>
      </c>
      <c r="BV339" s="116" t="s">
        <v>124</v>
      </c>
      <c r="BW339" s="116" t="s">
        <v>124</v>
      </c>
      <c r="BX339" s="116" t="s">
        <v>124</v>
      </c>
      <c r="BY339" s="116" t="s">
        <v>124</v>
      </c>
      <c r="BZ339" s="116" t="s">
        <v>124</v>
      </c>
      <c r="CA339" s="116" t="s">
        <v>124</v>
      </c>
      <c r="CB339" s="116" t="s">
        <v>124</v>
      </c>
      <c r="CC339" s="116" t="s">
        <v>124</v>
      </c>
      <c r="CD339" s="116" t="s">
        <v>124</v>
      </c>
      <c r="CE339" s="116" t="s">
        <v>124</v>
      </c>
      <c r="CF339" s="116" t="s">
        <v>124</v>
      </c>
      <c r="CG339" s="116" t="s">
        <v>124</v>
      </c>
      <c r="CH339" s="116" t="s">
        <v>124</v>
      </c>
      <c r="CI339" s="116" t="s">
        <v>124</v>
      </c>
      <c r="CJ339" s="116" t="s">
        <v>124</v>
      </c>
      <c r="CK339" s="116" t="s">
        <v>124</v>
      </c>
      <c r="CL339" s="116" t="s">
        <v>124</v>
      </c>
      <c r="CM339" s="116" t="s">
        <v>124</v>
      </c>
      <c r="CN339" s="116" t="s">
        <v>124</v>
      </c>
      <c r="CO339" s="116" t="s">
        <v>124</v>
      </c>
      <c r="CP339" s="116" t="s">
        <v>124</v>
      </c>
      <c r="CQ339" s="116" t="s">
        <v>124</v>
      </c>
      <c r="CR339" s="116" t="s">
        <v>124</v>
      </c>
      <c r="CS339" s="116" t="s">
        <v>124</v>
      </c>
      <c r="CT339" s="116" t="s">
        <v>124</v>
      </c>
      <c r="CU339" s="116" t="s">
        <v>124</v>
      </c>
      <c r="CV339" s="116" t="s">
        <v>124</v>
      </c>
      <c r="CW339" s="116" t="s">
        <v>124</v>
      </c>
      <c r="CX339" s="116" t="s">
        <v>124</v>
      </c>
      <c r="CY339" s="116" t="s">
        <v>124</v>
      </c>
      <c r="CZ339" s="116" t="s">
        <v>124</v>
      </c>
      <c r="DA339" s="116" t="s">
        <v>124</v>
      </c>
      <c r="DB339" s="116" t="s">
        <v>124</v>
      </c>
      <c r="DC339" s="116" t="s">
        <v>124</v>
      </c>
      <c r="DD339" s="116" t="s">
        <v>124</v>
      </c>
      <c r="DE339" s="116" t="s">
        <v>124</v>
      </c>
      <c r="DF339" s="116" t="s">
        <v>124</v>
      </c>
      <c r="DG339" s="116" t="s">
        <v>124</v>
      </c>
      <c r="DH339" s="116" t="s">
        <v>124</v>
      </c>
      <c r="DI339" s="116" t="s">
        <v>124</v>
      </c>
      <c r="DJ339" s="116" t="s">
        <v>124</v>
      </c>
      <c r="DK339" s="116" t="s">
        <v>124</v>
      </c>
      <c r="DL339" s="116" t="s">
        <v>124</v>
      </c>
      <c r="DM339" s="116" t="s">
        <v>124</v>
      </c>
      <c r="DN339" s="116" t="s">
        <v>124</v>
      </c>
      <c r="DO339" s="116" t="s">
        <v>124</v>
      </c>
      <c r="DP339" s="116" t="s">
        <v>124</v>
      </c>
      <c r="DQ339" s="116" t="s">
        <v>124</v>
      </c>
      <c r="DR339" s="116" t="s">
        <v>124</v>
      </c>
      <c r="DS339" s="116" t="s">
        <v>124</v>
      </c>
      <c r="DT339" s="116" t="s">
        <v>124</v>
      </c>
      <c r="DU339" s="116" t="s">
        <v>124</v>
      </c>
      <c r="DV339" s="116" t="s">
        <v>124</v>
      </c>
      <c r="DW339" s="116" t="s">
        <v>124</v>
      </c>
      <c r="DX339" s="116" t="s">
        <v>124</v>
      </c>
      <c r="DY339" s="116" t="s">
        <v>124</v>
      </c>
      <c r="DZ339" s="116" t="s">
        <v>124</v>
      </c>
      <c r="EA339" s="115" t="s">
        <v>124</v>
      </c>
      <c r="EB339" s="115" t="s">
        <v>124</v>
      </c>
      <c r="EC339" s="115" t="s">
        <v>124</v>
      </c>
    </row>
    <row r="340" spans="1:133" s="111" customFormat="1" ht="30" customHeight="1" x14ac:dyDescent="0.25">
      <c r="B340" s="115" t="s">
        <v>124</v>
      </c>
      <c r="C340" s="115" t="s">
        <v>124</v>
      </c>
      <c r="D340" s="115" t="s">
        <v>124</v>
      </c>
      <c r="E340" s="115" t="s">
        <v>124</v>
      </c>
      <c r="F340" s="115" t="s">
        <v>124</v>
      </c>
      <c r="G340" s="115" t="s">
        <v>124</v>
      </c>
      <c r="H340" s="115" t="s">
        <v>124</v>
      </c>
      <c r="I340" s="115" t="s">
        <v>124</v>
      </c>
      <c r="J340" s="115" t="s">
        <v>124</v>
      </c>
      <c r="K340" s="115" t="s">
        <v>124</v>
      </c>
      <c r="L340" s="115" t="s">
        <v>124</v>
      </c>
      <c r="M340" s="115" t="s">
        <v>124</v>
      </c>
      <c r="N340" s="115" t="s">
        <v>124</v>
      </c>
      <c r="O340" s="115" t="s">
        <v>124</v>
      </c>
      <c r="P340" s="115" t="s">
        <v>124</v>
      </c>
      <c r="Q340" s="115" t="s">
        <v>124</v>
      </c>
      <c r="R340" s="116" t="s">
        <v>124</v>
      </c>
      <c r="S340" s="116" t="s">
        <v>124</v>
      </c>
      <c r="T340" s="116" t="s">
        <v>124</v>
      </c>
      <c r="U340" s="116" t="s">
        <v>124</v>
      </c>
      <c r="V340" s="116" t="s">
        <v>124</v>
      </c>
      <c r="W340" s="116" t="s">
        <v>124</v>
      </c>
      <c r="X340" s="116" t="s">
        <v>124</v>
      </c>
      <c r="Y340" s="116" t="s">
        <v>124</v>
      </c>
      <c r="Z340" s="116" t="s">
        <v>124</v>
      </c>
      <c r="AA340" s="116" t="s">
        <v>124</v>
      </c>
      <c r="AB340" s="116" t="s">
        <v>124</v>
      </c>
      <c r="AC340" s="116" t="s">
        <v>124</v>
      </c>
      <c r="AD340" s="116" t="s">
        <v>124</v>
      </c>
      <c r="AE340" s="116" t="s">
        <v>124</v>
      </c>
      <c r="AF340" s="116" t="s">
        <v>124</v>
      </c>
      <c r="AG340" s="116" t="s">
        <v>124</v>
      </c>
      <c r="AH340" s="116" t="s">
        <v>124</v>
      </c>
      <c r="AI340" s="116" t="s">
        <v>124</v>
      </c>
      <c r="AJ340" s="116" t="s">
        <v>124</v>
      </c>
      <c r="AK340" s="116" t="s">
        <v>124</v>
      </c>
      <c r="AL340" s="116" t="s">
        <v>124</v>
      </c>
      <c r="AM340" s="116" t="s">
        <v>124</v>
      </c>
      <c r="AN340" s="116" t="s">
        <v>124</v>
      </c>
      <c r="AO340" s="116" t="s">
        <v>124</v>
      </c>
      <c r="AP340" s="116" t="s">
        <v>124</v>
      </c>
      <c r="AQ340" s="116" t="s">
        <v>124</v>
      </c>
      <c r="AR340" s="116" t="s">
        <v>124</v>
      </c>
      <c r="AS340" s="116" t="s">
        <v>124</v>
      </c>
      <c r="AT340" s="116" t="s">
        <v>124</v>
      </c>
      <c r="AU340" s="116" t="s">
        <v>124</v>
      </c>
      <c r="AV340" s="116" t="s">
        <v>124</v>
      </c>
      <c r="AW340" s="116" t="s">
        <v>124</v>
      </c>
      <c r="AX340" s="116" t="s">
        <v>124</v>
      </c>
      <c r="AY340" s="116" t="s">
        <v>124</v>
      </c>
      <c r="AZ340" s="116" t="s">
        <v>124</v>
      </c>
      <c r="BA340" s="116" t="s">
        <v>124</v>
      </c>
      <c r="BB340" s="116" t="s">
        <v>124</v>
      </c>
      <c r="BC340" s="116" t="s">
        <v>124</v>
      </c>
      <c r="BD340" s="116" t="s">
        <v>124</v>
      </c>
      <c r="BE340" s="116" t="s">
        <v>124</v>
      </c>
      <c r="BF340" s="116" t="s">
        <v>124</v>
      </c>
      <c r="BG340" s="116" t="s">
        <v>124</v>
      </c>
      <c r="BH340" s="116" t="s">
        <v>124</v>
      </c>
      <c r="BI340" s="116" t="s">
        <v>124</v>
      </c>
      <c r="BJ340" s="116" t="s">
        <v>124</v>
      </c>
      <c r="BK340" s="116" t="s">
        <v>124</v>
      </c>
      <c r="BL340" s="116" t="s">
        <v>124</v>
      </c>
      <c r="BM340" s="116" t="s">
        <v>124</v>
      </c>
      <c r="BN340" s="116" t="s">
        <v>124</v>
      </c>
      <c r="BO340" s="116" t="s">
        <v>124</v>
      </c>
      <c r="BP340" s="116" t="s">
        <v>124</v>
      </c>
      <c r="BQ340" s="116" t="s">
        <v>124</v>
      </c>
      <c r="BR340" s="116" t="s">
        <v>124</v>
      </c>
      <c r="BS340" s="116" t="s">
        <v>124</v>
      </c>
      <c r="BT340" s="116" t="s">
        <v>124</v>
      </c>
      <c r="BU340" s="116" t="s">
        <v>124</v>
      </c>
      <c r="BV340" s="116" t="s">
        <v>124</v>
      </c>
      <c r="BW340" s="116" t="s">
        <v>124</v>
      </c>
      <c r="BX340" s="116" t="s">
        <v>124</v>
      </c>
      <c r="BY340" s="116" t="s">
        <v>124</v>
      </c>
      <c r="BZ340" s="116" t="s">
        <v>124</v>
      </c>
      <c r="CA340" s="116" t="s">
        <v>124</v>
      </c>
      <c r="CB340" s="116" t="s">
        <v>124</v>
      </c>
      <c r="CC340" s="116" t="s">
        <v>124</v>
      </c>
      <c r="CD340" s="116" t="s">
        <v>124</v>
      </c>
      <c r="CE340" s="116" t="s">
        <v>124</v>
      </c>
      <c r="CF340" s="116" t="s">
        <v>124</v>
      </c>
      <c r="CG340" s="116" t="s">
        <v>124</v>
      </c>
      <c r="CH340" s="116" t="s">
        <v>124</v>
      </c>
      <c r="CI340" s="116" t="s">
        <v>124</v>
      </c>
      <c r="CJ340" s="116" t="s">
        <v>124</v>
      </c>
      <c r="CK340" s="116" t="s">
        <v>124</v>
      </c>
      <c r="CL340" s="116" t="s">
        <v>124</v>
      </c>
      <c r="CM340" s="116" t="s">
        <v>124</v>
      </c>
      <c r="CN340" s="116" t="s">
        <v>124</v>
      </c>
      <c r="CO340" s="116" t="s">
        <v>124</v>
      </c>
      <c r="CP340" s="116" t="s">
        <v>124</v>
      </c>
      <c r="CQ340" s="116" t="s">
        <v>124</v>
      </c>
      <c r="CR340" s="116" t="s">
        <v>124</v>
      </c>
      <c r="CS340" s="116" t="s">
        <v>124</v>
      </c>
      <c r="CT340" s="116" t="s">
        <v>124</v>
      </c>
      <c r="CU340" s="116" t="s">
        <v>124</v>
      </c>
      <c r="CV340" s="116" t="s">
        <v>124</v>
      </c>
      <c r="CW340" s="116" t="s">
        <v>124</v>
      </c>
      <c r="CX340" s="116" t="s">
        <v>124</v>
      </c>
      <c r="CY340" s="116" t="s">
        <v>124</v>
      </c>
      <c r="CZ340" s="116" t="s">
        <v>124</v>
      </c>
      <c r="DA340" s="116" t="s">
        <v>124</v>
      </c>
      <c r="DB340" s="116" t="s">
        <v>124</v>
      </c>
      <c r="DC340" s="116" t="s">
        <v>124</v>
      </c>
      <c r="DD340" s="116" t="s">
        <v>124</v>
      </c>
      <c r="DE340" s="116" t="s">
        <v>124</v>
      </c>
      <c r="DF340" s="116" t="s">
        <v>124</v>
      </c>
      <c r="DG340" s="116" t="s">
        <v>124</v>
      </c>
      <c r="DH340" s="116" t="s">
        <v>124</v>
      </c>
      <c r="DI340" s="116" t="s">
        <v>124</v>
      </c>
      <c r="DJ340" s="116" t="s">
        <v>124</v>
      </c>
      <c r="DK340" s="116" t="s">
        <v>124</v>
      </c>
      <c r="DL340" s="116" t="s">
        <v>124</v>
      </c>
      <c r="DM340" s="116" t="s">
        <v>124</v>
      </c>
      <c r="DN340" s="116" t="s">
        <v>124</v>
      </c>
      <c r="DO340" s="116" t="s">
        <v>124</v>
      </c>
      <c r="DP340" s="116" t="s">
        <v>124</v>
      </c>
      <c r="DQ340" s="116" t="s">
        <v>124</v>
      </c>
      <c r="DR340" s="116" t="s">
        <v>124</v>
      </c>
      <c r="DS340" s="116" t="s">
        <v>124</v>
      </c>
      <c r="DT340" s="116" t="s">
        <v>124</v>
      </c>
      <c r="DU340" s="116" t="s">
        <v>124</v>
      </c>
      <c r="DV340" s="116" t="s">
        <v>124</v>
      </c>
      <c r="DW340" s="116" t="s">
        <v>124</v>
      </c>
      <c r="DX340" s="116" t="s">
        <v>124</v>
      </c>
      <c r="DY340" s="116" t="s">
        <v>124</v>
      </c>
      <c r="DZ340" s="116" t="s">
        <v>124</v>
      </c>
      <c r="EA340" s="115" t="s">
        <v>124</v>
      </c>
      <c r="EB340" s="115" t="s">
        <v>124</v>
      </c>
      <c r="EC340" s="115" t="s">
        <v>124</v>
      </c>
    </row>
    <row r="341" spans="1:133" s="111" customFormat="1" ht="30" customHeight="1" x14ac:dyDescent="0.25">
      <c r="B341" s="115" t="s">
        <v>124</v>
      </c>
      <c r="C341" s="115" t="s">
        <v>124</v>
      </c>
      <c r="D341" s="115" t="s">
        <v>124</v>
      </c>
      <c r="E341" s="115" t="s">
        <v>124</v>
      </c>
      <c r="F341" s="115" t="s">
        <v>124</v>
      </c>
      <c r="G341" s="115" t="s">
        <v>124</v>
      </c>
      <c r="H341" s="115" t="s">
        <v>124</v>
      </c>
      <c r="I341" s="115" t="s">
        <v>124</v>
      </c>
      <c r="J341" s="115" t="s">
        <v>124</v>
      </c>
      <c r="K341" s="115" t="s">
        <v>124</v>
      </c>
      <c r="L341" s="115" t="s">
        <v>124</v>
      </c>
      <c r="M341" s="115" t="s">
        <v>124</v>
      </c>
      <c r="N341" s="115" t="s">
        <v>124</v>
      </c>
      <c r="O341" s="115" t="s">
        <v>124</v>
      </c>
      <c r="P341" s="115" t="s">
        <v>124</v>
      </c>
      <c r="Q341" s="115" t="s">
        <v>124</v>
      </c>
      <c r="R341" s="116" t="s">
        <v>124</v>
      </c>
      <c r="S341" s="116" t="s">
        <v>124</v>
      </c>
      <c r="T341" s="116" t="s">
        <v>124</v>
      </c>
      <c r="U341" s="116" t="s">
        <v>124</v>
      </c>
      <c r="V341" s="116" t="s">
        <v>124</v>
      </c>
      <c r="W341" s="116" t="s">
        <v>124</v>
      </c>
      <c r="X341" s="116" t="s">
        <v>124</v>
      </c>
      <c r="Y341" s="116" t="s">
        <v>124</v>
      </c>
      <c r="Z341" s="116" t="s">
        <v>124</v>
      </c>
      <c r="AA341" s="116" t="s">
        <v>124</v>
      </c>
      <c r="AB341" s="116" t="s">
        <v>124</v>
      </c>
      <c r="AC341" s="116" t="s">
        <v>124</v>
      </c>
      <c r="AD341" s="116" t="s">
        <v>124</v>
      </c>
      <c r="AE341" s="116" t="s">
        <v>124</v>
      </c>
      <c r="AF341" s="116" t="s">
        <v>124</v>
      </c>
      <c r="AG341" s="116" t="s">
        <v>124</v>
      </c>
      <c r="AH341" s="116" t="s">
        <v>124</v>
      </c>
      <c r="AI341" s="116" t="s">
        <v>124</v>
      </c>
      <c r="AJ341" s="116" t="s">
        <v>124</v>
      </c>
      <c r="AK341" s="116" t="s">
        <v>124</v>
      </c>
      <c r="AL341" s="116" t="s">
        <v>124</v>
      </c>
      <c r="AM341" s="116" t="s">
        <v>124</v>
      </c>
      <c r="AN341" s="116" t="s">
        <v>124</v>
      </c>
      <c r="AO341" s="116" t="s">
        <v>124</v>
      </c>
      <c r="AP341" s="116" t="s">
        <v>124</v>
      </c>
      <c r="AQ341" s="116" t="s">
        <v>124</v>
      </c>
      <c r="AR341" s="116" t="s">
        <v>124</v>
      </c>
      <c r="AS341" s="116" t="s">
        <v>124</v>
      </c>
      <c r="AT341" s="116" t="s">
        <v>124</v>
      </c>
      <c r="AU341" s="116" t="s">
        <v>124</v>
      </c>
      <c r="AV341" s="116" t="s">
        <v>124</v>
      </c>
      <c r="AW341" s="116" t="s">
        <v>124</v>
      </c>
      <c r="AX341" s="116" t="s">
        <v>124</v>
      </c>
      <c r="AY341" s="116" t="s">
        <v>124</v>
      </c>
      <c r="AZ341" s="116" t="s">
        <v>124</v>
      </c>
      <c r="BA341" s="116" t="s">
        <v>124</v>
      </c>
      <c r="BB341" s="116" t="s">
        <v>124</v>
      </c>
      <c r="BC341" s="116" t="s">
        <v>124</v>
      </c>
      <c r="BD341" s="116" t="s">
        <v>124</v>
      </c>
      <c r="BE341" s="116" t="s">
        <v>124</v>
      </c>
      <c r="BF341" s="116" t="s">
        <v>124</v>
      </c>
      <c r="BG341" s="116" t="s">
        <v>124</v>
      </c>
      <c r="BH341" s="116" t="s">
        <v>124</v>
      </c>
      <c r="BI341" s="116" t="s">
        <v>124</v>
      </c>
      <c r="BJ341" s="116" t="s">
        <v>124</v>
      </c>
      <c r="BK341" s="116" t="s">
        <v>124</v>
      </c>
      <c r="BL341" s="116" t="s">
        <v>124</v>
      </c>
      <c r="BM341" s="116" t="s">
        <v>124</v>
      </c>
      <c r="BN341" s="116" t="s">
        <v>124</v>
      </c>
      <c r="BO341" s="116" t="s">
        <v>124</v>
      </c>
      <c r="BP341" s="116" t="s">
        <v>124</v>
      </c>
      <c r="BQ341" s="116" t="s">
        <v>124</v>
      </c>
      <c r="BR341" s="116" t="s">
        <v>124</v>
      </c>
      <c r="BS341" s="116" t="s">
        <v>124</v>
      </c>
      <c r="BT341" s="116" t="s">
        <v>124</v>
      </c>
      <c r="BU341" s="116" t="s">
        <v>124</v>
      </c>
      <c r="BV341" s="116" t="s">
        <v>124</v>
      </c>
      <c r="BW341" s="116" t="s">
        <v>124</v>
      </c>
      <c r="BX341" s="116" t="s">
        <v>124</v>
      </c>
      <c r="BY341" s="116" t="s">
        <v>124</v>
      </c>
      <c r="BZ341" s="116" t="s">
        <v>124</v>
      </c>
      <c r="CA341" s="116" t="s">
        <v>124</v>
      </c>
      <c r="CB341" s="116" t="s">
        <v>124</v>
      </c>
      <c r="CC341" s="116" t="s">
        <v>124</v>
      </c>
      <c r="CD341" s="116" t="s">
        <v>124</v>
      </c>
      <c r="CE341" s="116" t="s">
        <v>124</v>
      </c>
      <c r="CF341" s="116" t="s">
        <v>124</v>
      </c>
      <c r="CG341" s="116" t="s">
        <v>124</v>
      </c>
      <c r="CH341" s="116" t="s">
        <v>124</v>
      </c>
      <c r="CI341" s="116" t="s">
        <v>124</v>
      </c>
      <c r="CJ341" s="116" t="s">
        <v>124</v>
      </c>
      <c r="CK341" s="116" t="s">
        <v>124</v>
      </c>
      <c r="CL341" s="116" t="s">
        <v>124</v>
      </c>
      <c r="CM341" s="116" t="s">
        <v>124</v>
      </c>
      <c r="CN341" s="116" t="s">
        <v>124</v>
      </c>
      <c r="CO341" s="116" t="s">
        <v>124</v>
      </c>
      <c r="CP341" s="116" t="s">
        <v>124</v>
      </c>
      <c r="CQ341" s="116" t="s">
        <v>124</v>
      </c>
      <c r="CR341" s="116" t="s">
        <v>124</v>
      </c>
      <c r="CS341" s="116" t="s">
        <v>124</v>
      </c>
      <c r="CT341" s="116" t="s">
        <v>124</v>
      </c>
      <c r="CU341" s="116" t="s">
        <v>124</v>
      </c>
      <c r="CV341" s="116" t="s">
        <v>124</v>
      </c>
      <c r="CW341" s="116" t="s">
        <v>124</v>
      </c>
      <c r="CX341" s="116" t="s">
        <v>124</v>
      </c>
      <c r="CY341" s="116" t="s">
        <v>124</v>
      </c>
      <c r="CZ341" s="116" t="s">
        <v>124</v>
      </c>
      <c r="DA341" s="116" t="s">
        <v>124</v>
      </c>
      <c r="DB341" s="116" t="s">
        <v>124</v>
      </c>
      <c r="DC341" s="116" t="s">
        <v>124</v>
      </c>
      <c r="DD341" s="116" t="s">
        <v>124</v>
      </c>
      <c r="DE341" s="116" t="s">
        <v>124</v>
      </c>
      <c r="DF341" s="116" t="s">
        <v>124</v>
      </c>
      <c r="DG341" s="116" t="s">
        <v>124</v>
      </c>
      <c r="DH341" s="116" t="s">
        <v>124</v>
      </c>
      <c r="DI341" s="116" t="s">
        <v>124</v>
      </c>
      <c r="DJ341" s="116" t="s">
        <v>124</v>
      </c>
      <c r="DK341" s="116" t="s">
        <v>124</v>
      </c>
      <c r="DL341" s="116" t="s">
        <v>124</v>
      </c>
      <c r="DM341" s="116" t="s">
        <v>124</v>
      </c>
      <c r="DN341" s="116" t="s">
        <v>124</v>
      </c>
      <c r="DO341" s="116" t="s">
        <v>124</v>
      </c>
      <c r="DP341" s="116" t="s">
        <v>124</v>
      </c>
      <c r="DQ341" s="116" t="s">
        <v>124</v>
      </c>
      <c r="DR341" s="116" t="s">
        <v>124</v>
      </c>
      <c r="DS341" s="116" t="s">
        <v>124</v>
      </c>
      <c r="DT341" s="116" t="s">
        <v>124</v>
      </c>
      <c r="DU341" s="116" t="s">
        <v>124</v>
      </c>
      <c r="DV341" s="116" t="s">
        <v>124</v>
      </c>
      <c r="DW341" s="116" t="s">
        <v>124</v>
      </c>
      <c r="DX341" s="116" t="s">
        <v>124</v>
      </c>
      <c r="DY341" s="116" t="s">
        <v>124</v>
      </c>
      <c r="DZ341" s="116" t="s">
        <v>124</v>
      </c>
      <c r="EA341" s="115" t="s">
        <v>124</v>
      </c>
      <c r="EB341" s="115" t="s">
        <v>124</v>
      </c>
      <c r="EC341" s="115" t="s">
        <v>124</v>
      </c>
    </row>
    <row r="342" spans="1:133" s="111" customFormat="1" ht="30" customHeight="1" x14ac:dyDescent="0.25">
      <c r="B342" s="115" t="s">
        <v>124</v>
      </c>
      <c r="C342" s="115" t="s">
        <v>124</v>
      </c>
      <c r="D342" s="115" t="s">
        <v>124</v>
      </c>
      <c r="E342" s="115" t="s">
        <v>124</v>
      </c>
      <c r="F342" s="115" t="s">
        <v>124</v>
      </c>
      <c r="G342" s="115" t="s">
        <v>124</v>
      </c>
      <c r="H342" s="115" t="s">
        <v>124</v>
      </c>
      <c r="I342" s="115" t="s">
        <v>124</v>
      </c>
      <c r="J342" s="115" t="s">
        <v>124</v>
      </c>
      <c r="K342" s="115" t="s">
        <v>124</v>
      </c>
      <c r="L342" s="115" t="s">
        <v>124</v>
      </c>
      <c r="M342" s="115" t="s">
        <v>124</v>
      </c>
      <c r="N342" s="115" t="s">
        <v>124</v>
      </c>
      <c r="O342" s="115" t="s">
        <v>124</v>
      </c>
      <c r="P342" s="115" t="s">
        <v>124</v>
      </c>
      <c r="Q342" s="115" t="s">
        <v>124</v>
      </c>
      <c r="R342" s="116" t="s">
        <v>124</v>
      </c>
      <c r="S342" s="116" t="s">
        <v>124</v>
      </c>
      <c r="T342" s="116" t="s">
        <v>124</v>
      </c>
      <c r="U342" s="116" t="s">
        <v>124</v>
      </c>
      <c r="V342" s="116" t="s">
        <v>124</v>
      </c>
      <c r="W342" s="116" t="s">
        <v>124</v>
      </c>
      <c r="X342" s="116" t="s">
        <v>124</v>
      </c>
      <c r="Y342" s="116" t="s">
        <v>124</v>
      </c>
      <c r="Z342" s="116" t="s">
        <v>124</v>
      </c>
      <c r="AA342" s="116" t="s">
        <v>124</v>
      </c>
      <c r="AB342" s="116" t="s">
        <v>124</v>
      </c>
      <c r="AC342" s="116" t="s">
        <v>124</v>
      </c>
      <c r="AD342" s="116" t="s">
        <v>124</v>
      </c>
      <c r="AE342" s="116" t="s">
        <v>124</v>
      </c>
      <c r="AF342" s="116" t="s">
        <v>124</v>
      </c>
      <c r="AG342" s="116" t="s">
        <v>124</v>
      </c>
      <c r="AH342" s="116" t="s">
        <v>124</v>
      </c>
      <c r="AI342" s="116" t="s">
        <v>124</v>
      </c>
      <c r="AJ342" s="116" t="s">
        <v>124</v>
      </c>
      <c r="AK342" s="116" t="s">
        <v>124</v>
      </c>
      <c r="AL342" s="116" t="s">
        <v>124</v>
      </c>
      <c r="AM342" s="116" t="s">
        <v>124</v>
      </c>
      <c r="AN342" s="116" t="s">
        <v>124</v>
      </c>
      <c r="AO342" s="116" t="s">
        <v>124</v>
      </c>
      <c r="AP342" s="116" t="s">
        <v>124</v>
      </c>
      <c r="AQ342" s="116" t="s">
        <v>124</v>
      </c>
      <c r="AR342" s="116" t="s">
        <v>124</v>
      </c>
      <c r="AS342" s="116" t="s">
        <v>124</v>
      </c>
      <c r="AT342" s="116" t="s">
        <v>124</v>
      </c>
      <c r="AU342" s="116" t="s">
        <v>124</v>
      </c>
      <c r="AV342" s="116" t="s">
        <v>124</v>
      </c>
      <c r="AW342" s="116" t="s">
        <v>124</v>
      </c>
      <c r="AX342" s="116" t="s">
        <v>124</v>
      </c>
      <c r="AY342" s="116" t="s">
        <v>124</v>
      </c>
      <c r="AZ342" s="116" t="s">
        <v>124</v>
      </c>
      <c r="BA342" s="116" t="s">
        <v>124</v>
      </c>
      <c r="BB342" s="116" t="s">
        <v>124</v>
      </c>
      <c r="BC342" s="116" t="s">
        <v>124</v>
      </c>
      <c r="BD342" s="116" t="s">
        <v>124</v>
      </c>
      <c r="BE342" s="116" t="s">
        <v>124</v>
      </c>
      <c r="BF342" s="116" t="s">
        <v>124</v>
      </c>
      <c r="BG342" s="116" t="s">
        <v>124</v>
      </c>
      <c r="BH342" s="116" t="s">
        <v>124</v>
      </c>
      <c r="BI342" s="116" t="s">
        <v>124</v>
      </c>
      <c r="BJ342" s="116" t="s">
        <v>124</v>
      </c>
      <c r="BK342" s="116" t="s">
        <v>124</v>
      </c>
      <c r="BL342" s="116" t="s">
        <v>124</v>
      </c>
      <c r="BM342" s="116" t="s">
        <v>124</v>
      </c>
      <c r="BN342" s="116" t="s">
        <v>124</v>
      </c>
      <c r="BO342" s="116" t="s">
        <v>124</v>
      </c>
      <c r="BP342" s="116" t="s">
        <v>124</v>
      </c>
      <c r="BQ342" s="116" t="s">
        <v>124</v>
      </c>
      <c r="BR342" s="116" t="s">
        <v>124</v>
      </c>
      <c r="BS342" s="116" t="s">
        <v>124</v>
      </c>
      <c r="BT342" s="116" t="s">
        <v>124</v>
      </c>
      <c r="BU342" s="116" t="s">
        <v>124</v>
      </c>
      <c r="BV342" s="116" t="s">
        <v>124</v>
      </c>
      <c r="BW342" s="116" t="s">
        <v>124</v>
      </c>
      <c r="BX342" s="116" t="s">
        <v>124</v>
      </c>
      <c r="BY342" s="116" t="s">
        <v>124</v>
      </c>
      <c r="BZ342" s="116" t="s">
        <v>124</v>
      </c>
      <c r="CA342" s="116" t="s">
        <v>124</v>
      </c>
      <c r="CB342" s="116" t="s">
        <v>124</v>
      </c>
      <c r="CC342" s="116" t="s">
        <v>124</v>
      </c>
      <c r="CD342" s="116" t="s">
        <v>124</v>
      </c>
      <c r="CE342" s="116" t="s">
        <v>124</v>
      </c>
      <c r="CF342" s="116" t="s">
        <v>124</v>
      </c>
      <c r="CG342" s="116" t="s">
        <v>124</v>
      </c>
      <c r="CH342" s="116" t="s">
        <v>124</v>
      </c>
      <c r="CI342" s="116" t="s">
        <v>124</v>
      </c>
      <c r="CJ342" s="116" t="s">
        <v>124</v>
      </c>
      <c r="CK342" s="116" t="s">
        <v>124</v>
      </c>
      <c r="CL342" s="116" t="s">
        <v>124</v>
      </c>
      <c r="CM342" s="116" t="s">
        <v>124</v>
      </c>
      <c r="CN342" s="116" t="s">
        <v>124</v>
      </c>
      <c r="CO342" s="116" t="s">
        <v>124</v>
      </c>
      <c r="CP342" s="116" t="s">
        <v>124</v>
      </c>
      <c r="CQ342" s="116" t="s">
        <v>124</v>
      </c>
      <c r="CR342" s="116" t="s">
        <v>124</v>
      </c>
      <c r="CS342" s="116" t="s">
        <v>124</v>
      </c>
      <c r="CT342" s="116" t="s">
        <v>124</v>
      </c>
      <c r="CU342" s="116" t="s">
        <v>124</v>
      </c>
      <c r="CV342" s="116" t="s">
        <v>124</v>
      </c>
      <c r="CW342" s="116" t="s">
        <v>124</v>
      </c>
      <c r="CX342" s="116" t="s">
        <v>124</v>
      </c>
      <c r="CY342" s="116" t="s">
        <v>124</v>
      </c>
      <c r="CZ342" s="116" t="s">
        <v>124</v>
      </c>
      <c r="DA342" s="116" t="s">
        <v>124</v>
      </c>
      <c r="DB342" s="116" t="s">
        <v>124</v>
      </c>
      <c r="DC342" s="116" t="s">
        <v>124</v>
      </c>
      <c r="DD342" s="116" t="s">
        <v>124</v>
      </c>
      <c r="DE342" s="116" t="s">
        <v>124</v>
      </c>
      <c r="DF342" s="116" t="s">
        <v>124</v>
      </c>
      <c r="DG342" s="116" t="s">
        <v>124</v>
      </c>
      <c r="DH342" s="116" t="s">
        <v>124</v>
      </c>
      <c r="DI342" s="116" t="s">
        <v>124</v>
      </c>
      <c r="DJ342" s="116" t="s">
        <v>124</v>
      </c>
      <c r="DK342" s="116" t="s">
        <v>124</v>
      </c>
      <c r="DL342" s="116" t="s">
        <v>124</v>
      </c>
      <c r="DM342" s="116" t="s">
        <v>124</v>
      </c>
      <c r="DN342" s="116" t="s">
        <v>124</v>
      </c>
      <c r="DO342" s="116" t="s">
        <v>124</v>
      </c>
      <c r="DP342" s="116" t="s">
        <v>124</v>
      </c>
      <c r="DQ342" s="116" t="s">
        <v>124</v>
      </c>
      <c r="DR342" s="116" t="s">
        <v>124</v>
      </c>
      <c r="DS342" s="116" t="s">
        <v>124</v>
      </c>
      <c r="DT342" s="116" t="s">
        <v>124</v>
      </c>
      <c r="DU342" s="116" t="s">
        <v>124</v>
      </c>
      <c r="DV342" s="116" t="s">
        <v>124</v>
      </c>
      <c r="DW342" s="116" t="s">
        <v>124</v>
      </c>
      <c r="DX342" s="116" t="s">
        <v>124</v>
      </c>
      <c r="DY342" s="116" t="s">
        <v>124</v>
      </c>
      <c r="DZ342" s="116" t="s">
        <v>124</v>
      </c>
      <c r="EA342" s="115" t="s">
        <v>124</v>
      </c>
      <c r="EB342" s="115" t="s">
        <v>124</v>
      </c>
      <c r="EC342" s="115" t="s">
        <v>124</v>
      </c>
    </row>
    <row r="343" spans="1:133" s="111" customFormat="1" ht="30" customHeight="1" x14ac:dyDescent="0.25">
      <c r="B343" s="115" t="s">
        <v>124</v>
      </c>
      <c r="C343" s="115" t="s">
        <v>124</v>
      </c>
      <c r="D343" s="115" t="s">
        <v>124</v>
      </c>
      <c r="E343" s="115" t="s">
        <v>124</v>
      </c>
      <c r="F343" s="115" t="s">
        <v>124</v>
      </c>
      <c r="G343" s="115" t="s">
        <v>124</v>
      </c>
      <c r="H343" s="115" t="s">
        <v>124</v>
      </c>
      <c r="I343" s="115" t="s">
        <v>124</v>
      </c>
      <c r="J343" s="115" t="s">
        <v>124</v>
      </c>
      <c r="K343" s="115" t="s">
        <v>124</v>
      </c>
      <c r="L343" s="115" t="s">
        <v>124</v>
      </c>
      <c r="M343" s="115" t="s">
        <v>124</v>
      </c>
      <c r="N343" s="115" t="s">
        <v>124</v>
      </c>
      <c r="O343" s="115" t="s">
        <v>124</v>
      </c>
      <c r="P343" s="115" t="s">
        <v>124</v>
      </c>
      <c r="Q343" s="115" t="s">
        <v>124</v>
      </c>
      <c r="R343" s="116" t="s">
        <v>124</v>
      </c>
      <c r="S343" s="116" t="s">
        <v>124</v>
      </c>
      <c r="T343" s="116" t="s">
        <v>124</v>
      </c>
      <c r="U343" s="116" t="s">
        <v>124</v>
      </c>
      <c r="V343" s="116" t="s">
        <v>124</v>
      </c>
      <c r="W343" s="116" t="s">
        <v>124</v>
      </c>
      <c r="X343" s="116" t="s">
        <v>124</v>
      </c>
      <c r="Y343" s="116" t="s">
        <v>124</v>
      </c>
      <c r="Z343" s="116" t="s">
        <v>124</v>
      </c>
      <c r="AA343" s="116" t="s">
        <v>124</v>
      </c>
      <c r="AB343" s="116" t="s">
        <v>124</v>
      </c>
      <c r="AC343" s="116" t="s">
        <v>124</v>
      </c>
      <c r="AD343" s="116" t="s">
        <v>124</v>
      </c>
      <c r="AE343" s="116" t="s">
        <v>124</v>
      </c>
      <c r="AF343" s="116" t="s">
        <v>124</v>
      </c>
      <c r="AG343" s="116" t="s">
        <v>124</v>
      </c>
      <c r="AH343" s="116" t="s">
        <v>124</v>
      </c>
      <c r="AI343" s="116" t="s">
        <v>124</v>
      </c>
      <c r="AJ343" s="116" t="s">
        <v>124</v>
      </c>
      <c r="AK343" s="116" t="s">
        <v>124</v>
      </c>
      <c r="AL343" s="116" t="s">
        <v>124</v>
      </c>
      <c r="AM343" s="116" t="s">
        <v>124</v>
      </c>
      <c r="AN343" s="116" t="s">
        <v>124</v>
      </c>
      <c r="AO343" s="116" t="s">
        <v>124</v>
      </c>
      <c r="AP343" s="116" t="s">
        <v>124</v>
      </c>
      <c r="AQ343" s="116" t="s">
        <v>124</v>
      </c>
      <c r="AR343" s="116" t="s">
        <v>124</v>
      </c>
      <c r="AS343" s="116" t="s">
        <v>124</v>
      </c>
      <c r="AT343" s="116" t="s">
        <v>124</v>
      </c>
      <c r="AU343" s="116" t="s">
        <v>124</v>
      </c>
      <c r="AV343" s="116" t="s">
        <v>124</v>
      </c>
      <c r="AW343" s="116" t="s">
        <v>124</v>
      </c>
      <c r="AX343" s="116" t="s">
        <v>124</v>
      </c>
      <c r="AY343" s="116" t="s">
        <v>124</v>
      </c>
      <c r="AZ343" s="116" t="s">
        <v>124</v>
      </c>
      <c r="BA343" s="116" t="s">
        <v>124</v>
      </c>
      <c r="BB343" s="116" t="s">
        <v>124</v>
      </c>
      <c r="BC343" s="116" t="s">
        <v>124</v>
      </c>
      <c r="BD343" s="116" t="s">
        <v>124</v>
      </c>
      <c r="BE343" s="116" t="s">
        <v>124</v>
      </c>
      <c r="BF343" s="116" t="s">
        <v>124</v>
      </c>
      <c r="BG343" s="116" t="s">
        <v>124</v>
      </c>
      <c r="BH343" s="116" t="s">
        <v>124</v>
      </c>
      <c r="BI343" s="116" t="s">
        <v>124</v>
      </c>
      <c r="BJ343" s="116" t="s">
        <v>124</v>
      </c>
      <c r="BK343" s="116" t="s">
        <v>124</v>
      </c>
      <c r="BL343" s="116" t="s">
        <v>124</v>
      </c>
      <c r="BM343" s="116" t="s">
        <v>124</v>
      </c>
      <c r="BN343" s="116" t="s">
        <v>124</v>
      </c>
      <c r="BO343" s="116" t="s">
        <v>124</v>
      </c>
      <c r="BP343" s="116" t="s">
        <v>124</v>
      </c>
      <c r="BQ343" s="116" t="s">
        <v>124</v>
      </c>
      <c r="BR343" s="116" t="s">
        <v>124</v>
      </c>
      <c r="BS343" s="116" t="s">
        <v>124</v>
      </c>
      <c r="BT343" s="116" t="s">
        <v>124</v>
      </c>
      <c r="BU343" s="116" t="s">
        <v>124</v>
      </c>
      <c r="BV343" s="116" t="s">
        <v>124</v>
      </c>
      <c r="BW343" s="116" t="s">
        <v>124</v>
      </c>
      <c r="BX343" s="116" t="s">
        <v>124</v>
      </c>
      <c r="BY343" s="116" t="s">
        <v>124</v>
      </c>
      <c r="BZ343" s="116" t="s">
        <v>124</v>
      </c>
      <c r="CA343" s="116" t="s">
        <v>124</v>
      </c>
      <c r="CB343" s="116" t="s">
        <v>124</v>
      </c>
      <c r="CC343" s="116" t="s">
        <v>124</v>
      </c>
      <c r="CD343" s="116" t="s">
        <v>124</v>
      </c>
      <c r="CE343" s="116" t="s">
        <v>124</v>
      </c>
      <c r="CF343" s="116" t="s">
        <v>124</v>
      </c>
      <c r="CG343" s="116" t="s">
        <v>124</v>
      </c>
      <c r="CH343" s="116" t="s">
        <v>124</v>
      </c>
      <c r="CI343" s="116" t="s">
        <v>124</v>
      </c>
      <c r="CJ343" s="116" t="s">
        <v>124</v>
      </c>
      <c r="CK343" s="116" t="s">
        <v>124</v>
      </c>
      <c r="CL343" s="116" t="s">
        <v>124</v>
      </c>
      <c r="CM343" s="116" t="s">
        <v>124</v>
      </c>
      <c r="CN343" s="116" t="s">
        <v>124</v>
      </c>
      <c r="CO343" s="116" t="s">
        <v>124</v>
      </c>
      <c r="CP343" s="116" t="s">
        <v>124</v>
      </c>
      <c r="CQ343" s="116" t="s">
        <v>124</v>
      </c>
      <c r="CR343" s="116" t="s">
        <v>124</v>
      </c>
      <c r="CS343" s="116" t="s">
        <v>124</v>
      </c>
      <c r="CT343" s="116" t="s">
        <v>124</v>
      </c>
      <c r="CU343" s="116" t="s">
        <v>124</v>
      </c>
      <c r="CV343" s="116" t="s">
        <v>124</v>
      </c>
      <c r="CW343" s="116" t="s">
        <v>124</v>
      </c>
      <c r="CX343" s="116" t="s">
        <v>124</v>
      </c>
      <c r="CY343" s="116" t="s">
        <v>124</v>
      </c>
      <c r="CZ343" s="116" t="s">
        <v>124</v>
      </c>
      <c r="DA343" s="116" t="s">
        <v>124</v>
      </c>
      <c r="DB343" s="116" t="s">
        <v>124</v>
      </c>
      <c r="DC343" s="116" t="s">
        <v>124</v>
      </c>
      <c r="DD343" s="116" t="s">
        <v>124</v>
      </c>
      <c r="DE343" s="116" t="s">
        <v>124</v>
      </c>
      <c r="DF343" s="116" t="s">
        <v>124</v>
      </c>
      <c r="DG343" s="116" t="s">
        <v>124</v>
      </c>
      <c r="DH343" s="116" t="s">
        <v>124</v>
      </c>
      <c r="DI343" s="116" t="s">
        <v>124</v>
      </c>
      <c r="DJ343" s="116" t="s">
        <v>124</v>
      </c>
      <c r="DK343" s="116" t="s">
        <v>124</v>
      </c>
      <c r="DL343" s="116" t="s">
        <v>124</v>
      </c>
      <c r="DM343" s="116" t="s">
        <v>124</v>
      </c>
      <c r="DN343" s="116" t="s">
        <v>124</v>
      </c>
      <c r="DO343" s="116" t="s">
        <v>124</v>
      </c>
      <c r="DP343" s="116" t="s">
        <v>124</v>
      </c>
      <c r="DQ343" s="116" t="s">
        <v>124</v>
      </c>
      <c r="DR343" s="116" t="s">
        <v>124</v>
      </c>
      <c r="DS343" s="116" t="s">
        <v>124</v>
      </c>
      <c r="DT343" s="116" t="s">
        <v>124</v>
      </c>
      <c r="DU343" s="116" t="s">
        <v>124</v>
      </c>
      <c r="DV343" s="116" t="s">
        <v>124</v>
      </c>
      <c r="DW343" s="116" t="s">
        <v>124</v>
      </c>
      <c r="DX343" s="116" t="s">
        <v>124</v>
      </c>
      <c r="DY343" s="116" t="s">
        <v>124</v>
      </c>
      <c r="DZ343" s="116" t="s">
        <v>124</v>
      </c>
      <c r="EA343" s="115" t="s">
        <v>124</v>
      </c>
      <c r="EB343" s="115" t="s">
        <v>124</v>
      </c>
      <c r="EC343" s="115" t="s">
        <v>124</v>
      </c>
    </row>
    <row r="344" spans="1:133" s="111" customFormat="1" ht="30" customHeight="1" x14ac:dyDescent="0.25">
      <c r="B344" s="115" t="s">
        <v>124</v>
      </c>
      <c r="C344" s="115" t="s">
        <v>124</v>
      </c>
      <c r="D344" s="115" t="s">
        <v>124</v>
      </c>
      <c r="E344" s="115" t="s">
        <v>124</v>
      </c>
      <c r="F344" s="115" t="s">
        <v>124</v>
      </c>
      <c r="G344" s="115" t="s">
        <v>124</v>
      </c>
      <c r="H344" s="115" t="s">
        <v>124</v>
      </c>
      <c r="I344" s="115" t="s">
        <v>124</v>
      </c>
      <c r="J344" s="115" t="s">
        <v>124</v>
      </c>
      <c r="K344" s="115" t="s">
        <v>124</v>
      </c>
      <c r="L344" s="115" t="s">
        <v>124</v>
      </c>
      <c r="M344" s="115" t="s">
        <v>124</v>
      </c>
      <c r="N344" s="115" t="s">
        <v>124</v>
      </c>
      <c r="O344" s="115" t="s">
        <v>124</v>
      </c>
      <c r="P344" s="115" t="s">
        <v>124</v>
      </c>
      <c r="Q344" s="115" t="s">
        <v>124</v>
      </c>
      <c r="R344" s="116" t="s">
        <v>124</v>
      </c>
      <c r="S344" s="116" t="s">
        <v>124</v>
      </c>
      <c r="T344" s="116" t="s">
        <v>124</v>
      </c>
      <c r="U344" s="116" t="s">
        <v>124</v>
      </c>
      <c r="V344" s="116" t="s">
        <v>124</v>
      </c>
      <c r="W344" s="116" t="s">
        <v>124</v>
      </c>
      <c r="X344" s="116" t="s">
        <v>124</v>
      </c>
      <c r="Y344" s="116" t="s">
        <v>124</v>
      </c>
      <c r="Z344" s="116" t="s">
        <v>124</v>
      </c>
      <c r="AA344" s="116" t="s">
        <v>124</v>
      </c>
      <c r="AB344" s="116" t="s">
        <v>124</v>
      </c>
      <c r="AC344" s="116" t="s">
        <v>124</v>
      </c>
      <c r="AD344" s="116" t="s">
        <v>124</v>
      </c>
      <c r="AE344" s="116" t="s">
        <v>124</v>
      </c>
      <c r="AF344" s="116" t="s">
        <v>124</v>
      </c>
      <c r="AG344" s="116" t="s">
        <v>124</v>
      </c>
      <c r="AH344" s="116" t="s">
        <v>124</v>
      </c>
      <c r="AI344" s="116" t="s">
        <v>124</v>
      </c>
      <c r="AJ344" s="116" t="s">
        <v>124</v>
      </c>
      <c r="AK344" s="116" t="s">
        <v>124</v>
      </c>
      <c r="AL344" s="116" t="s">
        <v>124</v>
      </c>
      <c r="AM344" s="116" t="s">
        <v>124</v>
      </c>
      <c r="AN344" s="116" t="s">
        <v>124</v>
      </c>
      <c r="AO344" s="116" t="s">
        <v>124</v>
      </c>
      <c r="AP344" s="116" t="s">
        <v>124</v>
      </c>
      <c r="AQ344" s="116" t="s">
        <v>124</v>
      </c>
      <c r="AR344" s="116" t="s">
        <v>124</v>
      </c>
      <c r="AS344" s="116" t="s">
        <v>124</v>
      </c>
      <c r="AT344" s="116" t="s">
        <v>124</v>
      </c>
      <c r="AU344" s="116" t="s">
        <v>124</v>
      </c>
      <c r="AV344" s="116" t="s">
        <v>124</v>
      </c>
      <c r="AW344" s="116" t="s">
        <v>124</v>
      </c>
      <c r="AX344" s="116" t="s">
        <v>124</v>
      </c>
      <c r="AY344" s="116" t="s">
        <v>124</v>
      </c>
      <c r="AZ344" s="116" t="s">
        <v>124</v>
      </c>
      <c r="BA344" s="116" t="s">
        <v>124</v>
      </c>
      <c r="BB344" s="116" t="s">
        <v>124</v>
      </c>
      <c r="BC344" s="116" t="s">
        <v>124</v>
      </c>
      <c r="BD344" s="116" t="s">
        <v>124</v>
      </c>
      <c r="BE344" s="116" t="s">
        <v>124</v>
      </c>
      <c r="BF344" s="116" t="s">
        <v>124</v>
      </c>
      <c r="BG344" s="116" t="s">
        <v>124</v>
      </c>
      <c r="BH344" s="116" t="s">
        <v>124</v>
      </c>
      <c r="BI344" s="116" t="s">
        <v>124</v>
      </c>
      <c r="BJ344" s="116" t="s">
        <v>124</v>
      </c>
      <c r="BK344" s="116" t="s">
        <v>124</v>
      </c>
      <c r="BL344" s="116" t="s">
        <v>124</v>
      </c>
      <c r="BM344" s="116" t="s">
        <v>124</v>
      </c>
      <c r="BN344" s="116" t="s">
        <v>124</v>
      </c>
      <c r="BO344" s="116" t="s">
        <v>124</v>
      </c>
      <c r="BP344" s="116" t="s">
        <v>124</v>
      </c>
      <c r="BQ344" s="116" t="s">
        <v>124</v>
      </c>
      <c r="BR344" s="116" t="s">
        <v>124</v>
      </c>
      <c r="BS344" s="116" t="s">
        <v>124</v>
      </c>
      <c r="BT344" s="116" t="s">
        <v>124</v>
      </c>
      <c r="BU344" s="116" t="s">
        <v>124</v>
      </c>
      <c r="BV344" s="116" t="s">
        <v>124</v>
      </c>
      <c r="BW344" s="116" t="s">
        <v>124</v>
      </c>
      <c r="BX344" s="116" t="s">
        <v>124</v>
      </c>
      <c r="BY344" s="116" t="s">
        <v>124</v>
      </c>
      <c r="BZ344" s="116" t="s">
        <v>124</v>
      </c>
      <c r="CA344" s="116" t="s">
        <v>124</v>
      </c>
      <c r="CB344" s="116" t="s">
        <v>124</v>
      </c>
      <c r="CC344" s="116" t="s">
        <v>124</v>
      </c>
      <c r="CD344" s="116" t="s">
        <v>124</v>
      </c>
      <c r="CE344" s="116" t="s">
        <v>124</v>
      </c>
      <c r="CF344" s="116" t="s">
        <v>124</v>
      </c>
      <c r="CG344" s="116" t="s">
        <v>124</v>
      </c>
      <c r="CH344" s="116" t="s">
        <v>124</v>
      </c>
      <c r="CI344" s="116" t="s">
        <v>124</v>
      </c>
      <c r="CJ344" s="116" t="s">
        <v>124</v>
      </c>
      <c r="CK344" s="116" t="s">
        <v>124</v>
      </c>
      <c r="CL344" s="116" t="s">
        <v>124</v>
      </c>
      <c r="CM344" s="116" t="s">
        <v>124</v>
      </c>
      <c r="CN344" s="116" t="s">
        <v>124</v>
      </c>
      <c r="CO344" s="116" t="s">
        <v>124</v>
      </c>
      <c r="CP344" s="116" t="s">
        <v>124</v>
      </c>
      <c r="CQ344" s="116" t="s">
        <v>124</v>
      </c>
      <c r="CR344" s="116" t="s">
        <v>124</v>
      </c>
      <c r="CS344" s="116" t="s">
        <v>124</v>
      </c>
      <c r="CT344" s="116" t="s">
        <v>124</v>
      </c>
      <c r="CU344" s="116" t="s">
        <v>124</v>
      </c>
      <c r="CV344" s="116" t="s">
        <v>124</v>
      </c>
      <c r="CW344" s="116" t="s">
        <v>124</v>
      </c>
      <c r="CX344" s="116" t="s">
        <v>124</v>
      </c>
      <c r="CY344" s="116" t="s">
        <v>124</v>
      </c>
      <c r="CZ344" s="116" t="s">
        <v>124</v>
      </c>
      <c r="DA344" s="116" t="s">
        <v>124</v>
      </c>
      <c r="DB344" s="116" t="s">
        <v>124</v>
      </c>
      <c r="DC344" s="116" t="s">
        <v>124</v>
      </c>
      <c r="DD344" s="116" t="s">
        <v>124</v>
      </c>
      <c r="DE344" s="116" t="s">
        <v>124</v>
      </c>
      <c r="DF344" s="116" t="s">
        <v>124</v>
      </c>
      <c r="DG344" s="116" t="s">
        <v>124</v>
      </c>
      <c r="DH344" s="116" t="s">
        <v>124</v>
      </c>
      <c r="DI344" s="116" t="s">
        <v>124</v>
      </c>
      <c r="DJ344" s="116" t="s">
        <v>124</v>
      </c>
      <c r="DK344" s="116" t="s">
        <v>124</v>
      </c>
      <c r="DL344" s="116" t="s">
        <v>124</v>
      </c>
      <c r="DM344" s="116" t="s">
        <v>124</v>
      </c>
      <c r="DN344" s="116" t="s">
        <v>124</v>
      </c>
      <c r="DO344" s="116" t="s">
        <v>124</v>
      </c>
      <c r="DP344" s="116" t="s">
        <v>124</v>
      </c>
      <c r="DQ344" s="116" t="s">
        <v>124</v>
      </c>
      <c r="DR344" s="116" t="s">
        <v>124</v>
      </c>
      <c r="DS344" s="116" t="s">
        <v>124</v>
      </c>
      <c r="DT344" s="116" t="s">
        <v>124</v>
      </c>
      <c r="DU344" s="116" t="s">
        <v>124</v>
      </c>
      <c r="DV344" s="116" t="s">
        <v>124</v>
      </c>
      <c r="DW344" s="116" t="s">
        <v>124</v>
      </c>
      <c r="DX344" s="116" t="s">
        <v>124</v>
      </c>
      <c r="DY344" s="116" t="s">
        <v>124</v>
      </c>
      <c r="DZ344" s="116" t="s">
        <v>124</v>
      </c>
      <c r="EA344" s="115" t="s">
        <v>124</v>
      </c>
      <c r="EB344" s="115" t="s">
        <v>124</v>
      </c>
      <c r="EC344" s="115" t="s">
        <v>124</v>
      </c>
    </row>
    <row r="345" spans="1:133" s="111" customFormat="1" x14ac:dyDescent="0.25"/>
    <row r="346" spans="1:133" s="111" customFormat="1" x14ac:dyDescent="0.25"/>
    <row r="347" spans="1:133" s="111" customFormat="1" x14ac:dyDescent="0.25"/>
    <row r="348" spans="1:133" s="111" customFormat="1" x14ac:dyDescent="0.25"/>
    <row r="349" spans="1:133" s="111" customFormat="1" x14ac:dyDescent="0.25"/>
    <row r="350" spans="1:133" s="111" customFormat="1" x14ac:dyDescent="0.25"/>
    <row r="351" spans="1:133" s="111" customFormat="1" x14ac:dyDescent="0.25"/>
    <row r="352" spans="1:133" s="111" customFormat="1" x14ac:dyDescent="0.25"/>
    <row r="353" s="111" customFormat="1" x14ac:dyDescent="0.25"/>
    <row r="354" s="111" customFormat="1" x14ac:dyDescent="0.25"/>
    <row r="355" s="111" customFormat="1" x14ac:dyDescent="0.25"/>
    <row r="356" s="111" customFormat="1" x14ac:dyDescent="0.25"/>
    <row r="357" s="111" customFormat="1" x14ac:dyDescent="0.25"/>
    <row r="358" s="111" customFormat="1" x14ac:dyDescent="0.25"/>
    <row r="359" s="111" customFormat="1" x14ac:dyDescent="0.25"/>
    <row r="360" s="111" customFormat="1" x14ac:dyDescent="0.25"/>
    <row r="361" s="111" customFormat="1" x14ac:dyDescent="0.25"/>
    <row r="362" s="111" customFormat="1" x14ac:dyDescent="0.25"/>
    <row r="363" s="111" customFormat="1" x14ac:dyDescent="0.25"/>
    <row r="364" s="111" customFormat="1" x14ac:dyDescent="0.25"/>
    <row r="365" s="111" customFormat="1" x14ac:dyDescent="0.25"/>
    <row r="366" s="111" customFormat="1" x14ac:dyDescent="0.25"/>
    <row r="367" s="111" customFormat="1" x14ac:dyDescent="0.25"/>
    <row r="368" s="111" customFormat="1" x14ac:dyDescent="0.25"/>
    <row r="369" s="111" customFormat="1" x14ac:dyDescent="0.25"/>
    <row r="370" s="111" customFormat="1" x14ac:dyDescent="0.25"/>
    <row r="371" s="111" customFormat="1" x14ac:dyDescent="0.25"/>
    <row r="372" s="111" customFormat="1" x14ac:dyDescent="0.25"/>
    <row r="373" s="111" customFormat="1" x14ac:dyDescent="0.25"/>
    <row r="374" s="111" customFormat="1" x14ac:dyDescent="0.25"/>
    <row r="375" s="111" customFormat="1" x14ac:dyDescent="0.25"/>
    <row r="376" s="111" customFormat="1" x14ac:dyDescent="0.25"/>
    <row r="377" s="111" customFormat="1" x14ac:dyDescent="0.25"/>
    <row r="378" s="111" customFormat="1" x14ac:dyDescent="0.25"/>
    <row r="379" s="111" customFormat="1" x14ac:dyDescent="0.25"/>
    <row r="380" s="111" customFormat="1" x14ac:dyDescent="0.25"/>
    <row r="381" s="111" customFormat="1" x14ac:dyDescent="0.25"/>
    <row r="382" s="111" customFormat="1" x14ac:dyDescent="0.25"/>
    <row r="383" s="111" customFormat="1" x14ac:dyDescent="0.25"/>
    <row r="384" s="111" customFormat="1" x14ac:dyDescent="0.25"/>
    <row r="385" s="111" customFormat="1" x14ac:dyDescent="0.25"/>
  </sheetData>
  <mergeCells count="1">
    <mergeCell ref="H3:Q3"/>
  </mergeCells>
  <dataValidations count="1">
    <dataValidation type="decimal" allowBlank="1" showInputMessage="1" showErrorMessage="1" error="You only can enter amounts." prompt="Enter a positive amount (Profit from discontinued operations) or a negative amount (Loss from continued operations)." sqref="AG33:AP33 H33:Q33 F33 BD33:BN33">
      <formula1>-999999999</formula1>
      <formula2>999999999</formula2>
    </dataValidation>
  </dataValidations>
  <pageMargins left="0.7" right="0.7" top="0.75" bottom="0.75" header="0.3" footer="0.3"/>
  <pageSetup paperSize="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1"/>
  <sheetViews>
    <sheetView workbookViewId="0"/>
  </sheetViews>
  <sheetFormatPr defaultRowHeight="15" x14ac:dyDescent="0.25"/>
  <cols>
    <col min="1" max="1" width="37.5703125" style="53" bestFit="1" customWidth="1"/>
    <col min="2" max="12" width="12.28515625" style="53" customWidth="1"/>
    <col min="13" max="13" width="11.28515625" style="53" bestFit="1" customWidth="1"/>
    <col min="14" max="14" width="9.7109375" style="53" bestFit="1" customWidth="1"/>
    <col min="15" max="15" width="2.140625" style="53" customWidth="1"/>
    <col min="16" max="16" width="15.42578125" style="53" customWidth="1"/>
    <col min="17" max="16384" width="9.140625" style="53"/>
  </cols>
  <sheetData>
    <row r="2" spans="1:20" ht="18.75" x14ac:dyDescent="0.3">
      <c r="A2" s="85" t="s">
        <v>533</v>
      </c>
    </row>
    <row r="3" spans="1:20" ht="15.75" thickBot="1" x14ac:dyDescent="0.3"/>
    <row r="4" spans="1:20" ht="15.75" thickBot="1" x14ac:dyDescent="0.3">
      <c r="A4" s="168" t="s">
        <v>252</v>
      </c>
      <c r="B4" s="169" t="s">
        <v>253</v>
      </c>
      <c r="C4" s="169"/>
      <c r="D4" s="169" t="s">
        <v>254</v>
      </c>
      <c r="E4" s="169"/>
      <c r="F4" s="169"/>
      <c r="G4" s="169" t="s">
        <v>255</v>
      </c>
      <c r="H4" s="169"/>
      <c r="I4" s="169"/>
      <c r="J4" s="169"/>
      <c r="K4" s="169"/>
      <c r="L4" s="170"/>
    </row>
    <row r="5" spans="1:20" x14ac:dyDescent="0.25">
      <c r="A5" s="28"/>
      <c r="B5" s="171">
        <v>2015</v>
      </c>
      <c r="C5" s="171">
        <v>2016</v>
      </c>
      <c r="D5" s="171">
        <v>2017</v>
      </c>
      <c r="E5" s="171">
        <v>2018</v>
      </c>
      <c r="F5" s="171">
        <v>2019</v>
      </c>
      <c r="G5" s="171">
        <v>2020</v>
      </c>
      <c r="H5" s="171">
        <v>2021</v>
      </c>
      <c r="I5" s="171">
        <v>2022</v>
      </c>
      <c r="J5" s="171">
        <v>2023</v>
      </c>
      <c r="K5" s="171">
        <v>2024</v>
      </c>
      <c r="L5" s="172">
        <v>2025</v>
      </c>
      <c r="P5" s="306" t="s">
        <v>256</v>
      </c>
      <c r="Q5" s="307"/>
      <c r="R5" s="307"/>
      <c r="S5" s="307"/>
      <c r="T5" s="308"/>
    </row>
    <row r="6" spans="1:20" x14ac:dyDescent="0.25">
      <c r="A6" s="173" t="s">
        <v>257</v>
      </c>
      <c r="B6" s="174">
        <v>3184</v>
      </c>
      <c r="C6" s="175">
        <v>2807</v>
      </c>
      <c r="D6" s="175">
        <v>3758</v>
      </c>
      <c r="E6" s="175">
        <v>6962</v>
      </c>
      <c r="F6" s="175">
        <v>9062</v>
      </c>
      <c r="G6" s="175">
        <v>9194</v>
      </c>
      <c r="H6" s="176">
        <v>10194</v>
      </c>
      <c r="I6" s="176">
        <v>11194</v>
      </c>
      <c r="J6" s="176">
        <v>12194</v>
      </c>
      <c r="K6" s="176">
        <v>13194</v>
      </c>
      <c r="L6" s="177">
        <v>14194</v>
      </c>
      <c r="M6" s="178">
        <f>SUM(B6:L6)</f>
        <v>95937</v>
      </c>
      <c r="N6" s="179">
        <f>SUM(M6:M8)</f>
        <v>248376.86200000002</v>
      </c>
      <c r="P6" s="180">
        <f>L10-B10</f>
        <v>9508</v>
      </c>
      <c r="Q6" s="181" t="s">
        <v>258</v>
      </c>
      <c r="R6" s="181"/>
      <c r="S6" s="181"/>
      <c r="T6" s="182"/>
    </row>
    <row r="7" spans="1:20" ht="15.75" thickBot="1" x14ac:dyDescent="0.3">
      <c r="A7" s="183" t="s">
        <v>259</v>
      </c>
      <c r="B7" s="176">
        <v>17755</v>
      </c>
      <c r="C7" s="176">
        <v>280</v>
      </c>
      <c r="D7" s="176">
        <v>175</v>
      </c>
      <c r="E7" s="176">
        <v>2120</v>
      </c>
      <c r="F7" s="176">
        <v>1063</v>
      </c>
      <c r="G7" s="176">
        <v>870</v>
      </c>
      <c r="H7" s="176">
        <v>1000</v>
      </c>
      <c r="I7" s="176">
        <v>1000</v>
      </c>
      <c r="J7" s="176">
        <v>1000</v>
      </c>
      <c r="K7" s="176">
        <v>1000</v>
      </c>
      <c r="L7" s="177">
        <v>1000</v>
      </c>
      <c r="M7" s="178">
        <f>SUM(B7:L7)</f>
        <v>27263</v>
      </c>
      <c r="N7" s="184"/>
      <c r="P7" s="180">
        <f>SUM(C7:L7)</f>
        <v>9508</v>
      </c>
      <c r="Q7" s="181" t="s">
        <v>260</v>
      </c>
      <c r="R7" s="181"/>
      <c r="S7" s="181"/>
      <c r="T7" s="182"/>
    </row>
    <row r="8" spans="1:20" ht="15.75" thickBot="1" x14ac:dyDescent="0.3">
      <c r="A8" s="173" t="s">
        <v>261</v>
      </c>
      <c r="B8" s="175">
        <v>9816.7759999999998</v>
      </c>
      <c r="C8" s="175">
        <v>10216.352500000001</v>
      </c>
      <c r="D8" s="175">
        <v>10632.138999999999</v>
      </c>
      <c r="E8" s="175">
        <v>11065.7565</v>
      </c>
      <c r="F8" s="175">
        <v>11517.205</v>
      </c>
      <c r="G8" s="175">
        <v>11988.1055</v>
      </c>
      <c r="H8" s="176">
        <v>11988.1055</v>
      </c>
      <c r="I8" s="176">
        <v>11988.1055</v>
      </c>
      <c r="J8" s="176">
        <v>11988.1055</v>
      </c>
      <c r="K8" s="176">
        <v>11988.1055</v>
      </c>
      <c r="L8" s="177">
        <v>11988.1055</v>
      </c>
      <c r="M8" s="178">
        <f>SUM(B8:L8)</f>
        <v>125176.86200000002</v>
      </c>
      <c r="N8" s="184"/>
      <c r="P8" s="185">
        <f>P7-P6</f>
        <v>0</v>
      </c>
      <c r="Q8" s="186" t="s">
        <v>262</v>
      </c>
      <c r="R8" s="186"/>
      <c r="S8" s="186"/>
      <c r="T8" s="187"/>
    </row>
    <row r="9" spans="1:20" x14ac:dyDescent="0.25">
      <c r="A9" s="183" t="s">
        <v>263</v>
      </c>
      <c r="B9" s="176">
        <v>20939</v>
      </c>
      <c r="C9" s="176">
        <v>3087</v>
      </c>
      <c r="D9" s="176">
        <v>3933</v>
      </c>
      <c r="E9" s="176">
        <v>9082</v>
      </c>
      <c r="F9" s="176">
        <v>10125</v>
      </c>
      <c r="G9" s="176">
        <v>10064</v>
      </c>
      <c r="H9" s="176">
        <v>11194</v>
      </c>
      <c r="I9" s="176">
        <v>12194</v>
      </c>
      <c r="J9" s="176">
        <v>13194</v>
      </c>
      <c r="K9" s="176">
        <v>14194</v>
      </c>
      <c r="L9" s="177">
        <v>15194</v>
      </c>
      <c r="M9" s="188">
        <f>L9-B9+B7</f>
        <v>12010</v>
      </c>
      <c r="N9" s="188">
        <f>M7</f>
        <v>27263</v>
      </c>
      <c r="P9" s="189">
        <f>B16</f>
        <v>601784</v>
      </c>
      <c r="Q9" s="190" t="s">
        <v>264</v>
      </c>
      <c r="R9" s="190"/>
      <c r="S9" s="190"/>
      <c r="T9" s="191"/>
    </row>
    <row r="10" spans="1:20" x14ac:dyDescent="0.25">
      <c r="A10" s="183" t="s">
        <v>265</v>
      </c>
      <c r="B10" s="176">
        <v>956427</v>
      </c>
      <c r="C10" s="176">
        <v>956707</v>
      </c>
      <c r="D10" s="176">
        <v>956882</v>
      </c>
      <c r="E10" s="176">
        <v>959002</v>
      </c>
      <c r="F10" s="176">
        <v>960065</v>
      </c>
      <c r="G10" s="176">
        <v>960935</v>
      </c>
      <c r="H10" s="176">
        <v>961935</v>
      </c>
      <c r="I10" s="176">
        <v>962935</v>
      </c>
      <c r="J10" s="176">
        <v>963935</v>
      </c>
      <c r="K10" s="176">
        <v>964935</v>
      </c>
      <c r="L10" s="177">
        <v>965935</v>
      </c>
      <c r="P10" s="192">
        <f>SUM(C6:L6)</f>
        <v>92753</v>
      </c>
      <c r="Q10" s="190" t="s">
        <v>266</v>
      </c>
      <c r="R10" s="190"/>
      <c r="S10" s="190"/>
      <c r="T10" s="191"/>
    </row>
    <row r="11" spans="1:20" x14ac:dyDescent="0.25">
      <c r="A11" s="183" t="s">
        <v>267</v>
      </c>
      <c r="B11" s="176">
        <v>6531</v>
      </c>
      <c r="C11" s="176">
        <v>6728.8993509279853</v>
      </c>
      <c r="D11" s="176">
        <v>6932.0341011157143</v>
      </c>
      <c r="E11" s="176">
        <v>7155.8139917453955</v>
      </c>
      <c r="F11" s="176">
        <v>7378.6581850555012</v>
      </c>
      <c r="G11" s="176">
        <v>7606.9049805461054</v>
      </c>
      <c r="H11" s="176">
        <v>7843.2657637982447</v>
      </c>
      <c r="I11" s="176">
        <v>7671.3468278289911</v>
      </c>
      <c r="J11" s="176">
        <v>7898.7224137336125</v>
      </c>
      <c r="K11" s="176">
        <v>7906.9166617002638</v>
      </c>
      <c r="L11" s="177">
        <v>7915.1109096669143</v>
      </c>
      <c r="P11" s="189">
        <f>SUM(C7:L7)</f>
        <v>9508</v>
      </c>
      <c r="Q11" s="190" t="s">
        <v>268</v>
      </c>
      <c r="R11" s="190"/>
      <c r="S11" s="190"/>
      <c r="T11" s="191"/>
    </row>
    <row r="12" spans="1:20" ht="15.75" thickBot="1" x14ac:dyDescent="0.3">
      <c r="A12" s="183" t="s">
        <v>269</v>
      </c>
      <c r="B12" s="176">
        <v>18255.908993000001</v>
      </c>
      <c r="C12" s="176">
        <v>22375.707694855973</v>
      </c>
      <c r="D12" s="176">
        <v>25752.876546159416</v>
      </c>
      <c r="E12" s="176">
        <v>26170.470428534492</v>
      </c>
      <c r="F12" s="176">
        <v>24709.972806900099</v>
      </c>
      <c r="G12" s="176">
        <v>23351.124582936805</v>
      </c>
      <c r="H12" s="176">
        <v>21236.751129987191</v>
      </c>
      <c r="I12" s="176">
        <v>17542.179021846929</v>
      </c>
      <c r="J12" s="176">
        <v>13474.277021485163</v>
      </c>
      <c r="K12" s="176">
        <v>8195.3879311520759</v>
      </c>
      <c r="L12" s="177">
        <v>7915.1109096669143</v>
      </c>
      <c r="P12" s="192">
        <f>-SUM(C14:L14)</f>
        <v>-109407.61857413058</v>
      </c>
      <c r="Q12" s="190" t="s">
        <v>270</v>
      </c>
      <c r="R12" s="190"/>
      <c r="S12" s="190"/>
      <c r="T12" s="191"/>
    </row>
    <row r="13" spans="1:20" x14ac:dyDescent="0.25">
      <c r="A13" s="173" t="s">
        <v>271</v>
      </c>
      <c r="B13" s="175">
        <v>9937.3473256027701</v>
      </c>
      <c r="C13" s="175">
        <v>10839.490309999999</v>
      </c>
      <c r="D13" s="175">
        <v>11166.717251800001</v>
      </c>
      <c r="E13" s="175">
        <v>11527.201162994001</v>
      </c>
      <c r="F13" s="175">
        <v>11886.177772399151</v>
      </c>
      <c r="G13" s="175">
        <v>12253.857358462177</v>
      </c>
      <c r="H13" s="176">
        <v>12634.607654477861</v>
      </c>
      <c r="I13" s="176">
        <v>12518.154999999999</v>
      </c>
      <c r="J13" s="176">
        <v>12531.154999999999</v>
      </c>
      <c r="K13" s="176">
        <v>12544.154999999999</v>
      </c>
      <c r="L13" s="177">
        <v>12557.154999999999</v>
      </c>
      <c r="P13" s="193">
        <f>SUM(P9:P12)</f>
        <v>594637.38142586942</v>
      </c>
      <c r="Q13" s="194" t="s">
        <v>272</v>
      </c>
      <c r="R13" s="194"/>
      <c r="S13" s="194"/>
      <c r="T13" s="195"/>
    </row>
    <row r="14" spans="1:20" ht="15.75" thickBot="1" x14ac:dyDescent="0.3">
      <c r="A14" s="173" t="s">
        <v>273</v>
      </c>
      <c r="B14" s="175">
        <v>10885</v>
      </c>
      <c r="C14" s="175">
        <v>10888.186651987031</v>
      </c>
      <c r="D14" s="175">
        <v>10890.178309478924</v>
      </c>
      <c r="E14" s="175">
        <v>10914.305817380729</v>
      </c>
      <c r="F14" s="175">
        <v>10926.403714031494</v>
      </c>
      <c r="G14" s="175">
        <v>10936.305096991196</v>
      </c>
      <c r="H14" s="176">
        <v>10947.685996944878</v>
      </c>
      <c r="I14" s="176">
        <v>10959.066896898559</v>
      </c>
      <c r="J14" s="176">
        <v>10970.447796852241</v>
      </c>
      <c r="K14" s="176">
        <v>10981.828696805922</v>
      </c>
      <c r="L14" s="177">
        <v>10993.209596759603</v>
      </c>
      <c r="M14" s="196">
        <f>SUM(B14:L14)</f>
        <v>120292.61857413058</v>
      </c>
      <c r="P14" s="197">
        <f>L16</f>
        <v>594637.38142586942</v>
      </c>
      <c r="Q14" s="198" t="s">
        <v>274</v>
      </c>
      <c r="R14" s="198"/>
      <c r="S14" s="198"/>
      <c r="T14" s="199"/>
    </row>
    <row r="15" spans="1:20" ht="15.75" thickBot="1" x14ac:dyDescent="0.3">
      <c r="A15" s="173" t="s">
        <v>275</v>
      </c>
      <c r="B15" s="175">
        <v>11724.908993000001</v>
      </c>
      <c r="C15" s="175">
        <v>15646.808343927987</v>
      </c>
      <c r="D15" s="175">
        <v>18820.842445043701</v>
      </c>
      <c r="E15" s="175">
        <v>19014.656436789097</v>
      </c>
      <c r="F15" s="175">
        <v>17331.314621844598</v>
      </c>
      <c r="G15" s="175">
        <v>15744.219602390702</v>
      </c>
      <c r="H15" s="176">
        <v>13393.485366188947</v>
      </c>
      <c r="I15" s="176">
        <v>9870.8321940179376</v>
      </c>
      <c r="J15" s="176">
        <v>5575.5546077515501</v>
      </c>
      <c r="K15" s="176">
        <v>288.47126945181299</v>
      </c>
      <c r="L15" s="177">
        <v>0</v>
      </c>
      <c r="P15" s="200">
        <f>P14-P13</f>
        <v>0</v>
      </c>
      <c r="Q15" s="198" t="s">
        <v>262</v>
      </c>
      <c r="R15" s="198"/>
      <c r="S15" s="198"/>
      <c r="T15" s="199"/>
    </row>
    <row r="16" spans="1:20" x14ac:dyDescent="0.25">
      <c r="A16" s="173" t="s">
        <v>276</v>
      </c>
      <c r="B16" s="175">
        <v>601784</v>
      </c>
      <c r="C16" s="201">
        <v>593982.81334801298</v>
      </c>
      <c r="D16" s="201">
        <v>587025.63503853406</v>
      </c>
      <c r="E16" s="201">
        <v>585193.32922115328</v>
      </c>
      <c r="F16" s="201">
        <v>584391.92550712184</v>
      </c>
      <c r="G16" s="201">
        <v>583519.62041013059</v>
      </c>
      <c r="H16" s="202">
        <v>583765.93441318569</v>
      </c>
      <c r="I16" s="202">
        <v>585000.86751628714</v>
      </c>
      <c r="J16" s="202">
        <v>587224.41971943493</v>
      </c>
      <c r="K16" s="202">
        <v>590436.59102262906</v>
      </c>
      <c r="L16" s="203">
        <v>594637.38142586942</v>
      </c>
      <c r="P16" s="204" t="s">
        <v>277</v>
      </c>
    </row>
    <row r="17" spans="1:17" x14ac:dyDescent="0.25">
      <c r="A17" s="183" t="s">
        <v>278</v>
      </c>
      <c r="B17" s="205">
        <v>0.2925126320624713</v>
      </c>
      <c r="C17" s="205">
        <v>0.25780234025357551</v>
      </c>
      <c r="D17" s="205">
        <v>0.34508158573758135</v>
      </c>
      <c r="E17" s="205">
        <v>0.63787840623937875</v>
      </c>
      <c r="F17" s="205">
        <v>0.82936712180630301</v>
      </c>
      <c r="G17" s="205">
        <v>0.84068612922379604</v>
      </c>
      <c r="H17" s="205">
        <v>0.93115568009941041</v>
      </c>
      <c r="I17" s="205">
        <v>1.0214373272206165</v>
      </c>
      <c r="J17" s="205">
        <v>1.1115316553895671</v>
      </c>
      <c r="K17" s="205">
        <v>1.2014392469842012</v>
      </c>
      <c r="L17" s="206">
        <v>1.2911606819707935</v>
      </c>
      <c r="P17" s="41" t="s">
        <v>279</v>
      </c>
      <c r="Q17" s="53" t="s">
        <v>280</v>
      </c>
    </row>
    <row r="18" spans="1:17" x14ac:dyDescent="0.25">
      <c r="A18" s="183" t="s">
        <v>281</v>
      </c>
      <c r="B18" s="205">
        <v>1.9483583799170468E-2</v>
      </c>
      <c r="C18" s="205">
        <v>2.6342190366980472E-2</v>
      </c>
      <c r="D18" s="205">
        <v>3.2061363800250813E-2</v>
      </c>
      <c r="E18" s="205">
        <v>3.2492948034961576E-2</v>
      </c>
      <c r="F18" s="205">
        <v>2.9657005624786625E-2</v>
      </c>
      <c r="G18" s="205">
        <v>2.6981474232734066E-2</v>
      </c>
      <c r="H18" s="205">
        <v>2.2943245874140244E-2</v>
      </c>
      <c r="I18" s="205">
        <v>1.687319240384395E-2</v>
      </c>
      <c r="J18" s="205">
        <v>9.4947594488925518E-3</v>
      </c>
      <c r="K18" s="205">
        <v>4.885728185514116E-4</v>
      </c>
      <c r="L18" s="206">
        <v>0</v>
      </c>
      <c r="P18" s="41" t="s">
        <v>282</v>
      </c>
      <c r="Q18" s="53" t="s">
        <v>283</v>
      </c>
    </row>
    <row r="19" spans="1:17" x14ac:dyDescent="0.25">
      <c r="A19" s="183" t="s">
        <v>284</v>
      </c>
      <c r="B19" s="205">
        <v>0.98786685001015029</v>
      </c>
      <c r="C19" s="205">
        <v>0.94251225913960912</v>
      </c>
      <c r="D19" s="205">
        <v>0.95212753759715452</v>
      </c>
      <c r="E19" s="205">
        <v>0.9599690630475517</v>
      </c>
      <c r="F19" s="205">
        <v>0.96895782820479592</v>
      </c>
      <c r="G19" s="205">
        <v>0.97831279974230667</v>
      </c>
      <c r="H19" s="205">
        <v>0.94883084840005039</v>
      </c>
      <c r="I19" s="205">
        <v>0.95765753819153066</v>
      </c>
      <c r="J19" s="205">
        <v>0.95666405052048276</v>
      </c>
      <c r="K19" s="205">
        <v>0.95567262202994152</v>
      </c>
      <c r="L19" s="206">
        <v>0.95468324632450585</v>
      </c>
      <c r="P19" s="207" t="s">
        <v>285</v>
      </c>
    </row>
    <row r="20" spans="1:17" x14ac:dyDescent="0.25">
      <c r="A20" s="208" t="s">
        <v>286</v>
      </c>
      <c r="B20" s="209">
        <v>1.923656407900781</v>
      </c>
      <c r="C20" s="209">
        <v>0.28351828441852073</v>
      </c>
      <c r="D20" s="209">
        <v>0.36115111141721856</v>
      </c>
      <c r="E20" s="209">
        <v>0.83211888616288965</v>
      </c>
      <c r="F20" s="209">
        <v>0.92665439288113205</v>
      </c>
      <c r="G20" s="209">
        <v>0.92023767723605432</v>
      </c>
      <c r="H20" s="209">
        <v>1.0224991841311359</v>
      </c>
      <c r="I20" s="209">
        <v>1.1126859717820436</v>
      </c>
      <c r="J20" s="209">
        <v>1.2026856372978472</v>
      </c>
      <c r="K20" s="209">
        <v>1.2924987624445774</v>
      </c>
      <c r="L20" s="210">
        <v>1.3821259265791346</v>
      </c>
    </row>
    <row r="21" spans="1:17" x14ac:dyDescent="0.25">
      <c r="A21" s="183" t="s">
        <v>287</v>
      </c>
      <c r="B21" s="211">
        <v>1.0999999999999999E-2</v>
      </c>
      <c r="C21" s="211">
        <v>1.133E-2</v>
      </c>
      <c r="D21" s="211">
        <v>1.16699E-2</v>
      </c>
      <c r="E21" s="211">
        <v>1.2019997000000001E-2</v>
      </c>
      <c r="F21" s="211">
        <v>1.2380596910000001E-2</v>
      </c>
      <c r="G21" s="211">
        <v>1.2752014817300001E-2</v>
      </c>
      <c r="H21" s="211">
        <v>1.3134575261819001E-2</v>
      </c>
      <c r="I21" s="211">
        <v>1.2999999999999999E-2</v>
      </c>
      <c r="J21" s="211">
        <v>1.2999999999999999E-2</v>
      </c>
      <c r="K21" s="211">
        <v>1.2999999999999999E-2</v>
      </c>
      <c r="L21" s="212">
        <v>1.2999999999999999E-2</v>
      </c>
    </row>
    <row r="22" spans="1:17" x14ac:dyDescent="0.25">
      <c r="A22" s="213" t="s">
        <v>288</v>
      </c>
      <c r="B22" s="211">
        <v>0.6</v>
      </c>
      <c r="C22" s="211">
        <v>0.61799999999999999</v>
      </c>
      <c r="D22" s="211">
        <v>0.63653999999999999</v>
      </c>
      <c r="E22" s="211">
        <v>0.6556362</v>
      </c>
      <c r="F22" s="211">
        <v>0.67530528600000006</v>
      </c>
      <c r="G22" s="211">
        <v>0.69556444458000011</v>
      </c>
      <c r="H22" s="211">
        <v>0.71643137791740008</v>
      </c>
      <c r="I22" s="211">
        <v>0.7</v>
      </c>
      <c r="J22" s="211">
        <v>0.72</v>
      </c>
      <c r="K22" s="211">
        <v>0.72</v>
      </c>
      <c r="L22" s="212">
        <v>0.72</v>
      </c>
    </row>
    <row r="23" spans="1:17" x14ac:dyDescent="0.25">
      <c r="A23" s="214" t="s">
        <v>289</v>
      </c>
      <c r="B23" s="215">
        <v>30755.775999999998</v>
      </c>
      <c r="C23" s="215">
        <v>13303.352500000001</v>
      </c>
      <c r="D23" s="215">
        <v>14565.138999999999</v>
      </c>
      <c r="E23" s="215">
        <v>20147.7565</v>
      </c>
      <c r="F23" s="215">
        <v>21642.205000000002</v>
      </c>
      <c r="G23" s="215">
        <v>22052.105499999998</v>
      </c>
      <c r="H23" s="215">
        <v>23182.105499999998</v>
      </c>
      <c r="I23" s="215">
        <v>24182.105499999998</v>
      </c>
      <c r="J23" s="215">
        <v>25182.105499999998</v>
      </c>
      <c r="K23" s="215">
        <v>26182.105499999998</v>
      </c>
      <c r="L23" s="216">
        <v>27182.105499999998</v>
      </c>
    </row>
    <row r="24" spans="1:17" x14ac:dyDescent="0.25">
      <c r="A24" s="214" t="s">
        <v>290</v>
      </c>
      <c r="B24" s="215">
        <v>30755.775999999998</v>
      </c>
      <c r="C24" s="215">
        <v>13303.352500000001</v>
      </c>
      <c r="D24" s="215">
        <v>14565.138999999999</v>
      </c>
      <c r="E24" s="215">
        <v>20147.7565</v>
      </c>
      <c r="F24" s="215">
        <v>21642.205000000002</v>
      </c>
      <c r="G24" s="215">
        <v>22052.105499999998</v>
      </c>
      <c r="H24" s="215">
        <v>23182.105499999998</v>
      </c>
      <c r="I24" s="215">
        <v>24182.105499999998</v>
      </c>
      <c r="J24" s="215">
        <v>25182.105499999998</v>
      </c>
      <c r="K24" s="215">
        <v>26182.105499999998</v>
      </c>
      <c r="L24" s="216">
        <v>27182.105499999998</v>
      </c>
    </row>
    <row r="25" spans="1:17" x14ac:dyDescent="0.25">
      <c r="A25" s="217" t="s">
        <v>291</v>
      </c>
      <c r="B25" s="218">
        <v>0</v>
      </c>
      <c r="C25" s="218">
        <v>0</v>
      </c>
      <c r="D25" s="218">
        <v>0</v>
      </c>
      <c r="E25" s="218">
        <v>0</v>
      </c>
      <c r="F25" s="218">
        <v>0</v>
      </c>
      <c r="G25" s="218">
        <v>0</v>
      </c>
      <c r="H25" s="218">
        <v>0</v>
      </c>
      <c r="I25" s="218">
        <v>0</v>
      </c>
      <c r="J25" s="218">
        <v>0</v>
      </c>
      <c r="K25" s="218">
        <v>0</v>
      </c>
      <c r="L25" s="219">
        <v>0</v>
      </c>
    </row>
    <row r="26" spans="1:17" x14ac:dyDescent="0.25">
      <c r="A26" s="217"/>
      <c r="B26" s="220">
        <v>0</v>
      </c>
      <c r="C26" s="220">
        <v>0</v>
      </c>
      <c r="D26" s="220">
        <v>0</v>
      </c>
      <c r="E26" s="220">
        <v>0</v>
      </c>
      <c r="F26" s="220">
        <v>0</v>
      </c>
      <c r="G26" s="220">
        <v>0</v>
      </c>
      <c r="H26" s="220">
        <v>0</v>
      </c>
      <c r="I26" s="220">
        <v>0</v>
      </c>
      <c r="J26" s="220">
        <v>0</v>
      </c>
      <c r="K26" s="220">
        <v>0</v>
      </c>
      <c r="L26" s="221">
        <v>0</v>
      </c>
      <c r="M26" s="188">
        <f>SUM(B26:L26)</f>
        <v>0</v>
      </c>
    </row>
    <row r="27" spans="1:17" x14ac:dyDescent="0.25">
      <c r="A27" s="217"/>
      <c r="B27" s="222"/>
      <c r="C27" s="222"/>
      <c r="D27" s="222"/>
      <c r="E27" s="222"/>
      <c r="F27" s="222"/>
      <c r="G27" s="222"/>
      <c r="H27" s="222"/>
      <c r="I27" s="222"/>
      <c r="J27" s="222"/>
      <c r="K27" s="222"/>
      <c r="L27" s="223"/>
      <c r="M27" s="188">
        <f>SUM(B27:L27)</f>
        <v>0</v>
      </c>
    </row>
    <row r="28" spans="1:17" x14ac:dyDescent="0.25">
      <c r="A28" s="217"/>
      <c r="B28" s="224"/>
      <c r="C28" s="224"/>
      <c r="D28" s="224"/>
      <c r="E28" s="224"/>
      <c r="F28" s="224"/>
      <c r="G28" s="224"/>
      <c r="H28" s="224"/>
      <c r="I28" s="224"/>
      <c r="J28" s="224"/>
      <c r="K28" s="224"/>
      <c r="L28" s="225"/>
    </row>
    <row r="29" spans="1:17" ht="15.75" thickBot="1" x14ac:dyDescent="0.3">
      <c r="A29" s="226"/>
      <c r="B29" s="227"/>
      <c r="C29" s="227"/>
      <c r="D29" s="227"/>
      <c r="E29" s="227"/>
      <c r="F29" s="227"/>
      <c r="G29" s="227"/>
      <c r="H29" s="227"/>
      <c r="I29" s="227"/>
      <c r="J29" s="227"/>
      <c r="K29" s="227"/>
      <c r="L29" s="228"/>
    </row>
    <row r="31" spans="1:17" x14ac:dyDescent="0.25">
      <c r="A31" s="229" t="s">
        <v>292</v>
      </c>
    </row>
  </sheetData>
  <mergeCells count="1">
    <mergeCell ref="P5:T5"/>
  </mergeCells>
  <pageMargins left="0.7" right="0.7" top="0.75" bottom="0.75" header="0.3" footer="0.3"/>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800"/>
  <sheetViews>
    <sheetView workbookViewId="0">
      <selection activeCell="R143" sqref="R143"/>
    </sheetView>
  </sheetViews>
  <sheetFormatPr defaultColWidth="9.140625" defaultRowHeight="15" x14ac:dyDescent="0.25"/>
  <cols>
    <col min="1" max="1" width="57.7109375" style="96" customWidth="1"/>
    <col min="2" max="2" width="2.7109375" style="96" customWidth="1"/>
    <col min="3" max="3" width="13.7109375" style="96" hidden="1" customWidth="1"/>
    <col min="4" max="4" width="2.7109375" style="96" hidden="1" customWidth="1"/>
    <col min="5" max="5" width="13.7109375" style="96" hidden="1" customWidth="1"/>
    <col min="6" max="6" width="2.7109375" style="96" hidden="1" customWidth="1"/>
    <col min="7" max="8" width="11.42578125" style="96" hidden="1" customWidth="1"/>
    <col min="9" max="12" width="11.42578125" style="96" customWidth="1"/>
    <col min="13" max="16" width="11.42578125" style="96" hidden="1" customWidth="1"/>
    <col min="17" max="18" width="20.7109375" style="96" customWidth="1"/>
    <col min="19" max="19" width="48.5703125" style="96" customWidth="1"/>
    <col min="20" max="43" width="9.140625" style="96" customWidth="1"/>
    <col min="44" max="46" width="9.140625" style="96"/>
    <col min="47" max="47" width="15.5703125" style="96" customWidth="1"/>
    <col min="48" max="16384" width="9.140625" style="96"/>
  </cols>
  <sheetData>
    <row r="1" spans="1:19" ht="15" customHeight="1" x14ac:dyDescent="0.25">
      <c r="A1" s="94" t="str">
        <f>'[1]Cover Page'!$A$3</f>
        <v>Blue Mountains City Council</v>
      </c>
      <c r="B1" s="95"/>
      <c r="D1" s="101"/>
      <c r="F1" s="101"/>
      <c r="I1" s="229" t="s">
        <v>302</v>
      </c>
      <c r="Q1" s="98" t="s">
        <v>124</v>
      </c>
      <c r="R1" s="98" t="s">
        <v>124</v>
      </c>
      <c r="S1" s="98" t="s">
        <v>124</v>
      </c>
    </row>
    <row r="2" spans="1:19" ht="15" customHeight="1" x14ac:dyDescent="0.25">
      <c r="A2" s="94" t="str">
        <f>'[1]Cover Page'!$A$5</f>
        <v>10 Year Financial Plan for the Years ending 30 June 2024</v>
      </c>
      <c r="B2" s="95"/>
      <c r="D2" s="101"/>
      <c r="F2" s="101"/>
      <c r="Q2" s="98" t="s">
        <v>124</v>
      </c>
      <c r="R2" s="98" t="s">
        <v>124</v>
      </c>
      <c r="S2" s="98" t="s">
        <v>124</v>
      </c>
    </row>
    <row r="3" spans="1:19" ht="15" customHeight="1" x14ac:dyDescent="0.25">
      <c r="A3" s="100" t="str">
        <f>"BALANCE SHEET - "&amp;UPPER(general_fund_name)</f>
        <v>BALANCE SHEET - GENERAL FUND</v>
      </c>
      <c r="B3" s="101"/>
      <c r="C3" s="102" t="s">
        <v>126</v>
      </c>
      <c r="D3" s="103"/>
      <c r="E3" s="102" t="s">
        <v>127</v>
      </c>
      <c r="F3" s="104"/>
      <c r="G3" s="305" t="s">
        <v>128</v>
      </c>
      <c r="H3" s="305"/>
      <c r="I3" s="305"/>
      <c r="J3" s="305"/>
      <c r="K3" s="305"/>
      <c r="L3" s="305"/>
      <c r="M3" s="305"/>
      <c r="N3" s="305"/>
      <c r="O3" s="305"/>
      <c r="P3" s="305"/>
      <c r="Q3" s="98" t="s">
        <v>124</v>
      </c>
      <c r="R3" s="98" t="s">
        <v>124</v>
      </c>
      <c r="S3" s="98" t="s">
        <v>124</v>
      </c>
    </row>
    <row r="4" spans="1:19" ht="15" customHeight="1" x14ac:dyDescent="0.25">
      <c r="A4" s="94" t="str">
        <f>"Scenario: "&amp;general_scenario_name</f>
        <v>Scenario: 1</v>
      </c>
      <c r="B4" s="106"/>
      <c r="C4" s="107" t="str">
        <f>Starting_year_general-2&amp;"/"&amp;RIGHT(Starting_year_general-1,2)</f>
        <v>2012/13</v>
      </c>
      <c r="D4" s="106"/>
      <c r="E4" s="107" t="str">
        <f>Starting_year_general-1&amp;"/"&amp;RIGHT(Starting_year_general,2)</f>
        <v>2013/14</v>
      </c>
      <c r="F4" s="106"/>
      <c r="G4" s="107" t="str">
        <f>Starting_year_general&amp;"/"&amp;RIGHT(Starting_year_general+1,2)</f>
        <v>2014/15</v>
      </c>
      <c r="H4" s="107" t="str">
        <f>Starting_year_general+1&amp;"/"&amp;RIGHT(Starting_year_general+2,2)</f>
        <v>2015/16</v>
      </c>
      <c r="I4" s="107" t="str">
        <f>Starting_year_general+2&amp;"/"&amp;RIGHT(Starting_year_general+3,2)</f>
        <v>2016/17</v>
      </c>
      <c r="J4" s="107" t="str">
        <f>Starting_year_general+3&amp;"/"&amp;RIGHT(Starting_year_general+4,2)</f>
        <v>2017/18</v>
      </c>
      <c r="K4" s="107" t="str">
        <f>Starting_year_general+4&amp;"/"&amp;RIGHT(Starting_year_general+5,2)</f>
        <v>2018/19</v>
      </c>
      <c r="L4" s="107" t="str">
        <f>Starting_year_general+5&amp;"/"&amp;RIGHT(Starting_year_general+6,2)</f>
        <v>2019/20</v>
      </c>
      <c r="M4" s="107" t="str">
        <f>Starting_year_general+6&amp;"/"&amp;RIGHT(Starting_year_general+7,2)</f>
        <v>2020/21</v>
      </c>
      <c r="N4" s="107" t="str">
        <f>Starting_year_general+7&amp;"/"&amp;RIGHT(Starting_year_general+8,2)</f>
        <v>2021/22</v>
      </c>
      <c r="O4" s="107" t="str">
        <f>Starting_year_general+8&amp;"/"&amp;RIGHT(Starting_year_general+9,2)</f>
        <v>2022/23</v>
      </c>
      <c r="P4" s="107" t="str">
        <f>Starting_year_general+9&amp;"/"&amp;RIGHT(Starting_year_general+10,2)</f>
        <v>2023/24</v>
      </c>
      <c r="Q4" s="98" t="s">
        <v>124</v>
      </c>
      <c r="R4" s="98" t="s">
        <v>124</v>
      </c>
      <c r="S4" s="98" t="s">
        <v>124</v>
      </c>
    </row>
    <row r="5" spans="1:19" ht="15" customHeight="1" thickBot="1" x14ac:dyDescent="0.3">
      <c r="A5" s="108"/>
      <c r="B5" s="109"/>
      <c r="C5" s="110" t="str">
        <f>IF('[1]Cover Page'!$K$19=TRUE,"$","$'000")</f>
        <v>$'000</v>
      </c>
      <c r="D5" s="109"/>
      <c r="E5" s="110" t="str">
        <f>IF('[1]Cover Page'!$K$19=TRUE,"$","$'000")</f>
        <v>$'000</v>
      </c>
      <c r="F5" s="109"/>
      <c r="G5" s="110" t="str">
        <f>IF('[1]Cover Page'!$K$19=TRUE,"$","$'000")</f>
        <v>$'000</v>
      </c>
      <c r="H5" s="110" t="str">
        <f>IF('[1]Cover Page'!$K$19=TRUE,"$","$'000")</f>
        <v>$'000</v>
      </c>
      <c r="I5" s="110" t="str">
        <f>IF('[1]Cover Page'!$K$19=TRUE,"$","$'000")</f>
        <v>$'000</v>
      </c>
      <c r="J5" s="110" t="str">
        <f>IF('[1]Cover Page'!$K$19=TRUE,"$","$'000")</f>
        <v>$'000</v>
      </c>
      <c r="K5" s="110" t="str">
        <f>IF('[1]Cover Page'!$K$19=TRUE,"$","$'000")</f>
        <v>$'000</v>
      </c>
      <c r="L5" s="110" t="str">
        <f>IF('[1]Cover Page'!$K$19=TRUE,"$","$'000")</f>
        <v>$'000</v>
      </c>
      <c r="M5" s="110" t="str">
        <f>IF('[1]Cover Page'!$K$19=TRUE,"$","$'000")</f>
        <v>$'000</v>
      </c>
      <c r="N5" s="110" t="str">
        <f>IF('[1]Cover Page'!$K$19=TRUE,"$","$'000")</f>
        <v>$'000</v>
      </c>
      <c r="O5" s="110" t="str">
        <f>IF('[1]Cover Page'!$K$19=TRUE,"$","$'000")</f>
        <v>$'000</v>
      </c>
      <c r="P5" s="110" t="str">
        <f>IF('[1]Cover Page'!$K$19=TRUE,"$","$'000")</f>
        <v>$'000</v>
      </c>
      <c r="Q5" s="98" t="s">
        <v>124</v>
      </c>
      <c r="R5" s="98" t="s">
        <v>124</v>
      </c>
      <c r="S5" s="98" t="s">
        <v>124</v>
      </c>
    </row>
    <row r="6" spans="1:19" s="111" customFormat="1" x14ac:dyDescent="0.25">
      <c r="A6" s="112" t="s">
        <v>303</v>
      </c>
      <c r="B6" s="113"/>
      <c r="D6" s="113"/>
      <c r="F6" s="113"/>
      <c r="Q6" s="115" t="s">
        <v>124</v>
      </c>
      <c r="R6" s="115" t="s">
        <v>124</v>
      </c>
      <c r="S6" s="115" t="s">
        <v>124</v>
      </c>
    </row>
    <row r="7" spans="1:19" s="111" customFormat="1" x14ac:dyDescent="0.25">
      <c r="A7" s="117" t="s">
        <v>304</v>
      </c>
      <c r="B7" s="113"/>
      <c r="D7" s="113"/>
      <c r="F7" s="113"/>
      <c r="Q7" s="115" t="s">
        <v>124</v>
      </c>
      <c r="R7" s="115" t="s">
        <v>124</v>
      </c>
      <c r="S7" s="115" t="s">
        <v>124</v>
      </c>
    </row>
    <row r="8" spans="1:19" s="111" customFormat="1" x14ac:dyDescent="0.25">
      <c r="A8" s="111" t="s">
        <v>305</v>
      </c>
      <c r="B8" s="113"/>
      <c r="C8" s="111">
        <f>SUM('[1]Historical Data'!C49)*1000</f>
        <v>12589000</v>
      </c>
      <c r="D8" s="113"/>
      <c r="E8" s="111">
        <f>'[1]BS workings'!E47</f>
        <v>13488522.39744902</v>
      </c>
      <c r="F8" s="113"/>
      <c r="G8" s="111">
        <f>'[1]BS workings'!G47</f>
        <v>12724795.161763944</v>
      </c>
      <c r="H8" s="111">
        <f>'[1]BS workings'!H47</f>
        <v>12985536.796162575</v>
      </c>
      <c r="I8" s="111">
        <v>13486754.517600365</v>
      </c>
      <c r="J8" s="111">
        <v>14101871.646329243</v>
      </c>
      <c r="K8" s="111">
        <v>14365813.768345524</v>
      </c>
      <c r="L8" s="111">
        <v>14436376.815749258</v>
      </c>
      <c r="M8" s="111">
        <f>'[1]BS workings'!M47</f>
        <v>14222065.136162762</v>
      </c>
      <c r="N8" s="111">
        <f>'[1]BS workings'!N47</f>
        <v>13884809.878967032</v>
      </c>
      <c r="O8" s="111">
        <f>'[1]BS workings'!O47</f>
        <v>13184789.664370935</v>
      </c>
      <c r="P8" s="111">
        <f>'[1]BS workings'!P47</f>
        <v>12288367.962880462</v>
      </c>
      <c r="Q8" s="115" t="s">
        <v>124</v>
      </c>
      <c r="R8" s="115" t="s">
        <v>124</v>
      </c>
      <c r="S8" s="115" t="s">
        <v>124</v>
      </c>
    </row>
    <row r="9" spans="1:19" s="111" customFormat="1" x14ac:dyDescent="0.25">
      <c r="A9" s="111" t="s">
        <v>306</v>
      </c>
      <c r="B9" s="113"/>
      <c r="C9" s="111">
        <f>SUM('[1]Historical Data'!C50)*1000</f>
        <v>25004000</v>
      </c>
      <c r="D9" s="113"/>
      <c r="E9" s="111">
        <f>'[1]BS workings'!E65</f>
        <v>16335042</v>
      </c>
      <c r="F9" s="113"/>
      <c r="G9" s="111">
        <f>'[1]BS workings'!G65</f>
        <v>9906826</v>
      </c>
      <c r="H9" s="111">
        <f>'[1]BS workings'!H65</f>
        <v>10511926</v>
      </c>
      <c r="I9" s="111">
        <v>12218332</v>
      </c>
      <c r="J9" s="111">
        <v>13603147</v>
      </c>
      <c r="K9" s="111">
        <v>14180269</v>
      </c>
      <c r="L9" s="111">
        <v>14469583</v>
      </c>
      <c r="M9" s="111">
        <f>'[1]BS workings'!M65</f>
        <v>14853752</v>
      </c>
      <c r="N9" s="111">
        <f>'[1]BS workings'!N65</f>
        <v>14812883</v>
      </c>
      <c r="O9" s="111">
        <f>'[1]BS workings'!O65</f>
        <v>14427350</v>
      </c>
      <c r="P9" s="111">
        <f>'[1]BS workings'!P65</f>
        <v>13519176</v>
      </c>
      <c r="Q9" s="115" t="s">
        <v>124</v>
      </c>
      <c r="R9" s="115" t="s">
        <v>124</v>
      </c>
      <c r="S9" s="115" t="s">
        <v>124</v>
      </c>
    </row>
    <row r="10" spans="1:19" s="111" customFormat="1" x14ac:dyDescent="0.25">
      <c r="A10" s="111" t="s">
        <v>307</v>
      </c>
      <c r="B10" s="113"/>
      <c r="C10" s="111">
        <f>SUM('[1]Historical Data'!C51)*1000</f>
        <v>4783000</v>
      </c>
      <c r="D10" s="113"/>
      <c r="E10" s="111">
        <f>'[1]BS workings'!E357</f>
        <v>5315043.0362336924</v>
      </c>
      <c r="F10" s="113"/>
      <c r="G10" s="111">
        <f>'[1]BS workings'!G357</f>
        <v>5257371.6651882585</v>
      </c>
      <c r="H10" s="111">
        <f>'[1]BS workings'!H357</f>
        <v>5299029.9830296263</v>
      </c>
      <c r="I10" s="111">
        <v>5613958.1391868601</v>
      </c>
      <c r="J10" s="111">
        <v>5957145.7404702269</v>
      </c>
      <c r="K10" s="111">
        <v>6327263.9295321815</v>
      </c>
      <c r="L10" s="111">
        <v>6517733.993144366</v>
      </c>
      <c r="M10" s="111">
        <f>'[1]BS workings'!M357</f>
        <v>6719213.1315760873</v>
      </c>
      <c r="N10" s="111">
        <f>'[1]BS workings'!N357</f>
        <v>6923009.8677044064</v>
      </c>
      <c r="O10" s="111">
        <f>'[1]BS workings'!O357</f>
        <v>7128102.4815627392</v>
      </c>
      <c r="P10" s="111">
        <f>'[1]BS workings'!P357</f>
        <v>7311022.6370586473</v>
      </c>
      <c r="Q10" s="115" t="s">
        <v>124</v>
      </c>
      <c r="R10" s="115" t="s">
        <v>124</v>
      </c>
      <c r="S10" s="115" t="s">
        <v>124</v>
      </c>
    </row>
    <row r="11" spans="1:19" s="111" customFormat="1" x14ac:dyDescent="0.25">
      <c r="A11" s="111" t="s">
        <v>308</v>
      </c>
      <c r="B11" s="113"/>
      <c r="C11" s="111">
        <f>SUM('[1]Historical Data'!C52)*1000</f>
        <v>437000</v>
      </c>
      <c r="D11" s="113"/>
      <c r="E11" s="111">
        <f>'[1]BS workings'!E441</f>
        <v>439021.77544300864</v>
      </c>
      <c r="F11" s="113"/>
      <c r="G11" s="111">
        <f>'[1]BS workings'!G441</f>
        <v>362834.70657394768</v>
      </c>
      <c r="H11" s="111">
        <f>'[1]BS workings'!H441</f>
        <v>382006.92560905282</v>
      </c>
      <c r="I11" s="111">
        <v>416826.4729116204</v>
      </c>
      <c r="J11" s="111">
        <v>448520.46046421782</v>
      </c>
      <c r="K11" s="111">
        <v>479353.98426576226</v>
      </c>
      <c r="L11" s="111">
        <v>501994.04258512694</v>
      </c>
      <c r="M11" s="111">
        <f>'[1]BS workings'!M441</f>
        <v>528656.64104979439</v>
      </c>
      <c r="N11" s="111">
        <f>'[1]BS workings'!N441</f>
        <v>555892.78555336769</v>
      </c>
      <c r="O11" s="111">
        <f>'[1]BS workings'!O441</f>
        <v>583500.41892923217</v>
      </c>
      <c r="P11" s="111">
        <f>'[1]BS workings'!P441</f>
        <v>614272.4857870019</v>
      </c>
      <c r="Q11" s="115" t="s">
        <v>124</v>
      </c>
      <c r="R11" s="115" t="s">
        <v>124</v>
      </c>
      <c r="S11" s="115" t="s">
        <v>124</v>
      </c>
    </row>
    <row r="12" spans="1:19" s="111" customFormat="1" x14ac:dyDescent="0.25">
      <c r="A12" s="111" t="s">
        <v>309</v>
      </c>
      <c r="B12" s="132"/>
      <c r="C12" s="111">
        <f>SUM('[1]Historical Data'!C53)*1000</f>
        <v>417000</v>
      </c>
      <c r="D12" s="132"/>
      <c r="E12" s="111">
        <f>'[1]BS workings'!E520</f>
        <v>331856.36070361611</v>
      </c>
      <c r="F12" s="132"/>
      <c r="G12" s="111">
        <f>'[1]BS workings'!G520</f>
        <v>299041.60179601592</v>
      </c>
      <c r="H12" s="111">
        <f>'[1]BS workings'!H520</f>
        <v>307158.56847117026</v>
      </c>
      <c r="I12" s="111">
        <v>327916.9973682579</v>
      </c>
      <c r="J12" s="111">
        <v>349175.23780284385</v>
      </c>
      <c r="K12" s="111">
        <v>370664.68719458178</v>
      </c>
      <c r="L12" s="111">
        <v>387471.25931463193</v>
      </c>
      <c r="M12" s="111">
        <f>'[1]BS workings'!M520</f>
        <v>407755.77985260834</v>
      </c>
      <c r="N12" s="111">
        <f>'[1]BS workings'!N520</f>
        <v>428717.45106021437</v>
      </c>
      <c r="O12" s="111">
        <f>'[1]BS workings'!O520</f>
        <v>450450.58155403106</v>
      </c>
      <c r="P12" s="111">
        <f>'[1]BS workings'!P520</f>
        <v>474166.67651824048</v>
      </c>
      <c r="Q12" s="115" t="s">
        <v>124</v>
      </c>
      <c r="R12" s="115" t="s">
        <v>124</v>
      </c>
      <c r="S12" s="115" t="s">
        <v>124</v>
      </c>
    </row>
    <row r="13" spans="1:19" s="111" customFormat="1" hidden="1" x14ac:dyDescent="0.25">
      <c r="A13" s="111" t="s">
        <v>310</v>
      </c>
      <c r="B13" s="132"/>
      <c r="C13" s="111">
        <f>SUM('[1]Historical Data'!C54)*1000</f>
        <v>0</v>
      </c>
      <c r="D13" s="132"/>
      <c r="E13" s="111">
        <f>'[1]BS workings'!E542</f>
        <v>0</v>
      </c>
      <c r="F13" s="132"/>
      <c r="G13" s="111">
        <f>'[1]BS workings'!G542</f>
        <v>0</v>
      </c>
      <c r="H13" s="111">
        <f>'[1]BS workings'!H542</f>
        <v>0</v>
      </c>
      <c r="I13" s="111">
        <f>'[1]BS workings'!I542</f>
        <v>0</v>
      </c>
      <c r="J13" s="111">
        <f>'[1]BS workings'!J542</f>
        <v>0</v>
      </c>
      <c r="K13" s="111">
        <f>'[1]BS workings'!K542</f>
        <v>0</v>
      </c>
      <c r="L13" s="111">
        <f>'[1]BS workings'!L542</f>
        <v>0</v>
      </c>
      <c r="M13" s="111">
        <f>'[1]BS workings'!M542</f>
        <v>0</v>
      </c>
      <c r="N13" s="111">
        <f>'[1]BS workings'!N542</f>
        <v>0</v>
      </c>
      <c r="O13" s="111">
        <f>'[1]BS workings'!O542</f>
        <v>0</v>
      </c>
      <c r="P13" s="111">
        <f>'[1]BS workings'!P542</f>
        <v>0</v>
      </c>
      <c r="Q13" s="115" t="s">
        <v>124</v>
      </c>
      <c r="R13" s="115" t="s">
        <v>124</v>
      </c>
      <c r="S13" s="115" t="s">
        <v>124</v>
      </c>
    </row>
    <row r="14" spans="1:19" s="111" customFormat="1" hidden="1" x14ac:dyDescent="0.25">
      <c r="A14" s="114" t="s">
        <v>311</v>
      </c>
      <c r="B14" s="132"/>
      <c r="C14" s="111">
        <f t="shared" ref="C14:P14" si="0">-C63</f>
        <v>0</v>
      </c>
      <c r="D14" s="132"/>
      <c r="E14" s="111">
        <f t="shared" si="0"/>
        <v>0</v>
      </c>
      <c r="F14" s="132"/>
      <c r="G14" s="111">
        <f t="shared" si="0"/>
        <v>0</v>
      </c>
      <c r="H14" s="111">
        <f t="shared" si="0"/>
        <v>0</v>
      </c>
      <c r="I14" s="111">
        <f t="shared" si="0"/>
        <v>0</v>
      </c>
      <c r="J14" s="111">
        <f t="shared" si="0"/>
        <v>0</v>
      </c>
      <c r="K14" s="111">
        <f t="shared" si="0"/>
        <v>0</v>
      </c>
      <c r="L14" s="111">
        <f t="shared" si="0"/>
        <v>0</v>
      </c>
      <c r="M14" s="111">
        <f t="shared" si="0"/>
        <v>0</v>
      </c>
      <c r="N14" s="111">
        <f t="shared" si="0"/>
        <v>0</v>
      </c>
      <c r="O14" s="111">
        <f t="shared" si="0"/>
        <v>0</v>
      </c>
      <c r="P14" s="111">
        <f t="shared" si="0"/>
        <v>0</v>
      </c>
      <c r="Q14" s="115" t="s">
        <v>124</v>
      </c>
      <c r="R14" s="115" t="s">
        <v>124</v>
      </c>
      <c r="S14" s="115" t="s">
        <v>124</v>
      </c>
    </row>
    <row r="15" spans="1:19" s="111" customFormat="1" x14ac:dyDescent="0.25">
      <c r="A15" s="117" t="s">
        <v>312</v>
      </c>
      <c r="B15" s="132"/>
      <c r="C15" s="134">
        <f t="shared" ref="C15:P15" si="1">SUM(C6:C14)</f>
        <v>43230000</v>
      </c>
      <c r="D15" s="132"/>
      <c r="E15" s="134">
        <f t="shared" si="1"/>
        <v>35909485.569829337</v>
      </c>
      <c r="F15" s="132"/>
      <c r="G15" s="134">
        <f t="shared" si="1"/>
        <v>28550869.135322168</v>
      </c>
      <c r="H15" s="134">
        <f t="shared" si="1"/>
        <v>29485658.273272425</v>
      </c>
      <c r="I15" s="134">
        <f t="shared" si="1"/>
        <v>32063788.1270671</v>
      </c>
      <c r="J15" s="134">
        <f t="shared" si="1"/>
        <v>34459860.085066527</v>
      </c>
      <c r="K15" s="134">
        <f t="shared" si="1"/>
        <v>35723365.369338043</v>
      </c>
      <c r="L15" s="134">
        <f t="shared" si="1"/>
        <v>36313159.110793382</v>
      </c>
      <c r="M15" s="134">
        <f t="shared" si="1"/>
        <v>36731442.68864125</v>
      </c>
      <c r="N15" s="134">
        <f t="shared" si="1"/>
        <v>36605312.983285017</v>
      </c>
      <c r="O15" s="134">
        <f t="shared" si="1"/>
        <v>35774193.14641694</v>
      </c>
      <c r="P15" s="134">
        <f t="shared" si="1"/>
        <v>34207005.762244351</v>
      </c>
      <c r="Q15" s="115" t="s">
        <v>124</v>
      </c>
      <c r="R15" s="115" t="s">
        <v>124</v>
      </c>
      <c r="S15" s="115" t="s">
        <v>124</v>
      </c>
    </row>
    <row r="16" spans="1:19" s="111" customFormat="1" x14ac:dyDescent="0.25">
      <c r="B16" s="132"/>
      <c r="D16" s="132"/>
      <c r="F16" s="132"/>
      <c r="Q16" s="115" t="s">
        <v>124</v>
      </c>
      <c r="R16" s="115" t="s">
        <v>124</v>
      </c>
      <c r="S16" s="115" t="s">
        <v>124</v>
      </c>
    </row>
    <row r="17" spans="1:19" s="111" customFormat="1" x14ac:dyDescent="0.25">
      <c r="A17" s="117" t="s">
        <v>313</v>
      </c>
      <c r="B17" s="132"/>
      <c r="D17" s="132"/>
      <c r="F17" s="132"/>
      <c r="Q17" s="115" t="s">
        <v>124</v>
      </c>
      <c r="R17" s="115" t="s">
        <v>124</v>
      </c>
      <c r="S17" s="115" t="s">
        <v>124</v>
      </c>
    </row>
    <row r="18" spans="1:19" s="111" customFormat="1" hidden="1" x14ac:dyDescent="0.25">
      <c r="A18" s="111" t="s">
        <v>306</v>
      </c>
      <c r="B18" s="132"/>
      <c r="C18" s="111">
        <f>SUM('[1]Historical Data'!C58)*1000</f>
        <v>0</v>
      </c>
      <c r="D18" s="132"/>
      <c r="E18" s="111">
        <f>'[1]BS workings'!E66</f>
        <v>0</v>
      </c>
      <c r="F18" s="132"/>
      <c r="G18" s="111">
        <f>'[1]BS workings'!G66</f>
        <v>0</v>
      </c>
      <c r="H18" s="111">
        <f>'[1]BS workings'!H66</f>
        <v>0</v>
      </c>
      <c r="I18" s="111">
        <f>'[1]BS workings'!I66</f>
        <v>0</v>
      </c>
      <c r="J18" s="111">
        <f>'[1]BS workings'!J66</f>
        <v>0</v>
      </c>
      <c r="K18" s="111">
        <f>'[1]BS workings'!K66</f>
        <v>0</v>
      </c>
      <c r="L18" s="111">
        <f>'[1]BS workings'!L66</f>
        <v>0</v>
      </c>
      <c r="M18" s="111">
        <f>'[1]BS workings'!M66</f>
        <v>0</v>
      </c>
      <c r="N18" s="111">
        <f>'[1]BS workings'!N66</f>
        <v>0</v>
      </c>
      <c r="O18" s="111">
        <f>'[1]BS workings'!O66</f>
        <v>0</v>
      </c>
      <c r="P18" s="111">
        <f>'[1]BS workings'!P66</f>
        <v>0</v>
      </c>
      <c r="Q18" s="115" t="s">
        <v>124</v>
      </c>
      <c r="R18" s="115" t="s">
        <v>124</v>
      </c>
      <c r="S18" s="115" t="s">
        <v>124</v>
      </c>
    </row>
    <row r="19" spans="1:19" s="111" customFormat="1" hidden="1" x14ac:dyDescent="0.25">
      <c r="A19" s="111" t="s">
        <v>307</v>
      </c>
      <c r="B19" s="132"/>
      <c r="C19" s="111">
        <f>SUM('[1]Historical Data'!C59)*1000</f>
        <v>0</v>
      </c>
      <c r="D19" s="132"/>
      <c r="E19" s="111">
        <f>'[1]BS workings'!E358</f>
        <v>0</v>
      </c>
      <c r="F19" s="132"/>
      <c r="G19" s="111">
        <f>'[1]BS workings'!G358</f>
        <v>0</v>
      </c>
      <c r="H19" s="111">
        <f>'[1]BS workings'!H358</f>
        <v>0</v>
      </c>
      <c r="I19" s="111">
        <f>'[1]BS workings'!I358</f>
        <v>0</v>
      </c>
      <c r="J19" s="111">
        <f>'[1]BS workings'!J358</f>
        <v>0</v>
      </c>
      <c r="K19" s="111">
        <f>'[1]BS workings'!K358</f>
        <v>0</v>
      </c>
      <c r="L19" s="111">
        <f>'[1]BS workings'!L358</f>
        <v>0</v>
      </c>
      <c r="M19" s="111">
        <f>'[1]BS workings'!M358</f>
        <v>0</v>
      </c>
      <c r="N19" s="111">
        <f>'[1]BS workings'!N358</f>
        <v>0</v>
      </c>
      <c r="O19" s="111">
        <f>'[1]BS workings'!O358</f>
        <v>0</v>
      </c>
      <c r="P19" s="111">
        <f>'[1]BS workings'!P358</f>
        <v>0</v>
      </c>
      <c r="Q19" s="115" t="s">
        <v>124</v>
      </c>
      <c r="R19" s="115" t="s">
        <v>124</v>
      </c>
      <c r="S19" s="115" t="s">
        <v>124</v>
      </c>
    </row>
    <row r="20" spans="1:19" s="111" customFormat="1" hidden="1" x14ac:dyDescent="0.25">
      <c r="A20" s="111" t="s">
        <v>308</v>
      </c>
      <c r="B20" s="132"/>
      <c r="C20" s="111">
        <f>SUM('[1]Historical Data'!C60)*1000</f>
        <v>0</v>
      </c>
      <c r="D20" s="132"/>
      <c r="E20" s="111">
        <f>'[1]BS workings'!E442</f>
        <v>0</v>
      </c>
      <c r="F20" s="132"/>
      <c r="G20" s="111">
        <f>'[1]BS workings'!G442</f>
        <v>0</v>
      </c>
      <c r="H20" s="111">
        <f>'[1]BS workings'!H442</f>
        <v>0</v>
      </c>
      <c r="I20" s="111">
        <f>'[1]BS workings'!I442</f>
        <v>0</v>
      </c>
      <c r="J20" s="111">
        <f>'[1]BS workings'!J442</f>
        <v>0</v>
      </c>
      <c r="K20" s="111">
        <f>'[1]BS workings'!K442</f>
        <v>0</v>
      </c>
      <c r="L20" s="111">
        <f>'[1]BS workings'!L442</f>
        <v>0</v>
      </c>
      <c r="M20" s="111">
        <f>'[1]BS workings'!M442</f>
        <v>0</v>
      </c>
      <c r="N20" s="111">
        <f>'[1]BS workings'!N442</f>
        <v>0</v>
      </c>
      <c r="O20" s="111">
        <f>'[1]BS workings'!O442</f>
        <v>0</v>
      </c>
      <c r="P20" s="111">
        <f>'[1]BS workings'!P442</f>
        <v>0</v>
      </c>
      <c r="Q20" s="115" t="s">
        <v>124</v>
      </c>
      <c r="R20" s="115" t="s">
        <v>124</v>
      </c>
      <c r="S20" s="115" t="s">
        <v>124</v>
      </c>
    </row>
    <row r="21" spans="1:19" s="111" customFormat="1" x14ac:dyDescent="0.25">
      <c r="A21" s="126" t="s">
        <v>314</v>
      </c>
      <c r="B21" s="166"/>
      <c r="C21" s="126">
        <f>SUM('[1]Historical Data'!C61)*1000</f>
        <v>823141000</v>
      </c>
      <c r="D21" s="166"/>
      <c r="E21" s="126">
        <f>'[1]BS workings'!E572</f>
        <v>831247991</v>
      </c>
      <c r="F21" s="166"/>
      <c r="G21" s="126">
        <f>'[1]BS workings'!G572</f>
        <v>837296996</v>
      </c>
      <c r="H21" s="126">
        <f>'[1]BS workings'!H572</f>
        <v>826223754.98000002</v>
      </c>
      <c r="I21" s="126">
        <v>816022484.60000002</v>
      </c>
      <c r="J21" s="126">
        <v>810560293.07000005</v>
      </c>
      <c r="K21" s="126">
        <v>807920336.22000015</v>
      </c>
      <c r="L21" s="126">
        <v>806128838.25000012</v>
      </c>
      <c r="M21" s="111">
        <f>'[1]BS workings'!M572</f>
        <v>804413098.60000014</v>
      </c>
      <c r="N21" s="111">
        <f>'[1]BS workings'!N572</f>
        <v>802636570.87000012</v>
      </c>
      <c r="O21" s="111">
        <f>'[1]BS workings'!O572</f>
        <v>800905478.92000008</v>
      </c>
      <c r="P21" s="111">
        <f>'[1]BS workings'!P572</f>
        <v>799019562.07000005</v>
      </c>
      <c r="Q21" s="115" t="s">
        <v>124</v>
      </c>
      <c r="R21" s="115" t="s">
        <v>124</v>
      </c>
      <c r="S21" s="115" t="s">
        <v>124</v>
      </c>
    </row>
    <row r="22" spans="1:19" s="111" customFormat="1" x14ac:dyDescent="0.25">
      <c r="A22" s="111" t="s">
        <v>315</v>
      </c>
      <c r="B22" s="132"/>
      <c r="C22" s="111">
        <f>SUM('[1]Historical Data'!C62)*1000</f>
        <v>2267000</v>
      </c>
      <c r="D22" s="132"/>
      <c r="E22" s="111">
        <f>IF('[1]BS workings'!E609&gt;0,'[1]BS workings'!E609,0)</f>
        <v>2267000</v>
      </c>
      <c r="F22" s="132"/>
      <c r="G22" s="111">
        <f>IF('[1]BS workings'!G609&gt;0,'[1]BS workings'!G609,0)</f>
        <v>2267000</v>
      </c>
      <c r="H22" s="111">
        <f>IF('[1]BS workings'!H609&gt;0,'[1]BS workings'!H609,0)</f>
        <v>2267000</v>
      </c>
      <c r="I22" s="111">
        <v>2267000</v>
      </c>
      <c r="J22" s="111">
        <v>2267000</v>
      </c>
      <c r="K22" s="111">
        <v>2267000</v>
      </c>
      <c r="L22" s="111">
        <v>2267000</v>
      </c>
      <c r="M22" s="111">
        <f>IF('[1]BS workings'!M609&gt;0,'[1]BS workings'!M609,0)</f>
        <v>2267000</v>
      </c>
      <c r="N22" s="111">
        <f>IF('[1]BS workings'!N609&gt;0,'[1]BS workings'!N609,0)</f>
        <v>2267000</v>
      </c>
      <c r="O22" s="111">
        <f>IF('[1]BS workings'!O609&gt;0,'[1]BS workings'!O609,0)</f>
        <v>2267000</v>
      </c>
      <c r="P22" s="111">
        <f>IF('[1]BS workings'!P609&gt;0,'[1]BS workings'!P609,0)</f>
        <v>2267000</v>
      </c>
      <c r="Q22" s="115" t="s">
        <v>124</v>
      </c>
      <c r="R22" s="115" t="s">
        <v>124</v>
      </c>
      <c r="S22" s="115" t="s">
        <v>124</v>
      </c>
    </row>
    <row r="23" spans="1:19" s="111" customFormat="1" x14ac:dyDescent="0.25">
      <c r="A23" s="111" t="s">
        <v>316</v>
      </c>
      <c r="B23" s="132"/>
      <c r="C23" s="111">
        <f>SUM('[1]Historical Data'!C63)*1000</f>
        <v>8535000</v>
      </c>
      <c r="D23" s="132"/>
      <c r="E23" s="111">
        <f>'[1]BS workings'!E592</f>
        <v>8535000</v>
      </c>
      <c r="F23" s="132"/>
      <c r="G23" s="111">
        <f>'[1]BS workings'!G592</f>
        <v>8535000</v>
      </c>
      <c r="H23" s="111">
        <f>'[1]BS workings'!H592</f>
        <v>8535000</v>
      </c>
      <c r="I23" s="111">
        <v>8535000</v>
      </c>
      <c r="J23" s="111">
        <v>8535000</v>
      </c>
      <c r="K23" s="111">
        <v>8535000</v>
      </c>
      <c r="L23" s="111">
        <v>8535000</v>
      </c>
      <c r="M23" s="111">
        <f>'[1]BS workings'!M592</f>
        <v>8535000</v>
      </c>
      <c r="N23" s="111">
        <f>'[1]BS workings'!N592</f>
        <v>8535000</v>
      </c>
      <c r="O23" s="111">
        <f>'[1]BS workings'!O592</f>
        <v>8535000</v>
      </c>
      <c r="P23" s="111">
        <f>'[1]BS workings'!P592</f>
        <v>8535000</v>
      </c>
      <c r="Q23" s="115" t="s">
        <v>124</v>
      </c>
      <c r="R23" s="115" t="s">
        <v>124</v>
      </c>
      <c r="S23" s="115" t="s">
        <v>124</v>
      </c>
    </row>
    <row r="24" spans="1:19" s="111" customFormat="1" hidden="1" x14ac:dyDescent="0.25">
      <c r="A24" s="111" t="s">
        <v>317</v>
      </c>
      <c r="B24" s="132"/>
      <c r="C24" s="111">
        <f>SUM('[1]Historical Data'!C64)*1000</f>
        <v>0</v>
      </c>
      <c r="D24" s="132"/>
      <c r="E24" s="126">
        <f>'[1]BS workings'!E624</f>
        <v>0</v>
      </c>
      <c r="F24" s="132"/>
      <c r="G24" s="126">
        <f>'[1]BS workings'!G624</f>
        <v>0</v>
      </c>
      <c r="H24" s="126">
        <f>'[1]BS workings'!H624</f>
        <v>0</v>
      </c>
      <c r="I24" s="126">
        <f>'[1]BS workings'!I624</f>
        <v>0</v>
      </c>
      <c r="J24" s="126">
        <f>'[1]BS workings'!J624</f>
        <v>0</v>
      </c>
      <c r="K24" s="126">
        <f>'[1]BS workings'!K624</f>
        <v>0</v>
      </c>
      <c r="L24" s="126">
        <f>'[1]BS workings'!L624</f>
        <v>0</v>
      </c>
      <c r="M24" s="126">
        <f>'[1]BS workings'!M624</f>
        <v>0</v>
      </c>
      <c r="N24" s="126">
        <f>'[1]BS workings'!N624</f>
        <v>0</v>
      </c>
      <c r="O24" s="126">
        <f>'[1]BS workings'!O624</f>
        <v>0</v>
      </c>
      <c r="P24" s="126">
        <f>'[1]BS workings'!P624</f>
        <v>0</v>
      </c>
      <c r="Q24" s="115" t="s">
        <v>124</v>
      </c>
      <c r="R24" s="115" t="s">
        <v>124</v>
      </c>
      <c r="S24" s="115" t="s">
        <v>124</v>
      </c>
    </row>
    <row r="25" spans="1:19" s="111" customFormat="1" hidden="1" x14ac:dyDescent="0.25">
      <c r="A25" s="111" t="s">
        <v>310</v>
      </c>
      <c r="B25" s="132"/>
      <c r="C25" s="111">
        <f>SUM('[1]Historical Data'!C65)*1000</f>
        <v>0</v>
      </c>
      <c r="D25" s="132"/>
      <c r="E25" s="111">
        <f>'[1]BS workings'!E543</f>
        <v>0</v>
      </c>
      <c r="F25" s="132"/>
      <c r="G25" s="111">
        <f>'[1]BS workings'!G543</f>
        <v>0</v>
      </c>
      <c r="H25" s="111">
        <f>'[1]BS workings'!H543</f>
        <v>0</v>
      </c>
      <c r="I25" s="111">
        <f>'[1]BS workings'!I543</f>
        <v>0</v>
      </c>
      <c r="J25" s="111">
        <f>'[1]BS workings'!J543</f>
        <v>0</v>
      </c>
      <c r="K25" s="111">
        <f>'[1]BS workings'!K543</f>
        <v>0</v>
      </c>
      <c r="L25" s="111">
        <f>'[1]BS workings'!L543</f>
        <v>0</v>
      </c>
      <c r="M25" s="111">
        <f>'[1]BS workings'!M543</f>
        <v>0</v>
      </c>
      <c r="N25" s="111">
        <f>'[1]BS workings'!N543</f>
        <v>0</v>
      </c>
      <c r="O25" s="111">
        <f>'[1]BS workings'!O543</f>
        <v>0</v>
      </c>
      <c r="P25" s="111">
        <f>'[1]BS workings'!P543</f>
        <v>0</v>
      </c>
      <c r="Q25" s="115" t="s">
        <v>124</v>
      </c>
      <c r="R25" s="115" t="s">
        <v>124</v>
      </c>
      <c r="S25" s="115" t="s">
        <v>124</v>
      </c>
    </row>
    <row r="26" spans="1:19" s="111" customFormat="1" hidden="1" x14ac:dyDescent="0.25">
      <c r="A26" s="111" t="s">
        <v>309</v>
      </c>
      <c r="B26" s="132"/>
      <c r="C26" s="111">
        <f>SUM('[1]Historical Data'!C66)*1000</f>
        <v>0</v>
      </c>
      <c r="D26" s="132"/>
      <c r="E26" s="126">
        <f>'[1]BS workings'!E521</f>
        <v>0</v>
      </c>
      <c r="F26" s="132"/>
      <c r="G26" s="126">
        <f>'[1]BS workings'!G521</f>
        <v>0</v>
      </c>
      <c r="H26" s="126">
        <f>'[1]BS workings'!H521</f>
        <v>0</v>
      </c>
      <c r="I26" s="126">
        <f>'[1]BS workings'!I521</f>
        <v>0</v>
      </c>
      <c r="J26" s="126">
        <f>'[1]BS workings'!J521</f>
        <v>0</v>
      </c>
      <c r="K26" s="126">
        <f>'[1]BS workings'!K521</f>
        <v>0</v>
      </c>
      <c r="L26" s="126">
        <f>'[1]BS workings'!L521</f>
        <v>0</v>
      </c>
      <c r="M26" s="126">
        <f>'[1]BS workings'!M521</f>
        <v>0</v>
      </c>
      <c r="N26" s="126">
        <f>'[1]BS workings'!N521</f>
        <v>0</v>
      </c>
      <c r="O26" s="126">
        <f>'[1]BS workings'!O521</f>
        <v>0</v>
      </c>
      <c r="P26" s="126">
        <f>'[1]BS workings'!P521</f>
        <v>0</v>
      </c>
      <c r="Q26" s="115" t="s">
        <v>124</v>
      </c>
      <c r="R26" s="115" t="s">
        <v>124</v>
      </c>
      <c r="S26" s="115" t="s">
        <v>124</v>
      </c>
    </row>
    <row r="27" spans="1:19" s="111" customFormat="1" x14ac:dyDescent="0.25">
      <c r="A27" s="117" t="s">
        <v>318</v>
      </c>
      <c r="B27" s="132"/>
      <c r="C27" s="134">
        <f t="shared" ref="C27:P27" si="2">SUM(C17:C26)</f>
        <v>833943000</v>
      </c>
      <c r="D27" s="132"/>
      <c r="E27" s="134">
        <f t="shared" si="2"/>
        <v>842049991</v>
      </c>
      <c r="F27" s="132"/>
      <c r="G27" s="134">
        <f t="shared" si="2"/>
        <v>848098996</v>
      </c>
      <c r="H27" s="134">
        <f t="shared" si="2"/>
        <v>837025754.98000002</v>
      </c>
      <c r="I27" s="134">
        <f t="shared" si="2"/>
        <v>826824484.60000002</v>
      </c>
      <c r="J27" s="134">
        <f t="shared" si="2"/>
        <v>821362293.07000005</v>
      </c>
      <c r="K27" s="134">
        <f t="shared" si="2"/>
        <v>818722336.22000015</v>
      </c>
      <c r="L27" s="134">
        <f t="shared" si="2"/>
        <v>816930838.25000012</v>
      </c>
      <c r="M27" s="134">
        <f t="shared" si="2"/>
        <v>815215098.60000014</v>
      </c>
      <c r="N27" s="134">
        <f t="shared" si="2"/>
        <v>813438570.87000012</v>
      </c>
      <c r="O27" s="134">
        <f t="shared" si="2"/>
        <v>811707478.92000008</v>
      </c>
      <c r="P27" s="134">
        <f t="shared" si="2"/>
        <v>809821562.07000005</v>
      </c>
      <c r="Q27" s="115" t="s">
        <v>124</v>
      </c>
      <c r="R27" s="115" t="s">
        <v>124</v>
      </c>
      <c r="S27" s="115" t="s">
        <v>124</v>
      </c>
    </row>
    <row r="28" spans="1:19" s="111" customFormat="1" ht="15.75" thickBot="1" x14ac:dyDescent="0.3">
      <c r="A28" s="117" t="s">
        <v>319</v>
      </c>
      <c r="B28" s="141"/>
      <c r="C28" s="231">
        <f t="shared" ref="C28:P28" si="3">C27+C15</f>
        <v>877173000</v>
      </c>
      <c r="D28" s="141"/>
      <c r="E28" s="231">
        <f t="shared" si="3"/>
        <v>877959476.56982934</v>
      </c>
      <c r="F28" s="141"/>
      <c r="G28" s="231">
        <f t="shared" si="3"/>
        <v>876649865.13532221</v>
      </c>
      <c r="H28" s="231">
        <f t="shared" si="3"/>
        <v>866511413.25327241</v>
      </c>
      <c r="I28" s="231">
        <f t="shared" si="3"/>
        <v>858888272.72706711</v>
      </c>
      <c r="J28" s="231">
        <f t="shared" si="3"/>
        <v>855822153.15506661</v>
      </c>
      <c r="K28" s="231">
        <f t="shared" si="3"/>
        <v>854445701.58933818</v>
      </c>
      <c r="L28" s="231">
        <f t="shared" si="3"/>
        <v>853243997.36079347</v>
      </c>
      <c r="M28" s="231">
        <f t="shared" si="3"/>
        <v>851946541.28864145</v>
      </c>
      <c r="N28" s="231">
        <f t="shared" si="3"/>
        <v>850043883.85328519</v>
      </c>
      <c r="O28" s="231">
        <f t="shared" si="3"/>
        <v>847481672.06641698</v>
      </c>
      <c r="P28" s="231">
        <f t="shared" si="3"/>
        <v>844028567.8322444</v>
      </c>
      <c r="Q28" s="115" t="s">
        <v>124</v>
      </c>
      <c r="R28" s="115" t="s">
        <v>124</v>
      </c>
      <c r="S28" s="115" t="s">
        <v>124</v>
      </c>
    </row>
    <row r="29" spans="1:19" s="111" customFormat="1" x14ac:dyDescent="0.25">
      <c r="B29" s="132"/>
      <c r="D29" s="132"/>
      <c r="F29" s="132"/>
      <c r="Q29" s="115" t="s">
        <v>124</v>
      </c>
      <c r="R29" s="115" t="s">
        <v>124</v>
      </c>
      <c r="S29" s="115" t="s">
        <v>124</v>
      </c>
    </row>
    <row r="30" spans="1:19" s="111" customFormat="1" x14ac:dyDescent="0.25">
      <c r="A30" s="112" t="s">
        <v>320</v>
      </c>
      <c r="B30" s="132"/>
      <c r="D30" s="132"/>
      <c r="F30" s="132"/>
      <c r="Q30" s="115" t="s">
        <v>124</v>
      </c>
      <c r="R30" s="115" t="s">
        <v>124</v>
      </c>
      <c r="S30" s="115" t="s">
        <v>124</v>
      </c>
    </row>
    <row r="31" spans="1:19" s="111" customFormat="1" x14ac:dyDescent="0.25">
      <c r="A31" s="117" t="s">
        <v>321</v>
      </c>
      <c r="B31" s="132"/>
      <c r="D31" s="132"/>
      <c r="F31" s="132"/>
      <c r="Q31" s="115" t="s">
        <v>124</v>
      </c>
      <c r="R31" s="115" t="s">
        <v>124</v>
      </c>
      <c r="S31" s="115" t="s">
        <v>124</v>
      </c>
    </row>
    <row r="32" spans="1:19" s="111" customFormat="1" hidden="1" x14ac:dyDescent="0.25">
      <c r="A32" s="111" t="s">
        <v>322</v>
      </c>
      <c r="B32" s="132"/>
      <c r="C32" s="111">
        <f>SUM('[1]Historical Data'!C493)*1000</f>
        <v>0</v>
      </c>
      <c r="D32" s="132"/>
      <c r="E32" s="111">
        <f>+'[1]BS workings'!E48</f>
        <v>0</v>
      </c>
      <c r="F32" s="132"/>
      <c r="G32" s="111">
        <f>+'[1]BS workings'!G48</f>
        <v>0</v>
      </c>
      <c r="H32" s="111">
        <f>+'[1]BS workings'!H48</f>
        <v>0</v>
      </c>
      <c r="I32" s="111">
        <f>+'[1]BS workings'!I48</f>
        <v>0</v>
      </c>
      <c r="J32" s="111">
        <f>+'[1]BS workings'!J48</f>
        <v>0</v>
      </c>
      <c r="K32" s="111">
        <f>+'[1]BS workings'!K48</f>
        <v>0</v>
      </c>
      <c r="L32" s="111">
        <f>+'[1]BS workings'!L48</f>
        <v>0</v>
      </c>
      <c r="M32" s="111">
        <f>+'[1]BS workings'!M48</f>
        <v>0</v>
      </c>
      <c r="N32" s="111">
        <f>+'[1]BS workings'!N48</f>
        <v>0</v>
      </c>
      <c r="O32" s="111">
        <f>+'[1]BS workings'!O48</f>
        <v>0</v>
      </c>
      <c r="P32" s="111">
        <f>+'[1]BS workings'!P48</f>
        <v>0</v>
      </c>
      <c r="Q32" s="115" t="s">
        <v>124</v>
      </c>
      <c r="R32" s="115" t="s">
        <v>124</v>
      </c>
      <c r="S32" s="115" t="s">
        <v>124</v>
      </c>
    </row>
    <row r="33" spans="1:19" s="111" customFormat="1" x14ac:dyDescent="0.25">
      <c r="A33" s="111" t="s">
        <v>323</v>
      </c>
      <c r="B33" s="132"/>
      <c r="C33" s="111">
        <f>SUM('[1]Historical Data'!C72)*1000</f>
        <v>7121000</v>
      </c>
      <c r="D33" s="132"/>
      <c r="E33" s="111">
        <f>'[1]BS workings'!E794</f>
        <v>8577830.1005338393</v>
      </c>
      <c r="F33" s="132"/>
      <c r="G33" s="111">
        <f>'[1]BS workings'!G794</f>
        <v>8020483.7129781181</v>
      </c>
      <c r="H33" s="111">
        <f>'[1]BS workings'!H794</f>
        <v>8219724.5264963061</v>
      </c>
      <c r="I33" s="111">
        <v>8691287.4577114731</v>
      </c>
      <c r="J33" s="111">
        <v>9182329.4997359086</v>
      </c>
      <c r="K33" s="111">
        <v>9685973.2720512878</v>
      </c>
      <c r="L33" s="111">
        <v>10064282.041550489</v>
      </c>
      <c r="M33" s="111">
        <f>'[1]BS workings'!M794</f>
        <v>10514688.068710241</v>
      </c>
      <c r="N33" s="111">
        <f>'[1]BS workings'!N794</f>
        <v>10979320.58017686</v>
      </c>
      <c r="O33" s="111">
        <f>'[1]BS workings'!O794</f>
        <v>11462420.26998158</v>
      </c>
      <c r="P33" s="111">
        <f>'[1]BS workings'!P794</f>
        <v>11981444.262481935</v>
      </c>
      <c r="Q33" s="115" t="s">
        <v>124</v>
      </c>
      <c r="R33" s="115" t="s">
        <v>124</v>
      </c>
      <c r="S33" s="115" t="s">
        <v>124</v>
      </c>
    </row>
    <row r="34" spans="1:19" s="111" customFormat="1" x14ac:dyDescent="0.25">
      <c r="A34" s="232" t="s">
        <v>324</v>
      </c>
      <c r="B34" s="132"/>
      <c r="C34" s="111">
        <f>SUM('[1]Historical Data'!C73)*1000-C32</f>
        <v>4019000</v>
      </c>
      <c r="D34" s="132"/>
      <c r="E34" s="111">
        <f>'[1]BS workings'!E868</f>
        <v>4785416.2020660173</v>
      </c>
      <c r="F34" s="132"/>
      <c r="G34" s="111">
        <f>'[1]BS workings'!G868</f>
        <v>5378499.6741461717</v>
      </c>
      <c r="H34" s="111">
        <f>'[1]BS workings'!H868</f>
        <v>5209664.8789544841</v>
      </c>
      <c r="I34" s="232">
        <v>5194520.7232412491</v>
      </c>
      <c r="J34" s="232">
        <v>4725680.2352450928</v>
      </c>
      <c r="K34" s="232">
        <v>4125650.8525730995</v>
      </c>
      <c r="L34" s="232">
        <v>3995570.9836974936</v>
      </c>
      <c r="M34" s="111">
        <f>'[1]BS workings'!M868</f>
        <v>4226645.447196668</v>
      </c>
      <c r="N34" s="111">
        <f>'[1]BS workings'!N868</f>
        <v>4471756.5650321404</v>
      </c>
      <c r="O34" s="111">
        <f>'[1]BS workings'!O868</f>
        <v>4117703.2149360096</v>
      </c>
      <c r="P34" s="111">
        <f>'[1]BS workings'!P868</f>
        <v>3543309.0170077481</v>
      </c>
      <c r="Q34" s="115" t="s">
        <v>124</v>
      </c>
      <c r="R34" s="115" t="s">
        <v>124</v>
      </c>
      <c r="S34" s="115" t="s">
        <v>124</v>
      </c>
    </row>
    <row r="35" spans="1:19" s="111" customFormat="1" x14ac:dyDescent="0.25">
      <c r="A35" s="111" t="s">
        <v>325</v>
      </c>
      <c r="B35" s="132"/>
      <c r="C35" s="111">
        <f>SUM('[1]Historical Data'!C74)*1000</f>
        <v>12462000</v>
      </c>
      <c r="D35" s="132"/>
      <c r="E35" s="111">
        <f>'[1]BS workings'!E938</f>
        <v>11728567.059175001</v>
      </c>
      <c r="F35" s="132"/>
      <c r="G35" s="111">
        <f>'[1]BS workings'!G938</f>
        <v>11728567.059175001</v>
      </c>
      <c r="H35" s="111">
        <f>'[1]BS workings'!H938</f>
        <v>11728567.059175001</v>
      </c>
      <c r="I35" s="111">
        <v>11728567.059175001</v>
      </c>
      <c r="J35" s="111">
        <v>11728567.059175001</v>
      </c>
      <c r="K35" s="111">
        <v>11728567.059175001</v>
      </c>
      <c r="L35" s="111">
        <v>11728567.059175001</v>
      </c>
      <c r="M35" s="111">
        <f>'[1]BS workings'!M938</f>
        <v>11728567.059175001</v>
      </c>
      <c r="N35" s="111">
        <f>'[1]BS workings'!N938</f>
        <v>11728567.059175001</v>
      </c>
      <c r="O35" s="111">
        <f>'[1]BS workings'!O938</f>
        <v>11728567.059175001</v>
      </c>
      <c r="P35" s="111">
        <f>'[1]BS workings'!P938</f>
        <v>11728567.059175001</v>
      </c>
      <c r="Q35" s="115" t="s">
        <v>124</v>
      </c>
      <c r="R35" s="115" t="s">
        <v>124</v>
      </c>
      <c r="S35" s="115" t="s">
        <v>124</v>
      </c>
    </row>
    <row r="36" spans="1:19" s="111" customFormat="1" hidden="1" x14ac:dyDescent="0.25">
      <c r="A36" s="111" t="s">
        <v>326</v>
      </c>
      <c r="B36" s="132"/>
      <c r="C36" s="111">
        <f>SUM('[1]Historical Data'!C75)*1000</f>
        <v>0</v>
      </c>
      <c r="D36" s="132"/>
      <c r="E36" s="126">
        <f>'[1]BS workings'!E955</f>
        <v>0</v>
      </c>
      <c r="F36" s="132"/>
      <c r="G36" s="126">
        <f>'[1]BS workings'!G955</f>
        <v>0</v>
      </c>
      <c r="H36" s="126">
        <f>'[1]BS workings'!H955</f>
        <v>0</v>
      </c>
      <c r="I36" s="126">
        <f>'[1]BS workings'!I955</f>
        <v>0</v>
      </c>
      <c r="J36" s="126">
        <f>'[1]BS workings'!J955</f>
        <v>0</v>
      </c>
      <c r="K36" s="126">
        <f>'[1]BS workings'!K955</f>
        <v>0</v>
      </c>
      <c r="L36" s="126">
        <f>'[1]BS workings'!L955</f>
        <v>0</v>
      </c>
      <c r="M36" s="126">
        <f>'[1]BS workings'!M955</f>
        <v>0</v>
      </c>
      <c r="N36" s="126">
        <f>'[1]BS workings'!N955</f>
        <v>0</v>
      </c>
      <c r="O36" s="126">
        <f>'[1]BS workings'!O955</f>
        <v>0</v>
      </c>
      <c r="P36" s="126">
        <f>'[1]BS workings'!P955</f>
        <v>0</v>
      </c>
      <c r="Q36" s="115" t="s">
        <v>124</v>
      </c>
      <c r="R36" s="115" t="s">
        <v>124</v>
      </c>
      <c r="S36" s="115" t="s">
        <v>124</v>
      </c>
    </row>
    <row r="37" spans="1:19" s="111" customFormat="1" x14ac:dyDescent="0.25">
      <c r="A37" s="117" t="s">
        <v>327</v>
      </c>
      <c r="B37" s="132"/>
      <c r="C37" s="134">
        <f t="shared" ref="C37:P37" si="4">SUM(C30:C36)</f>
        <v>23602000</v>
      </c>
      <c r="D37" s="132"/>
      <c r="E37" s="134">
        <f t="shared" si="4"/>
        <v>25091813.361774858</v>
      </c>
      <c r="F37" s="132"/>
      <c r="G37" s="134">
        <f t="shared" si="4"/>
        <v>25127550.446299292</v>
      </c>
      <c r="H37" s="134">
        <f t="shared" si="4"/>
        <v>25157956.464625791</v>
      </c>
      <c r="I37" s="134">
        <f t="shared" si="4"/>
        <v>25614375.240127724</v>
      </c>
      <c r="J37" s="134">
        <f t="shared" si="4"/>
        <v>25636576.794156</v>
      </c>
      <c r="K37" s="134">
        <f t="shared" si="4"/>
        <v>25540191.183799386</v>
      </c>
      <c r="L37" s="134">
        <f t="shared" si="4"/>
        <v>25788420.084422983</v>
      </c>
      <c r="M37" s="134">
        <f t="shared" si="4"/>
        <v>26469900.575081911</v>
      </c>
      <c r="N37" s="134">
        <f t="shared" si="4"/>
        <v>27179644.204383999</v>
      </c>
      <c r="O37" s="134">
        <f t="shared" si="4"/>
        <v>27308690.544092588</v>
      </c>
      <c r="P37" s="134">
        <f t="shared" si="4"/>
        <v>27253320.338664684</v>
      </c>
      <c r="Q37" s="115" t="s">
        <v>124</v>
      </c>
      <c r="R37" s="115" t="s">
        <v>124</v>
      </c>
      <c r="S37" s="115" t="s">
        <v>124</v>
      </c>
    </row>
    <row r="38" spans="1:19" s="111" customFormat="1" x14ac:dyDescent="0.25">
      <c r="B38" s="132"/>
      <c r="D38" s="132"/>
      <c r="F38" s="132"/>
      <c r="Q38" s="115" t="s">
        <v>124</v>
      </c>
      <c r="R38" s="115" t="s">
        <v>124</v>
      </c>
      <c r="S38" s="115" t="s">
        <v>124</v>
      </c>
    </row>
    <row r="39" spans="1:19" s="111" customFormat="1" x14ac:dyDescent="0.25">
      <c r="A39" s="117" t="s">
        <v>328</v>
      </c>
      <c r="B39" s="132"/>
      <c r="D39" s="132"/>
      <c r="F39" s="132"/>
      <c r="Q39" s="115" t="s">
        <v>124</v>
      </c>
      <c r="R39" s="115" t="s">
        <v>124</v>
      </c>
      <c r="S39" s="115" t="s">
        <v>124</v>
      </c>
    </row>
    <row r="40" spans="1:19" s="111" customFormat="1" hidden="1" x14ac:dyDescent="0.25">
      <c r="A40" s="111" t="s">
        <v>323</v>
      </c>
      <c r="B40" s="132"/>
      <c r="C40" s="111">
        <f>SUM('[1]Historical Data'!C79)*1000</f>
        <v>0</v>
      </c>
      <c r="D40" s="132"/>
      <c r="E40" s="111">
        <f>'[1]BS workings'!E795</f>
        <v>0</v>
      </c>
      <c r="F40" s="132"/>
      <c r="G40" s="111">
        <f>'[1]BS workings'!G795</f>
        <v>0</v>
      </c>
      <c r="H40" s="111">
        <f>'[1]BS workings'!H795</f>
        <v>0</v>
      </c>
      <c r="I40" s="111">
        <f>'[1]BS workings'!I795</f>
        <v>0</v>
      </c>
      <c r="J40" s="111">
        <f>'[1]BS workings'!J795</f>
        <v>0</v>
      </c>
      <c r="K40" s="111">
        <f>'[1]BS workings'!K795</f>
        <v>0</v>
      </c>
      <c r="L40" s="111">
        <f>'[1]BS workings'!L795</f>
        <v>0</v>
      </c>
      <c r="M40" s="111">
        <f>'[1]BS workings'!M795</f>
        <v>0</v>
      </c>
      <c r="N40" s="111">
        <f>'[1]BS workings'!N795</f>
        <v>0</v>
      </c>
      <c r="O40" s="111">
        <f>'[1]BS workings'!O795</f>
        <v>0</v>
      </c>
      <c r="P40" s="111">
        <f>'[1]BS workings'!P795</f>
        <v>0</v>
      </c>
      <c r="Q40" s="115" t="s">
        <v>124</v>
      </c>
      <c r="R40" s="115" t="s">
        <v>124</v>
      </c>
      <c r="S40" s="115" t="s">
        <v>124</v>
      </c>
    </row>
    <row r="41" spans="1:19" s="111" customFormat="1" x14ac:dyDescent="0.25">
      <c r="A41" s="111" t="s">
        <v>324</v>
      </c>
      <c r="B41" s="132"/>
      <c r="C41" s="111">
        <f>SUM('[1]Historical Data'!C80)*1000</f>
        <v>49095000</v>
      </c>
      <c r="D41" s="132"/>
      <c r="E41" s="111">
        <f>'[1]BS workings'!E869</f>
        <v>54078172.208022207</v>
      </c>
      <c r="F41" s="132"/>
      <c r="G41" s="111">
        <f>'[1]BS workings'!G869</f>
        <v>53294910.922152951</v>
      </c>
      <c r="H41" s="111">
        <f>'[1]BS workings'!H869</f>
        <v>48385710.623703644</v>
      </c>
      <c r="I41" s="111">
        <v>43491188.815659881</v>
      </c>
      <c r="J41" s="111">
        <v>40906886.082001299</v>
      </c>
      <c r="K41" s="111">
        <v>36948071.071952127</v>
      </c>
      <c r="L41" s="111">
        <v>33017979.72062156</v>
      </c>
      <c r="M41" s="111">
        <f>'[1]BS workings'!M869</f>
        <v>28956333.188622378</v>
      </c>
      <c r="N41" s="111">
        <f>'[1]BS workings'!N869</f>
        <v>24625954.125176758</v>
      </c>
      <c r="O41" s="111">
        <f>'[1]BS workings'!O869</f>
        <v>20675086.752764668</v>
      </c>
      <c r="P41" s="111">
        <f>'[1]BS workings'!P869</f>
        <v>17197257.368123844</v>
      </c>
      <c r="Q41" s="115" t="s">
        <v>124</v>
      </c>
      <c r="R41" s="115" t="s">
        <v>124</v>
      </c>
      <c r="S41" s="115" t="s">
        <v>124</v>
      </c>
    </row>
    <row r="42" spans="1:19" s="111" customFormat="1" x14ac:dyDescent="0.25">
      <c r="A42" s="111" t="s">
        <v>325</v>
      </c>
      <c r="B42" s="132"/>
      <c r="C42" s="111">
        <f>SUM('[1]Historical Data'!C81)*1000</f>
        <v>1709000</v>
      </c>
      <c r="D42" s="132"/>
      <c r="E42" s="111">
        <f>'[1]BS workings'!E939</f>
        <v>2442432.940824999</v>
      </c>
      <c r="F42" s="132"/>
      <c r="G42" s="111">
        <f>'[1]BS workings'!G939</f>
        <v>2442432.940824999</v>
      </c>
      <c r="H42" s="111">
        <f>'[1]BS workings'!H939</f>
        <v>2442432.940824999</v>
      </c>
      <c r="I42" s="111">
        <v>2442432.940824999</v>
      </c>
      <c r="J42" s="111">
        <v>2442432.940824999</v>
      </c>
      <c r="K42" s="111">
        <v>2442432.940824999</v>
      </c>
      <c r="L42" s="111">
        <v>2442432.940824999</v>
      </c>
      <c r="M42" s="111">
        <f>'[1]BS workings'!M939</f>
        <v>2442432.940824999</v>
      </c>
      <c r="N42" s="111">
        <f>'[1]BS workings'!N939</f>
        <v>2442432.940824999</v>
      </c>
      <c r="O42" s="111">
        <f>'[1]BS workings'!O939</f>
        <v>2442432.940824999</v>
      </c>
      <c r="P42" s="111">
        <f>'[1]BS workings'!P939</f>
        <v>2442432.940824999</v>
      </c>
      <c r="Q42" s="115" t="s">
        <v>124</v>
      </c>
      <c r="R42" s="115" t="s">
        <v>124</v>
      </c>
      <c r="S42" s="115" t="s">
        <v>124</v>
      </c>
    </row>
    <row r="43" spans="1:19" s="111" customFormat="1" hidden="1" x14ac:dyDescent="0.25">
      <c r="A43" s="111" t="s">
        <v>315</v>
      </c>
      <c r="B43" s="132"/>
      <c r="C43" s="111">
        <f>SUM('[1]Historical Data'!C82)*1000</f>
        <v>0</v>
      </c>
      <c r="D43" s="132"/>
      <c r="E43" s="126">
        <f>IF('[1]BS workings'!E609&lt;0,-'[1]BS workings'!E609,0)</f>
        <v>0</v>
      </c>
      <c r="F43" s="132"/>
      <c r="G43" s="126">
        <f>IF('[1]BS workings'!G609&lt;0,-'[1]BS workings'!G609,0)</f>
        <v>0</v>
      </c>
      <c r="H43" s="126">
        <f>IF('[1]BS workings'!H609&lt;0,-'[1]BS workings'!H609,0)</f>
        <v>0</v>
      </c>
      <c r="I43" s="126">
        <f>IF('[1]BS workings'!I609&lt;0,-'[1]BS workings'!I609,0)</f>
        <v>0</v>
      </c>
      <c r="J43" s="126">
        <f>IF('[1]BS workings'!J609&lt;0,-'[1]BS workings'!J609,0)</f>
        <v>0</v>
      </c>
      <c r="K43" s="126">
        <f>IF('[1]BS workings'!K609&lt;0,-'[1]BS workings'!K609,0)</f>
        <v>0</v>
      </c>
      <c r="L43" s="126">
        <f>IF('[1]BS workings'!L609&lt;0,-'[1]BS workings'!L609,0)</f>
        <v>0</v>
      </c>
      <c r="M43" s="126">
        <f>IF('[1]BS workings'!M609&lt;0,-'[1]BS workings'!M609,0)</f>
        <v>0</v>
      </c>
      <c r="N43" s="126">
        <f>IF('[1]BS workings'!N609&lt;0,-'[1]BS workings'!N609,0)</f>
        <v>0</v>
      </c>
      <c r="O43" s="126">
        <f>IF('[1]BS workings'!O609&lt;0,-'[1]BS workings'!O609,0)</f>
        <v>0</v>
      </c>
      <c r="P43" s="126">
        <f>IF('[1]BS workings'!P609&lt;0,-'[1]BS workings'!P609,0)</f>
        <v>0</v>
      </c>
      <c r="Q43" s="115" t="s">
        <v>124</v>
      </c>
      <c r="R43" s="115" t="s">
        <v>124</v>
      </c>
      <c r="S43" s="115" t="s">
        <v>124</v>
      </c>
    </row>
    <row r="44" spans="1:19" s="111" customFormat="1" hidden="1" x14ac:dyDescent="0.25">
      <c r="A44" s="111" t="s">
        <v>326</v>
      </c>
      <c r="B44" s="132"/>
      <c r="C44" s="111">
        <f>SUM('[1]Historical Data'!C83)*1000</f>
        <v>0</v>
      </c>
      <c r="D44" s="132"/>
      <c r="E44" s="126">
        <f>'[1]BS workings'!E956</f>
        <v>0</v>
      </c>
      <c r="F44" s="132"/>
      <c r="G44" s="126">
        <f>'[1]BS workings'!G956</f>
        <v>0</v>
      </c>
      <c r="H44" s="126">
        <f>'[1]BS workings'!H956</f>
        <v>0</v>
      </c>
      <c r="I44" s="126">
        <f>'[1]BS workings'!I956</f>
        <v>0</v>
      </c>
      <c r="J44" s="126">
        <f>'[1]BS workings'!J956</f>
        <v>0</v>
      </c>
      <c r="K44" s="126">
        <f>'[1]BS workings'!K956</f>
        <v>0</v>
      </c>
      <c r="L44" s="126">
        <f>'[1]BS workings'!L956</f>
        <v>0</v>
      </c>
      <c r="M44" s="126">
        <f>'[1]BS workings'!M956</f>
        <v>0</v>
      </c>
      <c r="N44" s="126">
        <f>'[1]BS workings'!N956</f>
        <v>0</v>
      </c>
      <c r="O44" s="126">
        <f>'[1]BS workings'!O956</f>
        <v>0</v>
      </c>
      <c r="P44" s="126">
        <f>'[1]BS workings'!P956</f>
        <v>0</v>
      </c>
      <c r="Q44" s="115" t="s">
        <v>124</v>
      </c>
      <c r="R44" s="115" t="s">
        <v>124</v>
      </c>
      <c r="S44" s="115" t="s">
        <v>124</v>
      </c>
    </row>
    <row r="45" spans="1:19" s="111" customFormat="1" x14ac:dyDescent="0.25">
      <c r="A45" s="117" t="s">
        <v>329</v>
      </c>
      <c r="B45" s="132"/>
      <c r="C45" s="134">
        <f t="shared" ref="C45:P45" si="5">SUM(C39:C44)</f>
        <v>50804000</v>
      </c>
      <c r="D45" s="132"/>
      <c r="E45" s="134">
        <f t="shared" si="5"/>
        <v>56520605.148847207</v>
      </c>
      <c r="F45" s="132"/>
      <c r="G45" s="134">
        <f t="shared" si="5"/>
        <v>55737343.862977952</v>
      </c>
      <c r="H45" s="134">
        <f t="shared" si="5"/>
        <v>50828143.564528644</v>
      </c>
      <c r="I45" s="134">
        <f t="shared" si="5"/>
        <v>45933621.756484881</v>
      </c>
      <c r="J45" s="134">
        <f t="shared" si="5"/>
        <v>43349319.022826299</v>
      </c>
      <c r="K45" s="134">
        <f t="shared" si="5"/>
        <v>39390504.012777127</v>
      </c>
      <c r="L45" s="134">
        <f t="shared" si="5"/>
        <v>35460412.661446556</v>
      </c>
      <c r="M45" s="134">
        <f t="shared" si="5"/>
        <v>31398766.129447378</v>
      </c>
      <c r="N45" s="134">
        <f t="shared" si="5"/>
        <v>27068387.066001758</v>
      </c>
      <c r="O45" s="134">
        <f t="shared" si="5"/>
        <v>23117519.693589669</v>
      </c>
      <c r="P45" s="134">
        <f t="shared" si="5"/>
        <v>19639690.308948845</v>
      </c>
      <c r="Q45" s="115" t="s">
        <v>124</v>
      </c>
      <c r="R45" s="115" t="s">
        <v>124</v>
      </c>
      <c r="S45" s="115" t="s">
        <v>124</v>
      </c>
    </row>
    <row r="46" spans="1:19" s="111" customFormat="1" ht="15.75" thickBot="1" x14ac:dyDescent="0.3">
      <c r="A46" s="117" t="s">
        <v>330</v>
      </c>
      <c r="B46" s="141"/>
      <c r="C46" s="231">
        <f t="shared" ref="C46:P46" si="6">C45+C37</f>
        <v>74406000</v>
      </c>
      <c r="D46" s="141"/>
      <c r="E46" s="231">
        <f t="shared" si="6"/>
        <v>81612418.510622069</v>
      </c>
      <c r="F46" s="141"/>
      <c r="G46" s="231">
        <f t="shared" si="6"/>
        <v>80864894.309277236</v>
      </c>
      <c r="H46" s="231">
        <f t="shared" si="6"/>
        <v>75986100.029154435</v>
      </c>
      <c r="I46" s="231">
        <f t="shared" si="6"/>
        <v>71547996.996612608</v>
      </c>
      <c r="J46" s="231">
        <f t="shared" si="6"/>
        <v>68985895.816982299</v>
      </c>
      <c r="K46" s="231">
        <f t="shared" si="6"/>
        <v>64930695.196576513</v>
      </c>
      <c r="L46" s="231">
        <f t="shared" si="6"/>
        <v>61248832.74586954</v>
      </c>
      <c r="M46" s="231">
        <f t="shared" si="6"/>
        <v>57868666.704529285</v>
      </c>
      <c r="N46" s="231">
        <f t="shared" si="6"/>
        <v>54248031.270385757</v>
      </c>
      <c r="O46" s="231">
        <f t="shared" si="6"/>
        <v>50426210.237682253</v>
      </c>
      <c r="P46" s="231">
        <f t="shared" si="6"/>
        <v>46893010.647613525</v>
      </c>
      <c r="Q46" s="115" t="s">
        <v>124</v>
      </c>
      <c r="R46" s="115" t="s">
        <v>124</v>
      </c>
      <c r="S46" s="115" t="s">
        <v>124</v>
      </c>
    </row>
    <row r="47" spans="1:19" s="111" customFormat="1" ht="15.75" thickBot="1" x14ac:dyDescent="0.3">
      <c r="A47" s="112" t="s">
        <v>331</v>
      </c>
      <c r="B47" s="141"/>
      <c r="C47" s="233">
        <f t="shared" ref="C47:P47" si="7">C28-C46</f>
        <v>802767000</v>
      </c>
      <c r="D47" s="141"/>
      <c r="E47" s="233">
        <f t="shared" si="7"/>
        <v>796347058.05920732</v>
      </c>
      <c r="F47" s="141"/>
      <c r="G47" s="233">
        <f t="shared" si="7"/>
        <v>795784970.82604504</v>
      </c>
      <c r="H47" s="233">
        <f t="shared" si="7"/>
        <v>790525313.22411799</v>
      </c>
      <c r="I47" s="233">
        <f t="shared" si="7"/>
        <v>787340275.73045444</v>
      </c>
      <c r="J47" s="233">
        <f t="shared" si="7"/>
        <v>786836257.33808434</v>
      </c>
      <c r="K47" s="233">
        <f t="shared" si="7"/>
        <v>789515006.39276171</v>
      </c>
      <c r="L47" s="233">
        <f t="shared" si="7"/>
        <v>791995164.61492395</v>
      </c>
      <c r="M47" s="233">
        <f t="shared" si="7"/>
        <v>794077874.58411217</v>
      </c>
      <c r="N47" s="233">
        <f t="shared" si="7"/>
        <v>795795852.58289945</v>
      </c>
      <c r="O47" s="233">
        <f t="shared" si="7"/>
        <v>797055461.82873476</v>
      </c>
      <c r="P47" s="233">
        <f t="shared" si="7"/>
        <v>797135557.18463087</v>
      </c>
      <c r="Q47" s="115" t="s">
        <v>124</v>
      </c>
      <c r="R47" s="115" t="s">
        <v>124</v>
      </c>
      <c r="S47" s="115" t="s">
        <v>124</v>
      </c>
    </row>
    <row r="48" spans="1:19" s="111" customFormat="1" ht="15.75" thickTop="1" x14ac:dyDescent="0.25">
      <c r="B48" s="132"/>
      <c r="D48" s="132"/>
      <c r="F48" s="132"/>
      <c r="Q48" s="115" t="s">
        <v>124</v>
      </c>
      <c r="R48" s="115" t="s">
        <v>124</v>
      </c>
      <c r="S48" s="115" t="s">
        <v>124</v>
      </c>
    </row>
    <row r="49" spans="1:19" s="111" customFormat="1" x14ac:dyDescent="0.25">
      <c r="A49" s="112" t="s">
        <v>332</v>
      </c>
      <c r="B49" s="132"/>
      <c r="D49" s="132"/>
      <c r="F49" s="132"/>
      <c r="Q49" s="115" t="s">
        <v>124</v>
      </c>
      <c r="R49" s="115" t="s">
        <v>124</v>
      </c>
      <c r="S49" s="115" t="s">
        <v>124</v>
      </c>
    </row>
    <row r="50" spans="1:19" s="111" customFormat="1" x14ac:dyDescent="0.25">
      <c r="A50" s="111" t="s">
        <v>333</v>
      </c>
      <c r="B50" s="132"/>
      <c r="C50" s="111">
        <f>SUM('[1]Historical Data'!C89)*1000</f>
        <v>377347000</v>
      </c>
      <c r="D50" s="132"/>
      <c r="E50" s="111">
        <f>'[1]BS workings'!E968</f>
        <v>370927058.05920726</v>
      </c>
      <c r="F50" s="132"/>
      <c r="G50" s="111">
        <f>'[1]BS workings'!G968</f>
        <v>370364970.82604492</v>
      </c>
      <c r="H50" s="111">
        <f>'[1]BS workings'!H968</f>
        <v>365105313.22411799</v>
      </c>
      <c r="I50" s="111">
        <v>361920275.7304545</v>
      </c>
      <c r="J50" s="111">
        <v>361416257.33808422</v>
      </c>
      <c r="K50" s="111">
        <v>364095006.39276153</v>
      </c>
      <c r="L50" s="111">
        <v>366575164.61492383</v>
      </c>
      <c r="M50" s="111">
        <f>'[1]BS workings'!M968</f>
        <v>368657874.58411193</v>
      </c>
      <c r="N50" s="111">
        <f>'[1]BS workings'!N968</f>
        <v>370375852.58289921</v>
      </c>
      <c r="O50" s="111">
        <f>'[1]BS workings'!O968</f>
        <v>371635461.82873464</v>
      </c>
      <c r="P50" s="111">
        <f>'[1]BS workings'!P968</f>
        <v>371715557.18463075</v>
      </c>
      <c r="Q50" s="115" t="s">
        <v>124</v>
      </c>
      <c r="R50" s="115" t="s">
        <v>124</v>
      </c>
      <c r="S50" s="115" t="s">
        <v>124</v>
      </c>
    </row>
    <row r="51" spans="1:19" s="111" customFormat="1" x14ac:dyDescent="0.25">
      <c r="A51" s="111" t="s">
        <v>334</v>
      </c>
      <c r="B51" s="132"/>
      <c r="C51" s="111">
        <f>SUM('[1]Historical Data'!C90)*1000</f>
        <v>425420000</v>
      </c>
      <c r="D51" s="132"/>
      <c r="E51" s="111">
        <f>'[1]BS workings'!E979</f>
        <v>425420000</v>
      </c>
      <c r="F51" s="132"/>
      <c r="G51" s="111">
        <f>'[1]BS workings'!G979</f>
        <v>425420000</v>
      </c>
      <c r="H51" s="111">
        <f>'[1]BS workings'!H979</f>
        <v>425420000</v>
      </c>
      <c r="I51" s="111">
        <v>425420000</v>
      </c>
      <c r="J51" s="111">
        <v>425420000</v>
      </c>
      <c r="K51" s="111">
        <v>425420000</v>
      </c>
      <c r="L51" s="111">
        <v>425420000</v>
      </c>
      <c r="M51" s="111">
        <f>'[1]BS workings'!M979</f>
        <v>425420000</v>
      </c>
      <c r="N51" s="111">
        <f>'[1]BS workings'!N979</f>
        <v>425420000</v>
      </c>
      <c r="O51" s="111">
        <f>'[1]BS workings'!O979</f>
        <v>425420000</v>
      </c>
      <c r="P51" s="111">
        <f>'[1]BS workings'!P979</f>
        <v>425420000</v>
      </c>
      <c r="Q51" s="115" t="s">
        <v>124</v>
      </c>
      <c r="R51" s="115" t="s">
        <v>124</v>
      </c>
      <c r="S51" s="115" t="s">
        <v>124</v>
      </c>
    </row>
    <row r="52" spans="1:19" s="111" customFormat="1" hidden="1" x14ac:dyDescent="0.25">
      <c r="A52" s="111" t="s">
        <v>335</v>
      </c>
      <c r="B52" s="132"/>
      <c r="C52" s="134">
        <f>SUM('[1]Historical Data'!C91)*1000</f>
        <v>802767000</v>
      </c>
      <c r="D52" s="132"/>
      <c r="E52" s="134">
        <f t="shared" ref="E52:P52" si="8">SUM(E50:E51)</f>
        <v>796347058.0592072</v>
      </c>
      <c r="F52" s="132"/>
      <c r="G52" s="134">
        <f t="shared" si="8"/>
        <v>795784970.82604492</v>
      </c>
      <c r="H52" s="134">
        <f t="shared" si="8"/>
        <v>790525313.22411799</v>
      </c>
      <c r="I52" s="134">
        <f t="shared" si="8"/>
        <v>787340275.73045444</v>
      </c>
      <c r="J52" s="134">
        <f t="shared" si="8"/>
        <v>786836257.33808422</v>
      </c>
      <c r="K52" s="134">
        <f t="shared" si="8"/>
        <v>789515006.39276147</v>
      </c>
      <c r="L52" s="134">
        <f t="shared" si="8"/>
        <v>791995164.61492383</v>
      </c>
      <c r="M52" s="134">
        <f t="shared" si="8"/>
        <v>794077874.58411193</v>
      </c>
      <c r="N52" s="134">
        <f t="shared" si="8"/>
        <v>795795852.58289921</v>
      </c>
      <c r="O52" s="134">
        <f t="shared" si="8"/>
        <v>797055461.82873464</v>
      </c>
      <c r="P52" s="134">
        <f t="shared" si="8"/>
        <v>797135557.18463075</v>
      </c>
      <c r="Q52" s="115" t="s">
        <v>124</v>
      </c>
      <c r="R52" s="115" t="s">
        <v>124</v>
      </c>
      <c r="S52" s="115" t="s">
        <v>124</v>
      </c>
    </row>
    <row r="53" spans="1:19" s="111" customFormat="1" hidden="1" x14ac:dyDescent="0.25">
      <c r="A53" s="111" t="s">
        <v>336</v>
      </c>
      <c r="B53" s="132"/>
      <c r="C53" s="111">
        <f>SUM('[1]Historical Data'!C92)*1000</f>
        <v>0</v>
      </c>
      <c r="D53" s="132"/>
      <c r="E53" s="149">
        <v>0</v>
      </c>
      <c r="F53" s="132"/>
      <c r="G53" s="149">
        <v>0</v>
      </c>
      <c r="H53" s="149">
        <v>0</v>
      </c>
      <c r="I53" s="149">
        <v>0</v>
      </c>
      <c r="J53" s="149">
        <v>0</v>
      </c>
      <c r="K53" s="149">
        <v>0</v>
      </c>
      <c r="L53" s="149">
        <v>0</v>
      </c>
      <c r="M53" s="149">
        <v>0</v>
      </c>
      <c r="N53" s="149">
        <v>0</v>
      </c>
      <c r="O53" s="149">
        <v>0</v>
      </c>
      <c r="P53" s="149">
        <v>0</v>
      </c>
      <c r="Q53" s="115" t="s">
        <v>124</v>
      </c>
      <c r="R53" s="115" t="s">
        <v>124</v>
      </c>
      <c r="S53" s="115" t="s">
        <v>124</v>
      </c>
    </row>
    <row r="54" spans="1:19" s="111" customFormat="1" ht="15.75" thickBot="1" x14ac:dyDescent="0.3">
      <c r="A54" s="112" t="s">
        <v>337</v>
      </c>
      <c r="B54" s="141"/>
      <c r="C54" s="150">
        <f t="shared" ref="C54:P54" si="9">C50+C51+C53</f>
        <v>802767000</v>
      </c>
      <c r="D54" s="141"/>
      <c r="E54" s="150">
        <f t="shared" si="9"/>
        <v>796347058.0592072</v>
      </c>
      <c r="F54" s="141"/>
      <c r="G54" s="150">
        <f t="shared" si="9"/>
        <v>795784970.82604492</v>
      </c>
      <c r="H54" s="150">
        <f t="shared" si="9"/>
        <v>790525313.22411799</v>
      </c>
      <c r="I54" s="150">
        <f t="shared" si="9"/>
        <v>787340275.73045444</v>
      </c>
      <c r="J54" s="150">
        <f t="shared" si="9"/>
        <v>786836257.33808422</v>
      </c>
      <c r="K54" s="150">
        <f t="shared" si="9"/>
        <v>789515006.39276147</v>
      </c>
      <c r="L54" s="150">
        <f t="shared" si="9"/>
        <v>791995164.61492383</v>
      </c>
      <c r="M54" s="150">
        <f t="shared" si="9"/>
        <v>794077874.58411193</v>
      </c>
      <c r="N54" s="150">
        <f t="shared" si="9"/>
        <v>795795852.58289921</v>
      </c>
      <c r="O54" s="150">
        <f t="shared" si="9"/>
        <v>797055461.82873464</v>
      </c>
      <c r="P54" s="150">
        <f t="shared" si="9"/>
        <v>797135557.18463075</v>
      </c>
      <c r="Q54" s="115" t="s">
        <v>124</v>
      </c>
      <c r="R54" s="115" t="s">
        <v>124</v>
      </c>
      <c r="S54" s="115" t="s">
        <v>124</v>
      </c>
    </row>
    <row r="55" spans="1:19" s="111" customFormat="1" ht="15.75" thickTop="1" x14ac:dyDescent="0.25">
      <c r="B55" s="132"/>
      <c r="D55" s="132"/>
      <c r="F55" s="132"/>
      <c r="Q55" s="115" t="s">
        <v>124</v>
      </c>
      <c r="R55" s="115" t="s">
        <v>124</v>
      </c>
      <c r="S55" s="115" t="s">
        <v>124</v>
      </c>
    </row>
    <row r="56" spans="1:19" s="111" customFormat="1" ht="14.25" hidden="1" customHeight="1" x14ac:dyDescent="0.25">
      <c r="B56" s="129"/>
      <c r="D56" s="129"/>
      <c r="F56" s="129"/>
      <c r="Q56" s="115" t="s">
        <v>124</v>
      </c>
      <c r="R56" s="115" t="s">
        <v>124</v>
      </c>
      <c r="S56" s="115" t="s">
        <v>124</v>
      </c>
    </row>
    <row r="57" spans="1:19" s="111" customFormat="1" ht="15.75" hidden="1" thickBot="1" x14ac:dyDescent="0.3">
      <c r="A57" s="116" t="s">
        <v>338</v>
      </c>
      <c r="B57" s="234"/>
      <c r="C57" s="231">
        <f t="shared" ref="C57:P57" si="10">ROUND(C47,0)-ROUND(C54,0)</f>
        <v>0</v>
      </c>
      <c r="D57" s="234"/>
      <c r="E57" s="231">
        <f t="shared" si="10"/>
        <v>0</v>
      </c>
      <c r="F57" s="234"/>
      <c r="G57" s="231">
        <f t="shared" si="10"/>
        <v>0</v>
      </c>
      <c r="H57" s="231">
        <f t="shared" si="10"/>
        <v>0</v>
      </c>
      <c r="I57" s="231">
        <f t="shared" si="10"/>
        <v>0</v>
      </c>
      <c r="J57" s="231">
        <f t="shared" si="10"/>
        <v>0</v>
      </c>
      <c r="K57" s="231">
        <f t="shared" si="10"/>
        <v>0</v>
      </c>
      <c r="L57" s="231">
        <f t="shared" si="10"/>
        <v>0</v>
      </c>
      <c r="M57" s="231">
        <f t="shared" si="10"/>
        <v>0</v>
      </c>
      <c r="N57" s="231">
        <f t="shared" si="10"/>
        <v>0</v>
      </c>
      <c r="O57" s="231">
        <f t="shared" si="10"/>
        <v>0</v>
      </c>
      <c r="P57" s="231">
        <f t="shared" si="10"/>
        <v>0</v>
      </c>
      <c r="Q57" s="115" t="s">
        <v>124</v>
      </c>
      <c r="R57" s="115" t="s">
        <v>124</v>
      </c>
      <c r="S57" s="115" t="s">
        <v>124</v>
      </c>
    </row>
    <row r="58" spans="1:19" s="111" customFormat="1" hidden="1" x14ac:dyDescent="0.25">
      <c r="A58" s="235" t="s">
        <v>339</v>
      </c>
      <c r="B58" s="236"/>
      <c r="C58" s="237" t="str">
        <f>IF(C57&lt;&gt;0,C4,"")</f>
        <v/>
      </c>
      <c r="D58" s="236"/>
      <c r="E58" s="238" t="str">
        <f>IF(E57&lt;&gt;0,IF(C58="",E$4,C58&amp;", "&amp;E$4),C58)</f>
        <v/>
      </c>
      <c r="F58" s="236"/>
      <c r="G58" s="238" t="str">
        <f>IF(G57&lt;&gt;0,IF(E58="",G$4,E58&amp;", "&amp;G$4),E58)</f>
        <v/>
      </c>
      <c r="H58" s="238" t="str">
        <f t="shared" ref="H58:P58" si="11">IF(H57&lt;&gt;0,IF(G58="",H$4,G58&amp;", "&amp;H$4),G58)</f>
        <v/>
      </c>
      <c r="I58" s="238" t="str">
        <f t="shared" si="11"/>
        <v/>
      </c>
      <c r="J58" s="238" t="str">
        <f t="shared" si="11"/>
        <v/>
      </c>
      <c r="K58" s="238" t="str">
        <f t="shared" si="11"/>
        <v/>
      </c>
      <c r="L58" s="238" t="str">
        <f t="shared" si="11"/>
        <v/>
      </c>
      <c r="M58" s="238" t="str">
        <f t="shared" si="11"/>
        <v/>
      </c>
      <c r="N58" s="238" t="str">
        <f t="shared" si="11"/>
        <v/>
      </c>
      <c r="O58" s="238" t="str">
        <f t="shared" si="11"/>
        <v/>
      </c>
      <c r="P58" s="238" t="str">
        <f t="shared" si="11"/>
        <v/>
      </c>
      <c r="Q58" s="115" t="s">
        <v>124</v>
      </c>
      <c r="R58" s="115" t="s">
        <v>124</v>
      </c>
      <c r="S58" s="115" t="s">
        <v>124</v>
      </c>
    </row>
    <row r="59" spans="1:19" s="111" customFormat="1" hidden="1" x14ac:dyDescent="0.25">
      <c r="B59" s="129"/>
      <c r="C59" s="144"/>
      <c r="D59" s="129"/>
      <c r="E59" s="144"/>
      <c r="F59" s="129"/>
      <c r="G59" s="144"/>
      <c r="H59" s="144"/>
      <c r="I59" s="144"/>
      <c r="J59" s="144"/>
      <c r="K59" s="144"/>
      <c r="L59" s="144"/>
      <c r="M59" s="144"/>
      <c r="N59" s="144"/>
      <c r="O59" s="144"/>
      <c r="P59" s="144"/>
      <c r="Q59" s="115" t="s">
        <v>124</v>
      </c>
      <c r="R59" s="115" t="s">
        <v>124</v>
      </c>
      <c r="S59" s="115" t="s">
        <v>124</v>
      </c>
    </row>
    <row r="60" spans="1:19" s="111" customFormat="1" hidden="1" x14ac:dyDescent="0.25">
      <c r="B60" s="129"/>
      <c r="D60" s="129"/>
      <c r="E60" s="111">
        <v>1</v>
      </c>
      <c r="F60" s="129"/>
      <c r="G60" s="111">
        <f>E60+1</f>
        <v>2</v>
      </c>
      <c r="H60" s="111">
        <f t="shared" ref="H60:P60" si="12">G60+1</f>
        <v>3</v>
      </c>
      <c r="I60" s="111">
        <f t="shared" si="12"/>
        <v>4</v>
      </c>
      <c r="J60" s="111">
        <f t="shared" si="12"/>
        <v>5</v>
      </c>
      <c r="K60" s="111">
        <f t="shared" si="12"/>
        <v>6</v>
      </c>
      <c r="L60" s="111">
        <f t="shared" si="12"/>
        <v>7</v>
      </c>
      <c r="M60" s="111">
        <f t="shared" si="12"/>
        <v>8</v>
      </c>
      <c r="N60" s="111">
        <f t="shared" si="12"/>
        <v>9</v>
      </c>
      <c r="O60" s="111">
        <f t="shared" si="12"/>
        <v>10</v>
      </c>
      <c r="P60" s="111">
        <f t="shared" si="12"/>
        <v>11</v>
      </c>
      <c r="Q60" s="115" t="s">
        <v>124</v>
      </c>
      <c r="R60" s="115" t="s">
        <v>124</v>
      </c>
      <c r="S60" s="115" t="s">
        <v>124</v>
      </c>
    </row>
    <row r="61" spans="1:19" s="111" customFormat="1" hidden="1" x14ac:dyDescent="0.25">
      <c r="B61" s="129"/>
      <c r="D61" s="129"/>
      <c r="F61" s="129"/>
      <c r="Q61" s="115" t="s">
        <v>124</v>
      </c>
      <c r="R61" s="115" t="s">
        <v>124</v>
      </c>
      <c r="S61" s="115" t="s">
        <v>124</v>
      </c>
    </row>
    <row r="62" spans="1:19" s="111" customFormat="1" hidden="1" x14ac:dyDescent="0.25">
      <c r="A62" s="116" t="s">
        <v>340</v>
      </c>
      <c r="B62" s="234"/>
      <c r="C62" s="111">
        <f t="shared" ref="C62:P62" si="13">ROUND(SUM(C8:C13)+C27-C46,0)-ROUND(C54,0)</f>
        <v>0</v>
      </c>
      <c r="D62" s="234"/>
      <c r="E62" s="111">
        <f t="shared" si="13"/>
        <v>0</v>
      </c>
      <c r="F62" s="234"/>
      <c r="G62" s="111">
        <f t="shared" si="13"/>
        <v>0</v>
      </c>
      <c r="H62" s="111">
        <f t="shared" si="13"/>
        <v>0</v>
      </c>
      <c r="I62" s="111">
        <f t="shared" si="13"/>
        <v>0</v>
      </c>
      <c r="J62" s="111">
        <f t="shared" si="13"/>
        <v>0</v>
      </c>
      <c r="K62" s="111">
        <f t="shared" si="13"/>
        <v>0</v>
      </c>
      <c r="L62" s="111">
        <f t="shared" si="13"/>
        <v>0</v>
      </c>
      <c r="M62" s="111">
        <f t="shared" si="13"/>
        <v>0</v>
      </c>
      <c r="N62" s="111">
        <f t="shared" si="13"/>
        <v>0</v>
      </c>
      <c r="O62" s="111">
        <f t="shared" si="13"/>
        <v>0</v>
      </c>
      <c r="P62" s="111">
        <f t="shared" si="13"/>
        <v>0</v>
      </c>
      <c r="Q62" s="115" t="s">
        <v>124</v>
      </c>
      <c r="R62" s="115" t="s">
        <v>124</v>
      </c>
      <c r="S62" s="115" t="s">
        <v>124</v>
      </c>
    </row>
    <row r="63" spans="1:19" s="111" customFormat="1" hidden="1" x14ac:dyDescent="0.25">
      <c r="A63" s="116" t="s">
        <v>341</v>
      </c>
      <c r="B63" s="234"/>
      <c r="C63" s="111">
        <f t="shared" ref="C63:P63" si="14">IF(AND(ABS(C62)&gt;0,OR(ABS(C62)&lt;1,ABS(C62)=1)),SUM(C8:C13)+C27-C46-C54,0)</f>
        <v>0</v>
      </c>
      <c r="D63" s="234"/>
      <c r="E63" s="111">
        <f t="shared" si="14"/>
        <v>0</v>
      </c>
      <c r="F63" s="234"/>
      <c r="G63" s="111">
        <f t="shared" si="14"/>
        <v>0</v>
      </c>
      <c r="H63" s="111">
        <f t="shared" si="14"/>
        <v>0</v>
      </c>
      <c r="I63" s="111">
        <f t="shared" si="14"/>
        <v>0</v>
      </c>
      <c r="J63" s="111">
        <f t="shared" si="14"/>
        <v>0</v>
      </c>
      <c r="K63" s="111">
        <f t="shared" si="14"/>
        <v>0</v>
      </c>
      <c r="L63" s="111">
        <f t="shared" si="14"/>
        <v>0</v>
      </c>
      <c r="M63" s="111">
        <f t="shared" si="14"/>
        <v>0</v>
      </c>
      <c r="N63" s="111">
        <f t="shared" si="14"/>
        <v>0</v>
      </c>
      <c r="O63" s="111">
        <f t="shared" si="14"/>
        <v>0</v>
      </c>
      <c r="P63" s="111">
        <f t="shared" si="14"/>
        <v>0</v>
      </c>
      <c r="Q63" s="115" t="s">
        <v>124</v>
      </c>
      <c r="R63" s="115" t="s">
        <v>124</v>
      </c>
      <c r="S63" s="115" t="s">
        <v>124</v>
      </c>
    </row>
    <row r="64" spans="1:19" s="111" customFormat="1" hidden="1" x14ac:dyDescent="0.25">
      <c r="B64" s="129"/>
      <c r="D64" s="129"/>
      <c r="F64" s="129"/>
      <c r="Q64" s="115" t="s">
        <v>124</v>
      </c>
      <c r="R64" s="115" t="s">
        <v>124</v>
      </c>
      <c r="S64" s="115" t="s">
        <v>124</v>
      </c>
    </row>
    <row r="65" spans="1:19" s="111" customFormat="1" hidden="1" x14ac:dyDescent="0.25">
      <c r="B65" s="129"/>
      <c r="D65" s="129"/>
      <c r="F65" s="129"/>
      <c r="Q65" s="115" t="s">
        <v>124</v>
      </c>
      <c r="R65" s="115" t="s">
        <v>124</v>
      </c>
      <c r="S65" s="115" t="s">
        <v>124</v>
      </c>
    </row>
    <row r="66" spans="1:19" s="111" customFormat="1" ht="15.75" hidden="1" thickBot="1" x14ac:dyDescent="0.3">
      <c r="A66" s="239"/>
      <c r="B66" s="239"/>
      <c r="C66" s="239"/>
      <c r="D66" s="239"/>
      <c r="E66" s="239"/>
      <c r="F66" s="239"/>
      <c r="G66" s="239"/>
      <c r="H66" s="239"/>
      <c r="I66" s="239"/>
      <c r="J66" s="239"/>
      <c r="K66" s="239"/>
      <c r="L66" s="239"/>
      <c r="M66" s="239"/>
      <c r="N66" s="239"/>
      <c r="O66" s="239"/>
      <c r="P66" s="239"/>
      <c r="Q66" s="115" t="s">
        <v>124</v>
      </c>
      <c r="R66" s="115" t="s">
        <v>124</v>
      </c>
      <c r="S66" s="115" t="s">
        <v>124</v>
      </c>
    </row>
    <row r="67" spans="1:19" s="111" customFormat="1" hidden="1" x14ac:dyDescent="0.25">
      <c r="B67" s="129"/>
      <c r="D67" s="129"/>
      <c r="F67" s="129"/>
      <c r="Q67" s="115" t="s">
        <v>124</v>
      </c>
      <c r="R67" s="115" t="s">
        <v>124</v>
      </c>
      <c r="S67" s="115" t="s">
        <v>124</v>
      </c>
    </row>
    <row r="68" spans="1:19" s="111" customFormat="1" hidden="1" x14ac:dyDescent="0.25">
      <c r="A68" s="117"/>
      <c r="B68" s="144"/>
      <c r="D68" s="144"/>
      <c r="F68" s="144"/>
      <c r="Q68" s="115" t="s">
        <v>124</v>
      </c>
      <c r="R68" s="115" t="s">
        <v>124</v>
      </c>
      <c r="S68" s="115" t="s">
        <v>124</v>
      </c>
    </row>
    <row r="69" spans="1:19" hidden="1" x14ac:dyDescent="0.25">
      <c r="A69" s="96" t="s">
        <v>342</v>
      </c>
      <c r="B69" s="240"/>
      <c r="C69" s="96">
        <f>SUM('[1]Historical Data'!C286)*1000</f>
        <v>0</v>
      </c>
      <c r="D69" s="240"/>
      <c r="E69" s="96">
        <f>'[1]BS workings'!E274</f>
        <v>0</v>
      </c>
      <c r="F69" s="240"/>
      <c r="G69" s="96">
        <f>'[1]BS workings'!G274</f>
        <v>0</v>
      </c>
      <c r="H69" s="96">
        <f>'[1]BS workings'!H274</f>
        <v>0</v>
      </c>
      <c r="I69" s="96">
        <f>'[1]BS workings'!I274</f>
        <v>0</v>
      </c>
      <c r="J69" s="96">
        <f>'[1]BS workings'!J274</f>
        <v>0</v>
      </c>
      <c r="K69" s="96">
        <f>'[1]BS workings'!K274</f>
        <v>0</v>
      </c>
      <c r="L69" s="96">
        <f>'[1]BS workings'!L274</f>
        <v>0</v>
      </c>
      <c r="M69" s="96">
        <f>'[1]BS workings'!M274</f>
        <v>0</v>
      </c>
      <c r="N69" s="96">
        <f>'[1]BS workings'!N274</f>
        <v>0</v>
      </c>
      <c r="O69" s="96">
        <f>'[1]BS workings'!O274</f>
        <v>0</v>
      </c>
      <c r="P69" s="96">
        <f>'[1]BS workings'!P274</f>
        <v>0</v>
      </c>
      <c r="Q69" s="158" t="s">
        <v>124</v>
      </c>
      <c r="R69" s="158" t="s">
        <v>124</v>
      </c>
      <c r="S69" s="158" t="s">
        <v>124</v>
      </c>
    </row>
    <row r="70" spans="1:19" hidden="1" x14ac:dyDescent="0.25">
      <c r="A70" s="96" t="s">
        <v>343</v>
      </c>
      <c r="B70" s="240"/>
      <c r="C70" s="96">
        <f>SUM('[1]Historical Data'!C287)*1000</f>
        <v>0</v>
      </c>
      <c r="D70" s="240"/>
      <c r="E70" s="96">
        <f>'[1]BS workings'!E275</f>
        <v>0</v>
      </c>
      <c r="F70" s="240"/>
      <c r="G70" s="96">
        <f>'[1]BS workings'!G275</f>
        <v>0</v>
      </c>
      <c r="H70" s="96">
        <f>'[1]BS workings'!H275</f>
        <v>0</v>
      </c>
      <c r="I70" s="96">
        <f>'[1]BS workings'!I275</f>
        <v>0</v>
      </c>
      <c r="J70" s="96">
        <f>'[1]BS workings'!J275</f>
        <v>0</v>
      </c>
      <c r="K70" s="96">
        <f>'[1]BS workings'!K275</f>
        <v>0</v>
      </c>
      <c r="L70" s="96">
        <f>'[1]BS workings'!L275</f>
        <v>0</v>
      </c>
      <c r="M70" s="96">
        <f>'[1]BS workings'!M275</f>
        <v>0</v>
      </c>
      <c r="N70" s="96">
        <f>'[1]BS workings'!N275</f>
        <v>0</v>
      </c>
      <c r="O70" s="96">
        <f>'[1]BS workings'!O275</f>
        <v>0</v>
      </c>
      <c r="P70" s="96">
        <f>'[1]BS workings'!P275</f>
        <v>0</v>
      </c>
      <c r="Q70" s="158" t="s">
        <v>124</v>
      </c>
      <c r="R70" s="158" t="s">
        <v>124</v>
      </c>
      <c r="S70" s="158" t="s">
        <v>124</v>
      </c>
    </row>
    <row r="71" spans="1:19" hidden="1" x14ac:dyDescent="0.25">
      <c r="Q71" s="158" t="s">
        <v>124</v>
      </c>
      <c r="R71" s="158" t="s">
        <v>124</v>
      </c>
      <c r="S71" s="158" t="s">
        <v>124</v>
      </c>
    </row>
    <row r="72" spans="1:19" hidden="1" x14ac:dyDescent="0.25">
      <c r="A72" s="96" t="s">
        <v>344</v>
      </c>
      <c r="C72" s="96">
        <f>SUM('[1]Historical Data'!C496)*1000</f>
        <v>0</v>
      </c>
      <c r="E72" s="96">
        <f>'[1]BS workings'!E826</f>
        <v>0</v>
      </c>
      <c r="G72" s="96">
        <f>'[1]BS workings'!G826</f>
        <v>0</v>
      </c>
      <c r="H72" s="96">
        <f>'[1]BS workings'!H826</f>
        <v>0</v>
      </c>
      <c r="I72" s="96">
        <f>'[1]BS workings'!I826</f>
        <v>0</v>
      </c>
      <c r="J72" s="96">
        <f>'[1]BS workings'!J826</f>
        <v>0</v>
      </c>
      <c r="K72" s="96">
        <f>'[1]BS workings'!K826</f>
        <v>0</v>
      </c>
      <c r="L72" s="96">
        <f>'[1]BS workings'!L826</f>
        <v>0</v>
      </c>
      <c r="M72" s="96">
        <f>'[1]BS workings'!M826</f>
        <v>0</v>
      </c>
      <c r="N72" s="96">
        <f>'[1]BS workings'!N826</f>
        <v>0</v>
      </c>
      <c r="O72" s="96">
        <f>'[1]BS workings'!O826</f>
        <v>0</v>
      </c>
      <c r="P72" s="96">
        <f>'[1]BS workings'!P826</f>
        <v>0</v>
      </c>
      <c r="Q72" s="158" t="s">
        <v>124</v>
      </c>
      <c r="R72" s="158" t="s">
        <v>124</v>
      </c>
      <c r="S72" s="158" t="s">
        <v>124</v>
      </c>
    </row>
    <row r="73" spans="1:19" hidden="1" x14ac:dyDescent="0.25">
      <c r="A73" s="96" t="s">
        <v>345</v>
      </c>
      <c r="C73" s="96">
        <f>SUM('[1]Historical Data'!C497)*1000</f>
        <v>0</v>
      </c>
      <c r="E73" s="96">
        <f>'[1]BS workings'!E827</f>
        <v>0</v>
      </c>
      <c r="G73" s="96">
        <f>'[1]BS workings'!G827</f>
        <v>0</v>
      </c>
      <c r="H73" s="96">
        <f>'[1]BS workings'!H827</f>
        <v>0</v>
      </c>
      <c r="I73" s="96">
        <f>'[1]BS workings'!I827</f>
        <v>0</v>
      </c>
      <c r="J73" s="96">
        <f>'[1]BS workings'!J827</f>
        <v>0</v>
      </c>
      <c r="K73" s="96">
        <f>'[1]BS workings'!K827</f>
        <v>0</v>
      </c>
      <c r="L73" s="96">
        <f>'[1]BS workings'!L827</f>
        <v>0</v>
      </c>
      <c r="M73" s="96">
        <f>'[1]BS workings'!M827</f>
        <v>0</v>
      </c>
      <c r="N73" s="96">
        <f>'[1]BS workings'!N827</f>
        <v>0</v>
      </c>
      <c r="O73" s="96">
        <f>'[1]BS workings'!O827</f>
        <v>0</v>
      </c>
      <c r="P73" s="96">
        <f>'[1]BS workings'!P827</f>
        <v>0</v>
      </c>
      <c r="Q73" s="158" t="s">
        <v>124</v>
      </c>
      <c r="R73" s="158" t="s">
        <v>124</v>
      </c>
      <c r="S73" s="158" t="s">
        <v>124</v>
      </c>
    </row>
    <row r="74" spans="1:19" hidden="1" x14ac:dyDescent="0.25">
      <c r="Q74" s="158" t="s">
        <v>124</v>
      </c>
      <c r="R74" s="158" t="s">
        <v>124</v>
      </c>
      <c r="S74" s="158" t="s">
        <v>124</v>
      </c>
    </row>
    <row r="75" spans="1:19" hidden="1" x14ac:dyDescent="0.25">
      <c r="A75" s="241" t="s">
        <v>346</v>
      </c>
      <c r="E75" s="96">
        <f>'[1]BS workings'!E47</f>
        <v>13488522.39744902</v>
      </c>
      <c r="G75" s="96">
        <f>'[1]BS workings'!G47</f>
        <v>12724795.161763944</v>
      </c>
      <c r="H75" s="96">
        <f>'[1]BS workings'!H47</f>
        <v>12985536.796162575</v>
      </c>
      <c r="I75" s="96">
        <f>'[1]BS workings'!I47</f>
        <v>13486754.517600365</v>
      </c>
      <c r="J75" s="96">
        <f>'[1]BS workings'!J47</f>
        <v>14101871.646329243</v>
      </c>
      <c r="K75" s="96">
        <f>'[1]BS workings'!K47</f>
        <v>14365813.768345524</v>
      </c>
      <c r="L75" s="96">
        <f>'[1]BS workings'!L47</f>
        <v>14436376.815749258</v>
      </c>
      <c r="M75" s="96">
        <f>'[1]BS workings'!M47</f>
        <v>14222065.136162762</v>
      </c>
      <c r="N75" s="96">
        <f>'[1]BS workings'!N47</f>
        <v>13884809.878967032</v>
      </c>
      <c r="O75" s="96">
        <f>'[1]BS workings'!O47</f>
        <v>13184789.664370935</v>
      </c>
      <c r="P75" s="96">
        <f>'[1]BS workings'!P47</f>
        <v>12288367.962880462</v>
      </c>
      <c r="Q75" s="158" t="s">
        <v>124</v>
      </c>
      <c r="R75" s="158" t="s">
        <v>124</v>
      </c>
      <c r="S75" s="158" t="s">
        <v>124</v>
      </c>
    </row>
    <row r="76" spans="1:19" hidden="1" x14ac:dyDescent="0.25">
      <c r="A76" s="241" t="s">
        <v>347</v>
      </c>
      <c r="E76" s="96">
        <f>'[1]BS workings'!E48</f>
        <v>0</v>
      </c>
      <c r="G76" s="96">
        <f>'[1]BS workings'!G48</f>
        <v>0</v>
      </c>
      <c r="H76" s="96">
        <f>'[1]BS workings'!H48</f>
        <v>0</v>
      </c>
      <c r="I76" s="96">
        <f>'[1]BS workings'!I48</f>
        <v>0</v>
      </c>
      <c r="J76" s="96">
        <f>'[1]BS workings'!J48</f>
        <v>0</v>
      </c>
      <c r="K76" s="96">
        <f>'[1]BS workings'!K48</f>
        <v>0</v>
      </c>
      <c r="L76" s="96">
        <f>'[1]BS workings'!L48</f>
        <v>0</v>
      </c>
      <c r="M76" s="96">
        <f>'[1]BS workings'!M48</f>
        <v>0</v>
      </c>
      <c r="N76" s="96">
        <f>'[1]BS workings'!N48</f>
        <v>0</v>
      </c>
      <c r="O76" s="96">
        <f>'[1]BS workings'!O48</f>
        <v>0</v>
      </c>
      <c r="P76" s="96">
        <f>'[1]BS workings'!P48</f>
        <v>0</v>
      </c>
      <c r="Q76" s="158" t="s">
        <v>124</v>
      </c>
      <c r="R76" s="158" t="s">
        <v>124</v>
      </c>
      <c r="S76" s="158" t="s">
        <v>124</v>
      </c>
    </row>
    <row r="77" spans="1:19" hidden="1" x14ac:dyDescent="0.25">
      <c r="Q77" s="158" t="s">
        <v>124</v>
      </c>
      <c r="R77" s="158" t="s">
        <v>124</v>
      </c>
      <c r="S77" s="158" t="s">
        <v>124</v>
      </c>
    </row>
    <row r="78" spans="1:19" hidden="1" x14ac:dyDescent="0.25">
      <c r="Q78" s="158" t="s">
        <v>124</v>
      </c>
      <c r="R78" s="158" t="s">
        <v>124</v>
      </c>
      <c r="S78" s="158" t="s">
        <v>124</v>
      </c>
    </row>
    <row r="79" spans="1:19" hidden="1" x14ac:dyDescent="0.25">
      <c r="Q79" s="158" t="s">
        <v>124</v>
      </c>
      <c r="R79" s="158" t="s">
        <v>124</v>
      </c>
      <c r="S79" s="158" t="s">
        <v>124</v>
      </c>
    </row>
    <row r="80" spans="1:19" hidden="1" x14ac:dyDescent="0.25">
      <c r="Q80" s="158" t="s">
        <v>124</v>
      </c>
      <c r="R80" s="158" t="s">
        <v>124</v>
      </c>
      <c r="S80" s="158" t="s">
        <v>124</v>
      </c>
    </row>
    <row r="81" spans="1:133" hidden="1" x14ac:dyDescent="0.25">
      <c r="A81" s="93" t="s">
        <v>125</v>
      </c>
      <c r="B81" s="93" t="s">
        <v>125</v>
      </c>
      <c r="C81" s="93" t="s">
        <v>125</v>
      </c>
      <c r="D81" s="93" t="s">
        <v>125</v>
      </c>
      <c r="E81" s="93" t="s">
        <v>125</v>
      </c>
      <c r="F81" s="93" t="s">
        <v>125</v>
      </c>
      <c r="G81" s="93" t="s">
        <v>125</v>
      </c>
      <c r="H81" s="93" t="s">
        <v>125</v>
      </c>
      <c r="I81" s="93" t="s">
        <v>125</v>
      </c>
      <c r="J81" s="93" t="s">
        <v>125</v>
      </c>
      <c r="K81" s="93" t="s">
        <v>125</v>
      </c>
      <c r="L81" s="93" t="s">
        <v>125</v>
      </c>
      <c r="M81" s="93" t="s">
        <v>125</v>
      </c>
      <c r="N81" s="93" t="s">
        <v>125</v>
      </c>
      <c r="O81" s="93" t="s">
        <v>125</v>
      </c>
      <c r="P81" s="93" t="s">
        <v>125</v>
      </c>
      <c r="Q81" s="158" t="s">
        <v>124</v>
      </c>
      <c r="R81" s="158" t="s">
        <v>124</v>
      </c>
      <c r="S81" s="158" t="s">
        <v>124</v>
      </c>
    </row>
    <row r="82" spans="1:133" ht="30" customHeight="1" x14ac:dyDescent="0.25">
      <c r="A82" s="98" t="s">
        <v>124</v>
      </c>
      <c r="B82" s="98" t="s">
        <v>124</v>
      </c>
      <c r="C82" s="98" t="s">
        <v>124</v>
      </c>
      <c r="D82" s="98" t="s">
        <v>124</v>
      </c>
      <c r="E82" s="98" t="s">
        <v>124</v>
      </c>
      <c r="F82" s="98" t="s">
        <v>124</v>
      </c>
      <c r="G82" s="98" t="s">
        <v>124</v>
      </c>
      <c r="H82" s="98" t="s">
        <v>124</v>
      </c>
      <c r="I82" s="98" t="s">
        <v>124</v>
      </c>
      <c r="J82" s="98" t="s">
        <v>124</v>
      </c>
      <c r="K82" s="98" t="s">
        <v>124</v>
      </c>
      <c r="L82" s="98" t="s">
        <v>124</v>
      </c>
      <c r="M82" s="98" t="s">
        <v>124</v>
      </c>
      <c r="N82" s="98" t="s">
        <v>124</v>
      </c>
      <c r="O82" s="98" t="s">
        <v>124</v>
      </c>
      <c r="P82" s="98" t="s">
        <v>124</v>
      </c>
      <c r="Q82" s="158" t="s">
        <v>124</v>
      </c>
      <c r="R82" s="158" t="s">
        <v>124</v>
      </c>
      <c r="S82" s="158" t="s">
        <v>124</v>
      </c>
    </row>
    <row r="83" spans="1:133" s="111" customFormat="1" ht="15" customHeight="1" x14ac:dyDescent="0.25">
      <c r="A83" s="98" t="s">
        <v>124</v>
      </c>
      <c r="B83" s="98" t="s">
        <v>124</v>
      </c>
      <c r="C83" s="98" t="s">
        <v>124</v>
      </c>
      <c r="D83" s="98" t="s">
        <v>124</v>
      </c>
      <c r="E83" s="98" t="s">
        <v>124</v>
      </c>
      <c r="F83" s="98" t="s">
        <v>124</v>
      </c>
      <c r="G83" s="98" t="s">
        <v>124</v>
      </c>
      <c r="H83" s="98" t="s">
        <v>124</v>
      </c>
      <c r="I83" s="98" t="s">
        <v>124</v>
      </c>
      <c r="J83" s="98" t="s">
        <v>124</v>
      </c>
      <c r="K83" s="98" t="s">
        <v>124</v>
      </c>
      <c r="L83" s="98" t="s">
        <v>124</v>
      </c>
      <c r="M83" s="242">
        <v>0.54659999999999997</v>
      </c>
      <c r="N83" s="115" t="s">
        <v>124</v>
      </c>
      <c r="O83" s="115" t="s">
        <v>124</v>
      </c>
      <c r="P83" s="115" t="s">
        <v>124</v>
      </c>
      <c r="Q83" s="115" t="s">
        <v>124</v>
      </c>
      <c r="R83" s="115" t="s">
        <v>124</v>
      </c>
      <c r="S83" s="115" t="s">
        <v>124</v>
      </c>
      <c r="T83" s="116" t="s">
        <v>124</v>
      </c>
      <c r="U83" s="116" t="s">
        <v>124</v>
      </c>
      <c r="V83" s="116" t="s">
        <v>124</v>
      </c>
      <c r="W83" s="116" t="s">
        <v>124</v>
      </c>
      <c r="X83" s="116" t="s">
        <v>124</v>
      </c>
      <c r="Y83" s="116" t="s">
        <v>124</v>
      </c>
      <c r="Z83" s="116" t="s">
        <v>124</v>
      </c>
      <c r="AA83" s="116" t="s">
        <v>124</v>
      </c>
      <c r="AB83" s="116" t="s">
        <v>124</v>
      </c>
      <c r="AC83" s="116" t="s">
        <v>124</v>
      </c>
      <c r="AD83" s="116" t="s">
        <v>124</v>
      </c>
      <c r="AE83" s="116" t="s">
        <v>124</v>
      </c>
      <c r="AF83" s="116" t="s">
        <v>124</v>
      </c>
      <c r="AG83" s="116" t="s">
        <v>124</v>
      </c>
      <c r="AH83" s="116" t="s">
        <v>124</v>
      </c>
      <c r="AI83" s="116" t="s">
        <v>124</v>
      </c>
      <c r="AJ83" s="116" t="s">
        <v>124</v>
      </c>
      <c r="AK83" s="116" t="s">
        <v>124</v>
      </c>
      <c r="AL83" s="116" t="s">
        <v>124</v>
      </c>
      <c r="AM83" s="116" t="s">
        <v>124</v>
      </c>
      <c r="AN83" s="116" t="s">
        <v>124</v>
      </c>
      <c r="AO83" s="116" t="s">
        <v>124</v>
      </c>
      <c r="AP83" s="116" t="s">
        <v>124</v>
      </c>
      <c r="AQ83" s="116" t="s">
        <v>124</v>
      </c>
      <c r="AR83" s="116" t="s">
        <v>124</v>
      </c>
      <c r="AS83" s="116" t="s">
        <v>124</v>
      </c>
      <c r="AT83" s="116" t="s">
        <v>124</v>
      </c>
      <c r="AU83" s="116" t="s">
        <v>124</v>
      </c>
      <c r="AV83" s="116" t="s">
        <v>124</v>
      </c>
      <c r="AW83" s="116" t="s">
        <v>124</v>
      </c>
      <c r="AX83" s="116" t="s">
        <v>124</v>
      </c>
      <c r="AY83" s="116" t="s">
        <v>124</v>
      </c>
      <c r="AZ83" s="116" t="s">
        <v>124</v>
      </c>
      <c r="BA83" s="116" t="s">
        <v>124</v>
      </c>
      <c r="BB83" s="116" t="s">
        <v>124</v>
      </c>
      <c r="BC83" s="116" t="s">
        <v>124</v>
      </c>
      <c r="BD83" s="116" t="s">
        <v>124</v>
      </c>
      <c r="BE83" s="116" t="s">
        <v>124</v>
      </c>
      <c r="BF83" s="116" t="s">
        <v>124</v>
      </c>
      <c r="BG83" s="116" t="s">
        <v>124</v>
      </c>
      <c r="BH83" s="116" t="s">
        <v>124</v>
      </c>
      <c r="BI83" s="116" t="s">
        <v>124</v>
      </c>
      <c r="BJ83" s="116" t="s">
        <v>124</v>
      </c>
      <c r="BK83" s="116" t="s">
        <v>124</v>
      </c>
      <c r="BL83" s="116" t="s">
        <v>124</v>
      </c>
      <c r="BM83" s="116" t="s">
        <v>124</v>
      </c>
      <c r="BN83" s="116" t="s">
        <v>124</v>
      </c>
      <c r="BO83" s="116" t="s">
        <v>124</v>
      </c>
      <c r="BP83" s="116" t="s">
        <v>124</v>
      </c>
      <c r="BQ83" s="116" t="s">
        <v>124</v>
      </c>
      <c r="BR83" s="116" t="s">
        <v>124</v>
      </c>
      <c r="BS83" s="116" t="s">
        <v>124</v>
      </c>
      <c r="BT83" s="116" t="s">
        <v>124</v>
      </c>
      <c r="BU83" s="116" t="s">
        <v>124</v>
      </c>
      <c r="BV83" s="116" t="s">
        <v>124</v>
      </c>
      <c r="BW83" s="116" t="s">
        <v>124</v>
      </c>
      <c r="BX83" s="116" t="s">
        <v>124</v>
      </c>
      <c r="BY83" s="116" t="s">
        <v>124</v>
      </c>
      <c r="BZ83" s="116" t="s">
        <v>124</v>
      </c>
      <c r="CA83" s="116" t="s">
        <v>124</v>
      </c>
      <c r="CB83" s="116" t="s">
        <v>124</v>
      </c>
      <c r="CC83" s="116" t="s">
        <v>124</v>
      </c>
      <c r="CD83" s="116" t="s">
        <v>124</v>
      </c>
      <c r="CE83" s="116" t="s">
        <v>124</v>
      </c>
      <c r="CF83" s="116" t="s">
        <v>124</v>
      </c>
      <c r="CG83" s="116" t="s">
        <v>124</v>
      </c>
      <c r="CH83" s="116" t="s">
        <v>124</v>
      </c>
      <c r="CI83" s="116" t="s">
        <v>124</v>
      </c>
      <c r="CJ83" s="116" t="s">
        <v>124</v>
      </c>
      <c r="CK83" s="116" t="s">
        <v>124</v>
      </c>
      <c r="CL83" s="116" t="s">
        <v>124</v>
      </c>
      <c r="CM83" s="116" t="s">
        <v>124</v>
      </c>
      <c r="CN83" s="116" t="s">
        <v>124</v>
      </c>
      <c r="CO83" s="116" t="s">
        <v>124</v>
      </c>
      <c r="CP83" s="116" t="s">
        <v>124</v>
      </c>
      <c r="CQ83" s="116" t="s">
        <v>124</v>
      </c>
      <c r="CR83" s="116" t="s">
        <v>124</v>
      </c>
      <c r="CS83" s="116" t="s">
        <v>124</v>
      </c>
      <c r="CT83" s="116" t="s">
        <v>124</v>
      </c>
      <c r="CU83" s="116" t="s">
        <v>124</v>
      </c>
      <c r="CV83" s="116" t="s">
        <v>124</v>
      </c>
      <c r="CW83" s="116" t="s">
        <v>124</v>
      </c>
      <c r="CX83" s="116" t="s">
        <v>124</v>
      </c>
      <c r="CY83" s="116" t="s">
        <v>124</v>
      </c>
      <c r="CZ83" s="116" t="s">
        <v>124</v>
      </c>
      <c r="DA83" s="116" t="s">
        <v>124</v>
      </c>
      <c r="DB83" s="116" t="s">
        <v>124</v>
      </c>
      <c r="DC83" s="116" t="s">
        <v>124</v>
      </c>
      <c r="DD83" s="116" t="s">
        <v>124</v>
      </c>
      <c r="DE83" s="116" t="s">
        <v>124</v>
      </c>
      <c r="DF83" s="116" t="s">
        <v>124</v>
      </c>
      <c r="DG83" s="116" t="s">
        <v>124</v>
      </c>
      <c r="DH83" s="116" t="s">
        <v>124</v>
      </c>
      <c r="DI83" s="116" t="s">
        <v>124</v>
      </c>
      <c r="DJ83" s="116" t="s">
        <v>124</v>
      </c>
      <c r="DK83" s="116" t="s">
        <v>124</v>
      </c>
      <c r="DL83" s="116" t="s">
        <v>124</v>
      </c>
      <c r="DM83" s="116" t="s">
        <v>124</v>
      </c>
      <c r="DN83" s="116" t="s">
        <v>124</v>
      </c>
      <c r="DO83" s="116" t="s">
        <v>124</v>
      </c>
      <c r="DP83" s="116" t="s">
        <v>124</v>
      </c>
      <c r="DQ83" s="116" t="s">
        <v>124</v>
      </c>
      <c r="DR83" s="116" t="s">
        <v>124</v>
      </c>
      <c r="DS83" s="116" t="s">
        <v>124</v>
      </c>
      <c r="DT83" s="116" t="s">
        <v>124</v>
      </c>
      <c r="DU83" s="116" t="s">
        <v>124</v>
      </c>
      <c r="DV83" s="116" t="s">
        <v>124</v>
      </c>
      <c r="DW83" s="116" t="s">
        <v>124</v>
      </c>
      <c r="DX83" s="116" t="s">
        <v>124</v>
      </c>
      <c r="DY83" s="116" t="s">
        <v>124</v>
      </c>
      <c r="DZ83" s="116" t="s">
        <v>124</v>
      </c>
      <c r="EA83" s="115" t="s">
        <v>124</v>
      </c>
      <c r="EB83" s="115" t="s">
        <v>124</v>
      </c>
      <c r="EC83" s="115" t="s">
        <v>124</v>
      </c>
    </row>
    <row r="84" spans="1:133" s="111" customFormat="1" ht="15" customHeight="1" x14ac:dyDescent="0.25">
      <c r="A84" s="98" t="s">
        <v>124</v>
      </c>
      <c r="B84" s="98" t="s">
        <v>124</v>
      </c>
      <c r="C84" s="98" t="s">
        <v>124</v>
      </c>
      <c r="D84" s="98" t="s">
        <v>124</v>
      </c>
      <c r="E84" s="98" t="s">
        <v>124</v>
      </c>
      <c r="F84" s="98" t="s">
        <v>124</v>
      </c>
      <c r="G84" s="98" t="s">
        <v>124</v>
      </c>
      <c r="H84" s="98" t="s">
        <v>124</v>
      </c>
      <c r="I84" s="98" t="s">
        <v>124</v>
      </c>
      <c r="J84" s="98" t="s">
        <v>124</v>
      </c>
      <c r="K84" s="98" t="s">
        <v>124</v>
      </c>
      <c r="L84" s="98" t="s">
        <v>124</v>
      </c>
      <c r="M84" s="243" t="e">
        <f t="shared" ref="M84" si="15">#REF!*M83</f>
        <v>#REF!</v>
      </c>
      <c r="N84" s="115" t="s">
        <v>124</v>
      </c>
      <c r="O84" s="115" t="s">
        <v>124</v>
      </c>
      <c r="P84" s="115" t="s">
        <v>124</v>
      </c>
      <c r="Q84" s="115" t="s">
        <v>124</v>
      </c>
      <c r="R84" s="115" t="s">
        <v>124</v>
      </c>
      <c r="S84" s="115" t="s">
        <v>124</v>
      </c>
      <c r="T84" s="116" t="s">
        <v>124</v>
      </c>
      <c r="U84" s="116" t="s">
        <v>124</v>
      </c>
      <c r="V84" s="116" t="s">
        <v>124</v>
      </c>
      <c r="W84" s="116" t="s">
        <v>124</v>
      </c>
      <c r="X84" s="116" t="s">
        <v>124</v>
      </c>
      <c r="Y84" s="116" t="s">
        <v>124</v>
      </c>
      <c r="Z84" s="116" t="s">
        <v>124</v>
      </c>
      <c r="AA84" s="116" t="s">
        <v>124</v>
      </c>
      <c r="AB84" s="116" t="s">
        <v>124</v>
      </c>
      <c r="AC84" s="116" t="s">
        <v>124</v>
      </c>
      <c r="AD84" s="116" t="s">
        <v>124</v>
      </c>
      <c r="AE84" s="116" t="s">
        <v>124</v>
      </c>
      <c r="AF84" s="116" t="s">
        <v>124</v>
      </c>
      <c r="AG84" s="116" t="s">
        <v>124</v>
      </c>
      <c r="AH84" s="116" t="s">
        <v>124</v>
      </c>
      <c r="AI84" s="116" t="s">
        <v>124</v>
      </c>
      <c r="AJ84" s="116" t="s">
        <v>124</v>
      </c>
      <c r="AK84" s="116" t="s">
        <v>124</v>
      </c>
      <c r="AL84" s="116" t="s">
        <v>124</v>
      </c>
      <c r="AM84" s="116" t="s">
        <v>124</v>
      </c>
      <c r="AN84" s="116" t="s">
        <v>124</v>
      </c>
      <c r="AO84" s="116" t="s">
        <v>124</v>
      </c>
      <c r="AP84" s="116" t="s">
        <v>124</v>
      </c>
      <c r="AQ84" s="116" t="s">
        <v>124</v>
      </c>
      <c r="AR84" s="116" t="s">
        <v>124</v>
      </c>
      <c r="AS84" s="116" t="s">
        <v>124</v>
      </c>
      <c r="AT84" s="116" t="s">
        <v>124</v>
      </c>
      <c r="AU84" s="116" t="s">
        <v>124</v>
      </c>
      <c r="AV84" s="116" t="s">
        <v>124</v>
      </c>
      <c r="AW84" s="116" t="s">
        <v>124</v>
      </c>
      <c r="AX84" s="116" t="s">
        <v>124</v>
      </c>
      <c r="AY84" s="116" t="s">
        <v>124</v>
      </c>
      <c r="AZ84" s="116" t="s">
        <v>124</v>
      </c>
      <c r="BA84" s="116" t="s">
        <v>124</v>
      </c>
      <c r="BB84" s="116" t="s">
        <v>124</v>
      </c>
      <c r="BC84" s="116" t="s">
        <v>124</v>
      </c>
      <c r="BD84" s="116" t="s">
        <v>124</v>
      </c>
      <c r="BE84" s="116" t="s">
        <v>124</v>
      </c>
      <c r="BF84" s="116" t="s">
        <v>124</v>
      </c>
      <c r="BG84" s="116" t="s">
        <v>124</v>
      </c>
      <c r="BH84" s="116" t="s">
        <v>124</v>
      </c>
      <c r="BI84" s="116" t="s">
        <v>124</v>
      </c>
      <c r="BJ84" s="116" t="s">
        <v>124</v>
      </c>
      <c r="BK84" s="116" t="s">
        <v>124</v>
      </c>
      <c r="BL84" s="116" t="s">
        <v>124</v>
      </c>
      <c r="BM84" s="116" t="s">
        <v>124</v>
      </c>
      <c r="BN84" s="116" t="s">
        <v>124</v>
      </c>
      <c r="BO84" s="116" t="s">
        <v>124</v>
      </c>
      <c r="BP84" s="116" t="s">
        <v>124</v>
      </c>
      <c r="BQ84" s="116" t="s">
        <v>124</v>
      </c>
      <c r="BR84" s="116" t="s">
        <v>124</v>
      </c>
      <c r="BS84" s="116" t="s">
        <v>124</v>
      </c>
      <c r="BT84" s="116" t="s">
        <v>124</v>
      </c>
      <c r="BU84" s="116" t="s">
        <v>124</v>
      </c>
      <c r="BV84" s="116" t="s">
        <v>124</v>
      </c>
      <c r="BW84" s="116" t="s">
        <v>124</v>
      </c>
      <c r="BX84" s="116" t="s">
        <v>124</v>
      </c>
      <c r="BY84" s="116" t="s">
        <v>124</v>
      </c>
      <c r="BZ84" s="116" t="s">
        <v>124</v>
      </c>
      <c r="CA84" s="116" t="s">
        <v>124</v>
      </c>
      <c r="CB84" s="116" t="s">
        <v>124</v>
      </c>
      <c r="CC84" s="116" t="s">
        <v>124</v>
      </c>
      <c r="CD84" s="116" t="s">
        <v>124</v>
      </c>
      <c r="CE84" s="116" t="s">
        <v>124</v>
      </c>
      <c r="CF84" s="116" t="s">
        <v>124</v>
      </c>
      <c r="CG84" s="116" t="s">
        <v>124</v>
      </c>
      <c r="CH84" s="116" t="s">
        <v>124</v>
      </c>
      <c r="CI84" s="116" t="s">
        <v>124</v>
      </c>
      <c r="CJ84" s="116" t="s">
        <v>124</v>
      </c>
      <c r="CK84" s="116" t="s">
        <v>124</v>
      </c>
      <c r="CL84" s="116" t="s">
        <v>124</v>
      </c>
      <c r="CM84" s="116" t="s">
        <v>124</v>
      </c>
      <c r="CN84" s="116" t="s">
        <v>124</v>
      </c>
      <c r="CO84" s="116" t="s">
        <v>124</v>
      </c>
      <c r="CP84" s="116" t="s">
        <v>124</v>
      </c>
      <c r="CQ84" s="116" t="s">
        <v>124</v>
      </c>
      <c r="CR84" s="116" t="s">
        <v>124</v>
      </c>
      <c r="CS84" s="116" t="s">
        <v>124</v>
      </c>
      <c r="CT84" s="116" t="s">
        <v>124</v>
      </c>
      <c r="CU84" s="116" t="s">
        <v>124</v>
      </c>
      <c r="CV84" s="116" t="s">
        <v>124</v>
      </c>
      <c r="CW84" s="116" t="s">
        <v>124</v>
      </c>
      <c r="CX84" s="116" t="s">
        <v>124</v>
      </c>
      <c r="CY84" s="116" t="s">
        <v>124</v>
      </c>
      <c r="CZ84" s="116" t="s">
        <v>124</v>
      </c>
      <c r="DA84" s="116" t="s">
        <v>124</v>
      </c>
      <c r="DB84" s="116" t="s">
        <v>124</v>
      </c>
      <c r="DC84" s="116" t="s">
        <v>124</v>
      </c>
      <c r="DD84" s="116" t="s">
        <v>124</v>
      </c>
      <c r="DE84" s="116" t="s">
        <v>124</v>
      </c>
      <c r="DF84" s="116" t="s">
        <v>124</v>
      </c>
      <c r="DG84" s="116" t="s">
        <v>124</v>
      </c>
      <c r="DH84" s="116" t="s">
        <v>124</v>
      </c>
      <c r="DI84" s="116" t="s">
        <v>124</v>
      </c>
      <c r="DJ84" s="116" t="s">
        <v>124</v>
      </c>
      <c r="DK84" s="116" t="s">
        <v>124</v>
      </c>
      <c r="DL84" s="116" t="s">
        <v>124</v>
      </c>
      <c r="DM84" s="116" t="s">
        <v>124</v>
      </c>
      <c r="DN84" s="116" t="s">
        <v>124</v>
      </c>
      <c r="DO84" s="116" t="s">
        <v>124</v>
      </c>
      <c r="DP84" s="116" t="s">
        <v>124</v>
      </c>
      <c r="DQ84" s="116" t="s">
        <v>124</v>
      </c>
      <c r="DR84" s="116" t="s">
        <v>124</v>
      </c>
      <c r="DS84" s="116" t="s">
        <v>124</v>
      </c>
      <c r="DT84" s="116" t="s">
        <v>124</v>
      </c>
      <c r="DU84" s="116" t="s">
        <v>124</v>
      </c>
      <c r="DV84" s="116" t="s">
        <v>124</v>
      </c>
      <c r="DW84" s="116" t="s">
        <v>124</v>
      </c>
      <c r="DX84" s="116" t="s">
        <v>124</v>
      </c>
      <c r="DY84" s="116" t="s">
        <v>124</v>
      </c>
      <c r="DZ84" s="116" t="s">
        <v>124</v>
      </c>
      <c r="EA84" s="115" t="s">
        <v>124</v>
      </c>
      <c r="EB84" s="115" t="s">
        <v>124</v>
      </c>
      <c r="EC84" s="115" t="s">
        <v>124</v>
      </c>
    </row>
    <row r="85" spans="1:133" ht="15" customHeight="1" x14ac:dyDescent="0.25">
      <c r="A85" s="98" t="s">
        <v>124</v>
      </c>
      <c r="B85" s="98" t="s">
        <v>124</v>
      </c>
      <c r="C85" s="98" t="s">
        <v>124</v>
      </c>
      <c r="D85" s="98" t="s">
        <v>124</v>
      </c>
      <c r="E85" s="98" t="s">
        <v>124</v>
      </c>
      <c r="F85" s="98" t="s">
        <v>124</v>
      </c>
      <c r="G85" s="98" t="s">
        <v>124</v>
      </c>
      <c r="H85" s="98" t="s">
        <v>124</v>
      </c>
      <c r="I85" s="98" t="s">
        <v>124</v>
      </c>
      <c r="J85" s="98" t="s">
        <v>124</v>
      </c>
      <c r="K85" s="98" t="s">
        <v>124</v>
      </c>
      <c r="L85" s="98" t="s">
        <v>124</v>
      </c>
      <c r="M85" s="98" t="s">
        <v>124</v>
      </c>
      <c r="N85" s="98" t="s">
        <v>124</v>
      </c>
      <c r="O85" s="98" t="s">
        <v>124</v>
      </c>
      <c r="P85" s="98" t="s">
        <v>124</v>
      </c>
      <c r="Q85" s="158" t="s">
        <v>124</v>
      </c>
      <c r="R85" s="158" t="s">
        <v>124</v>
      </c>
      <c r="S85" s="158" t="s">
        <v>124</v>
      </c>
    </row>
    <row r="86" spans="1:133" ht="15" customHeight="1" x14ac:dyDescent="0.25">
      <c r="A86" s="98" t="s">
        <v>124</v>
      </c>
      <c r="B86" s="98" t="s">
        <v>124</v>
      </c>
      <c r="C86" s="98" t="s">
        <v>124</v>
      </c>
      <c r="D86" s="98" t="s">
        <v>124</v>
      </c>
      <c r="E86" s="98" t="s">
        <v>124</v>
      </c>
      <c r="F86" s="98" t="s">
        <v>124</v>
      </c>
      <c r="G86" s="98" t="s">
        <v>124</v>
      </c>
      <c r="H86" s="98" t="s">
        <v>124</v>
      </c>
      <c r="I86" s="98" t="s">
        <v>124</v>
      </c>
      <c r="J86" s="98" t="s">
        <v>124</v>
      </c>
      <c r="K86" s="98" t="s">
        <v>124</v>
      </c>
      <c r="L86" s="98" t="s">
        <v>124</v>
      </c>
      <c r="M86" s="98" t="s">
        <v>124</v>
      </c>
      <c r="N86" s="98" t="s">
        <v>124</v>
      </c>
      <c r="O86" s="98" t="s">
        <v>124</v>
      </c>
      <c r="P86" s="98" t="s">
        <v>124</v>
      </c>
      <c r="Q86" s="158" t="s">
        <v>124</v>
      </c>
      <c r="R86" s="158" t="s">
        <v>124</v>
      </c>
      <c r="S86" s="158" t="s">
        <v>124</v>
      </c>
    </row>
    <row r="87" spans="1:133" ht="15" customHeight="1" x14ac:dyDescent="0.25">
      <c r="A87" s="98" t="s">
        <v>124</v>
      </c>
      <c r="B87" s="98" t="s">
        <v>124</v>
      </c>
      <c r="C87" s="98" t="s">
        <v>124</v>
      </c>
      <c r="D87" s="98" t="s">
        <v>124</v>
      </c>
      <c r="E87" s="98" t="s">
        <v>124</v>
      </c>
      <c r="F87" s="98" t="s">
        <v>124</v>
      </c>
      <c r="G87" s="98" t="s">
        <v>124</v>
      </c>
      <c r="H87" s="98" t="s">
        <v>124</v>
      </c>
      <c r="I87" s="98" t="s">
        <v>124</v>
      </c>
      <c r="J87" s="98" t="s">
        <v>124</v>
      </c>
      <c r="K87" s="98" t="s">
        <v>124</v>
      </c>
      <c r="L87" s="98" t="s">
        <v>124</v>
      </c>
      <c r="M87" s="98" t="s">
        <v>124</v>
      </c>
      <c r="N87" s="98" t="s">
        <v>124</v>
      </c>
      <c r="O87" s="98" t="s">
        <v>124</v>
      </c>
      <c r="P87" s="98" t="s">
        <v>124</v>
      </c>
      <c r="Q87" s="158" t="s">
        <v>124</v>
      </c>
      <c r="R87" s="158" t="s">
        <v>124</v>
      </c>
      <c r="S87" s="158" t="s">
        <v>124</v>
      </c>
    </row>
    <row r="88" spans="1:133" x14ac:dyDescent="0.25">
      <c r="A88" s="98" t="s">
        <v>124</v>
      </c>
      <c r="B88" s="98" t="s">
        <v>124</v>
      </c>
      <c r="C88" s="98" t="s">
        <v>124</v>
      </c>
      <c r="D88" s="98" t="s">
        <v>124</v>
      </c>
      <c r="E88" s="98" t="s">
        <v>124</v>
      </c>
      <c r="F88" s="98" t="s">
        <v>124</v>
      </c>
      <c r="G88" s="98" t="s">
        <v>124</v>
      </c>
      <c r="H88" s="98" t="s">
        <v>124</v>
      </c>
      <c r="I88" s="98" t="s">
        <v>124</v>
      </c>
      <c r="J88" s="98" t="s">
        <v>124</v>
      </c>
      <c r="K88" s="98" t="s">
        <v>124</v>
      </c>
      <c r="L88" s="98" t="s">
        <v>124</v>
      </c>
      <c r="M88" s="98" t="s">
        <v>124</v>
      </c>
      <c r="N88" s="98" t="s">
        <v>124</v>
      </c>
      <c r="O88" s="98" t="s">
        <v>124</v>
      </c>
      <c r="P88" s="98" t="s">
        <v>124</v>
      </c>
      <c r="Q88" s="158" t="s">
        <v>124</v>
      </c>
      <c r="R88" s="158" t="s">
        <v>124</v>
      </c>
      <c r="S88" s="158" t="s">
        <v>124</v>
      </c>
    </row>
    <row r="89" spans="1:133" x14ac:dyDescent="0.25">
      <c r="A89" s="94" t="str">
        <f>'[1]Cover Page'!$A$3</f>
        <v>Blue Mountains City Council</v>
      </c>
      <c r="B89" s="132"/>
      <c r="I89" s="309" t="s">
        <v>302</v>
      </c>
      <c r="J89" s="309"/>
      <c r="K89" s="309"/>
      <c r="Q89" s="158" t="s">
        <v>124</v>
      </c>
      <c r="R89" s="158" t="s">
        <v>124</v>
      </c>
      <c r="S89" s="158" t="s">
        <v>124</v>
      </c>
    </row>
    <row r="90" spans="1:133" x14ac:dyDescent="0.25">
      <c r="A90" s="94" t="str">
        <f>'[1]Cover Page'!$A$5</f>
        <v>10 Year Financial Plan for the Years ending 30 June 2024</v>
      </c>
      <c r="B90" s="132"/>
      <c r="Q90" s="158" t="s">
        <v>124</v>
      </c>
      <c r="R90" s="158" t="s">
        <v>124</v>
      </c>
      <c r="S90" s="158" t="s">
        <v>124</v>
      </c>
    </row>
    <row r="91" spans="1:133" x14ac:dyDescent="0.25">
      <c r="A91" s="100" t="str">
        <f>"INCOME STATEMENT - "&amp;UPPER(general_fund_name)</f>
        <v>INCOME STATEMENT - GENERAL FUND</v>
      </c>
      <c r="B91" s="132"/>
      <c r="I91" s="305" t="s">
        <v>128</v>
      </c>
      <c r="J91" s="305"/>
      <c r="K91" s="305"/>
      <c r="L91" s="305"/>
      <c r="M91" s="244"/>
      <c r="N91" s="244"/>
      <c r="O91" s="244"/>
      <c r="P91" s="244"/>
      <c r="Q91" s="158" t="s">
        <v>124</v>
      </c>
      <c r="R91" s="158" t="s">
        <v>124</v>
      </c>
      <c r="S91" s="158" t="s">
        <v>124</v>
      </c>
    </row>
    <row r="92" spans="1:133" x14ac:dyDescent="0.25">
      <c r="A92" s="94" t="str">
        <f>"Scenario: "&amp;general_scenario_name</f>
        <v>Scenario: 1</v>
      </c>
      <c r="B92" s="132"/>
      <c r="I92" s="107" t="s">
        <v>348</v>
      </c>
      <c r="J92" s="107" t="s">
        <v>349</v>
      </c>
      <c r="K92" s="107" t="s">
        <v>350</v>
      </c>
      <c r="L92" s="107" t="s">
        <v>351</v>
      </c>
      <c r="M92" s="245"/>
      <c r="N92" s="245"/>
      <c r="O92" s="245"/>
      <c r="P92" s="245"/>
      <c r="Q92" s="158" t="s">
        <v>124</v>
      </c>
      <c r="R92" s="158" t="s">
        <v>124</v>
      </c>
      <c r="S92" s="158" t="s">
        <v>124</v>
      </c>
    </row>
    <row r="93" spans="1:133" ht="15.75" thickBot="1" x14ac:dyDescent="0.3">
      <c r="A93" s="108"/>
      <c r="B93" s="132"/>
      <c r="I93" s="110" t="s">
        <v>352</v>
      </c>
      <c r="J93" s="110" t="s">
        <v>352</v>
      </c>
      <c r="K93" s="110" t="s">
        <v>352</v>
      </c>
      <c r="L93" s="110" t="s">
        <v>352</v>
      </c>
      <c r="M93" s="245"/>
      <c r="N93" s="245"/>
      <c r="O93" s="245"/>
      <c r="P93" s="245"/>
      <c r="Q93" s="158" t="s">
        <v>124</v>
      </c>
      <c r="R93" s="158" t="s">
        <v>124</v>
      </c>
      <c r="S93" s="158" t="s">
        <v>124</v>
      </c>
    </row>
    <row r="94" spans="1:133" x14ac:dyDescent="0.25">
      <c r="A94" s="112" t="s">
        <v>133</v>
      </c>
      <c r="B94" s="132"/>
      <c r="I94" s="111"/>
      <c r="J94" s="111"/>
      <c r="K94" s="111"/>
      <c r="L94" s="111"/>
      <c r="M94" s="245"/>
      <c r="N94" s="245"/>
      <c r="O94" s="245"/>
      <c r="P94" s="245"/>
      <c r="Q94" s="158" t="s">
        <v>124</v>
      </c>
      <c r="R94" s="158" t="s">
        <v>124</v>
      </c>
      <c r="S94" s="158" t="s">
        <v>124</v>
      </c>
    </row>
    <row r="95" spans="1:133" x14ac:dyDescent="0.25">
      <c r="A95" s="117" t="s">
        <v>135</v>
      </c>
      <c r="B95" s="132"/>
      <c r="I95" s="111"/>
      <c r="J95" s="111"/>
      <c r="K95" s="111"/>
      <c r="L95" s="111"/>
      <c r="M95" s="245"/>
      <c r="N95" s="245"/>
      <c r="O95" s="245"/>
      <c r="P95" s="245"/>
      <c r="Q95" s="158" t="s">
        <v>124</v>
      </c>
      <c r="R95" s="158" t="s">
        <v>124</v>
      </c>
      <c r="S95" s="158" t="s">
        <v>124</v>
      </c>
    </row>
    <row r="96" spans="1:133" x14ac:dyDescent="0.25">
      <c r="A96" s="111" t="s">
        <v>136</v>
      </c>
      <c r="B96" s="132"/>
      <c r="I96" s="111">
        <v>67843764.129999995</v>
      </c>
      <c r="J96" s="111">
        <v>73868065.429999992</v>
      </c>
      <c r="K96" s="111">
        <v>80701900.090000004</v>
      </c>
      <c r="L96" s="111">
        <v>83536168.469999999</v>
      </c>
      <c r="M96" s="245"/>
      <c r="N96" s="245"/>
      <c r="O96" s="245"/>
      <c r="P96" s="245"/>
      <c r="Q96" s="158" t="s">
        <v>124</v>
      </c>
      <c r="R96" s="158" t="s">
        <v>124</v>
      </c>
      <c r="S96" s="158" t="s">
        <v>124</v>
      </c>
    </row>
    <row r="97" spans="1:19" x14ac:dyDescent="0.25">
      <c r="A97" s="111" t="s">
        <v>138</v>
      </c>
      <c r="B97" s="132"/>
      <c r="I97" s="111">
        <v>17406017.43</v>
      </c>
      <c r="J97" s="111">
        <v>17887438.460000001</v>
      </c>
      <c r="K97" s="111">
        <v>18382894.399999991</v>
      </c>
      <c r="L97" s="111">
        <v>18737459.32</v>
      </c>
      <c r="M97" s="245"/>
      <c r="N97" s="245"/>
      <c r="O97" s="245"/>
      <c r="P97" s="245"/>
      <c r="Q97" s="158" t="s">
        <v>124</v>
      </c>
      <c r="R97" s="158" t="s">
        <v>124</v>
      </c>
      <c r="S97" s="158" t="s">
        <v>124</v>
      </c>
    </row>
    <row r="98" spans="1:19" x14ac:dyDescent="0.25">
      <c r="A98" s="111" t="s">
        <v>139</v>
      </c>
      <c r="B98" s="132"/>
      <c r="I98" s="126">
        <v>1522221</v>
      </c>
      <c r="J98" s="126">
        <v>1526995.05</v>
      </c>
      <c r="K98" s="126">
        <v>1531912.32</v>
      </c>
      <c r="L98" s="126">
        <v>1536977.1099999999</v>
      </c>
      <c r="M98" s="245"/>
      <c r="N98" s="245"/>
      <c r="O98" s="245"/>
      <c r="P98" s="245"/>
      <c r="Q98" s="158" t="s">
        <v>124</v>
      </c>
      <c r="R98" s="158" t="s">
        <v>124</v>
      </c>
      <c r="S98" s="158" t="s">
        <v>124</v>
      </c>
    </row>
    <row r="99" spans="1:19" x14ac:dyDescent="0.25">
      <c r="A99" s="111" t="s">
        <v>141</v>
      </c>
      <c r="B99" s="132"/>
      <c r="I99" s="111">
        <v>3363569.8100000005</v>
      </c>
      <c r="J99" s="111">
        <v>3455056.8800000013</v>
      </c>
      <c r="K99" s="111">
        <v>3549288.5699999975</v>
      </c>
      <c r="L99" s="111">
        <v>3645188.2899999996</v>
      </c>
      <c r="M99" s="245"/>
      <c r="N99" s="245"/>
      <c r="O99" s="245"/>
      <c r="P99" s="245"/>
      <c r="Q99" s="158" t="s">
        <v>124</v>
      </c>
      <c r="R99" s="158" t="s">
        <v>124</v>
      </c>
      <c r="S99" s="158" t="s">
        <v>124</v>
      </c>
    </row>
    <row r="100" spans="1:19" x14ac:dyDescent="0.25">
      <c r="A100" s="111" t="s">
        <v>142</v>
      </c>
      <c r="B100" s="132"/>
      <c r="I100" s="111">
        <v>12691728.300000001</v>
      </c>
      <c r="J100" s="111">
        <v>13081030.4</v>
      </c>
      <c r="K100" s="111">
        <v>13484603.560000001</v>
      </c>
      <c r="L100" s="111">
        <v>13902960.629999999</v>
      </c>
      <c r="M100" s="245"/>
      <c r="N100" s="245"/>
      <c r="O100" s="245"/>
      <c r="P100" s="245"/>
      <c r="Q100" s="158" t="s">
        <v>124</v>
      </c>
      <c r="R100" s="158" t="s">
        <v>124</v>
      </c>
      <c r="S100" s="158" t="s">
        <v>124</v>
      </c>
    </row>
    <row r="101" spans="1:19" x14ac:dyDescent="0.25">
      <c r="A101" s="111" t="s">
        <v>143</v>
      </c>
      <c r="B101" s="132"/>
      <c r="I101" s="111">
        <v>752000</v>
      </c>
      <c r="J101" s="111">
        <v>752000</v>
      </c>
      <c r="K101" s="111">
        <v>752000</v>
      </c>
      <c r="L101" s="111">
        <v>752000</v>
      </c>
      <c r="M101" s="245"/>
      <c r="N101" s="245"/>
      <c r="O101" s="245"/>
      <c r="P101" s="245"/>
      <c r="Q101" s="158" t="s">
        <v>124</v>
      </c>
      <c r="R101" s="158" t="s">
        <v>124</v>
      </c>
      <c r="S101" s="158" t="s">
        <v>124</v>
      </c>
    </row>
    <row r="102" spans="1:19" x14ac:dyDescent="0.25">
      <c r="A102" s="117" t="s">
        <v>144</v>
      </c>
      <c r="B102" s="132"/>
      <c r="I102" s="111"/>
      <c r="J102" s="111"/>
      <c r="K102" s="111"/>
      <c r="L102" s="111"/>
      <c r="M102" s="245"/>
      <c r="N102" s="245"/>
      <c r="O102" s="245"/>
      <c r="P102" s="245"/>
      <c r="Q102" s="158" t="s">
        <v>124</v>
      </c>
      <c r="R102" s="158" t="s">
        <v>124</v>
      </c>
      <c r="S102" s="158" t="s">
        <v>124</v>
      </c>
    </row>
    <row r="103" spans="1:19" x14ac:dyDescent="0.25">
      <c r="A103" s="111" t="s">
        <v>145</v>
      </c>
      <c r="B103" s="132"/>
      <c r="I103" s="126">
        <v>250372.39999999991</v>
      </c>
      <c r="J103" s="126">
        <v>257883.56999999983</v>
      </c>
      <c r="K103" s="126">
        <v>265620.08000000007</v>
      </c>
      <c r="L103" s="126">
        <v>273588.67999999993</v>
      </c>
      <c r="M103" s="245"/>
      <c r="N103" s="245"/>
      <c r="O103" s="245"/>
      <c r="P103" s="245"/>
      <c r="Q103" s="158" t="s">
        <v>124</v>
      </c>
      <c r="R103" s="158" t="s">
        <v>124</v>
      </c>
      <c r="S103" s="158" t="s">
        <v>124</v>
      </c>
    </row>
    <row r="104" spans="1:19" x14ac:dyDescent="0.25">
      <c r="A104" s="111" t="s">
        <v>147</v>
      </c>
      <c r="B104" s="132"/>
      <c r="I104" s="126">
        <v>467000</v>
      </c>
      <c r="J104" s="126">
        <v>481000</v>
      </c>
      <c r="K104" s="126">
        <v>495000</v>
      </c>
      <c r="L104" s="126">
        <v>510000</v>
      </c>
      <c r="M104" s="245"/>
      <c r="N104" s="245"/>
      <c r="O104" s="245"/>
      <c r="P104" s="245"/>
      <c r="Q104" s="158" t="s">
        <v>124</v>
      </c>
      <c r="R104" s="158" t="s">
        <v>124</v>
      </c>
      <c r="S104" s="158" t="s">
        <v>124</v>
      </c>
    </row>
    <row r="105" spans="1:19" x14ac:dyDescent="0.25">
      <c r="A105" s="117" t="s">
        <v>148</v>
      </c>
      <c r="B105" s="132"/>
      <c r="I105" s="142">
        <v>104296673.07000001</v>
      </c>
      <c r="J105" s="142">
        <v>111309469.78999998</v>
      </c>
      <c r="K105" s="142">
        <v>119163219.01999998</v>
      </c>
      <c r="L105" s="142">
        <v>122894342.5</v>
      </c>
      <c r="M105" s="245"/>
      <c r="N105" s="245"/>
      <c r="O105" s="245"/>
      <c r="P105" s="245"/>
      <c r="Q105" s="158" t="s">
        <v>124</v>
      </c>
      <c r="R105" s="158" t="s">
        <v>124</v>
      </c>
      <c r="S105" s="158" t="s">
        <v>124</v>
      </c>
    </row>
    <row r="106" spans="1:19" x14ac:dyDescent="0.25">
      <c r="A106" s="111"/>
      <c r="B106" s="132"/>
      <c r="I106" s="111"/>
      <c r="J106" s="111"/>
      <c r="K106" s="111"/>
      <c r="L106" s="111"/>
      <c r="M106" s="245"/>
      <c r="N106" s="245"/>
      <c r="O106" s="245"/>
      <c r="P106" s="245"/>
      <c r="Q106" s="158" t="s">
        <v>124</v>
      </c>
      <c r="R106" s="158" t="s">
        <v>124</v>
      </c>
      <c r="S106" s="158" t="s">
        <v>124</v>
      </c>
    </row>
    <row r="107" spans="1:19" x14ac:dyDescent="0.25">
      <c r="A107" s="112" t="s">
        <v>149</v>
      </c>
      <c r="B107" s="132"/>
      <c r="I107" s="111"/>
      <c r="J107" s="111"/>
      <c r="K107" s="111"/>
      <c r="L107" s="111"/>
      <c r="M107" s="245"/>
      <c r="N107" s="245"/>
      <c r="O107" s="245"/>
      <c r="P107" s="245"/>
      <c r="Q107" s="158" t="s">
        <v>124</v>
      </c>
      <c r="R107" s="158" t="s">
        <v>124</v>
      </c>
      <c r="S107" s="158" t="s">
        <v>124</v>
      </c>
    </row>
    <row r="108" spans="1:19" x14ac:dyDescent="0.25">
      <c r="A108" s="111" t="s">
        <v>154</v>
      </c>
      <c r="B108" s="132"/>
      <c r="I108" s="111">
        <v>50198124.46000006</v>
      </c>
      <c r="J108" s="111">
        <v>52650930.329999983</v>
      </c>
      <c r="K108" s="111">
        <v>55215945.039999999</v>
      </c>
      <c r="L108" s="111">
        <v>57568718.430000022</v>
      </c>
      <c r="M108" s="245"/>
      <c r="N108" s="245"/>
      <c r="O108" s="245"/>
      <c r="P108" s="245"/>
      <c r="Q108" s="158" t="s">
        <v>124</v>
      </c>
      <c r="R108" s="158" t="s">
        <v>124</v>
      </c>
      <c r="S108" s="158" t="s">
        <v>124</v>
      </c>
    </row>
    <row r="109" spans="1:19" x14ac:dyDescent="0.25">
      <c r="A109" s="232" t="s">
        <v>155</v>
      </c>
      <c r="B109" s="132"/>
      <c r="I109" s="232">
        <v>3502533.9536634288</v>
      </c>
      <c r="J109" s="232">
        <v>3184827.7323702462</v>
      </c>
      <c r="K109" s="232">
        <v>2964170.0953226835</v>
      </c>
      <c r="L109" s="232">
        <v>2685015.2678376772</v>
      </c>
      <c r="M109" s="245"/>
      <c r="N109" s="245"/>
      <c r="O109" s="245"/>
      <c r="P109" s="245"/>
      <c r="Q109" s="158" t="s">
        <v>124</v>
      </c>
      <c r="R109" s="158" t="s">
        <v>124</v>
      </c>
      <c r="S109" s="158" t="s">
        <v>124</v>
      </c>
    </row>
    <row r="110" spans="1:19" x14ac:dyDescent="0.25">
      <c r="A110" s="111" t="s">
        <v>156</v>
      </c>
      <c r="B110" s="132"/>
      <c r="I110" s="111">
        <v>22426800.190000013</v>
      </c>
      <c r="J110" s="111">
        <v>24132053.38000001</v>
      </c>
      <c r="K110" s="111">
        <v>25791010.049999986</v>
      </c>
      <c r="L110" s="111">
        <v>27009129.059999999</v>
      </c>
      <c r="M110" s="245"/>
      <c r="N110" s="245"/>
      <c r="O110" s="245"/>
      <c r="P110" s="245"/>
      <c r="Q110" s="158" t="s">
        <v>124</v>
      </c>
      <c r="R110" s="158" t="s">
        <v>124</v>
      </c>
      <c r="S110" s="158" t="s">
        <v>124</v>
      </c>
    </row>
    <row r="111" spans="1:19" x14ac:dyDescent="0.25">
      <c r="A111" s="126" t="s">
        <v>157</v>
      </c>
      <c r="B111" s="132"/>
      <c r="I111" s="126">
        <v>16514000</v>
      </c>
      <c r="J111" s="126">
        <v>16311000</v>
      </c>
      <c r="K111" s="126">
        <v>16212000</v>
      </c>
      <c r="L111" s="126">
        <v>16167000</v>
      </c>
      <c r="M111" s="245"/>
      <c r="N111" s="245"/>
      <c r="O111" s="245"/>
      <c r="P111" s="245"/>
      <c r="Q111" s="158" t="s">
        <v>124</v>
      </c>
      <c r="R111" s="158" t="s">
        <v>124</v>
      </c>
      <c r="S111" s="158" t="s">
        <v>124</v>
      </c>
    </row>
    <row r="112" spans="1:19" x14ac:dyDescent="0.25">
      <c r="A112" s="111" t="s">
        <v>158</v>
      </c>
      <c r="B112" s="132"/>
      <c r="I112" s="111">
        <v>0</v>
      </c>
      <c r="J112" s="111">
        <v>0</v>
      </c>
      <c r="K112" s="111">
        <v>0</v>
      </c>
      <c r="L112" s="111">
        <v>0</v>
      </c>
      <c r="M112" s="245"/>
      <c r="N112" s="245"/>
      <c r="O112" s="245"/>
      <c r="P112" s="245"/>
      <c r="Q112" s="158" t="s">
        <v>124</v>
      </c>
      <c r="R112" s="158" t="s">
        <v>124</v>
      </c>
      <c r="S112" s="158" t="s">
        <v>124</v>
      </c>
    </row>
    <row r="113" spans="1:19" x14ac:dyDescent="0.25">
      <c r="A113" s="111" t="s">
        <v>159</v>
      </c>
      <c r="B113" s="132"/>
      <c r="I113" s="111">
        <v>14373251.959999999</v>
      </c>
      <c r="J113" s="111">
        <v>15053676.740000002</v>
      </c>
      <c r="K113" s="111">
        <v>15806344.779999996</v>
      </c>
      <c r="L113" s="111">
        <v>16474321.52</v>
      </c>
      <c r="M113" s="245"/>
      <c r="N113" s="245"/>
      <c r="O113" s="245"/>
      <c r="P113" s="245"/>
      <c r="Q113" s="158" t="s">
        <v>124</v>
      </c>
      <c r="R113" s="158" t="s">
        <v>124</v>
      </c>
      <c r="S113" s="158" t="s">
        <v>124</v>
      </c>
    </row>
    <row r="114" spans="1:19" x14ac:dyDescent="0.25">
      <c r="A114" s="111" t="s">
        <v>160</v>
      </c>
      <c r="B114" s="132"/>
      <c r="I114" s="126">
        <v>0</v>
      </c>
      <c r="J114" s="126">
        <v>0</v>
      </c>
      <c r="K114" s="126">
        <v>0</v>
      </c>
      <c r="L114" s="126">
        <v>0</v>
      </c>
      <c r="M114" s="245"/>
      <c r="N114" s="245"/>
      <c r="O114" s="245"/>
      <c r="P114" s="245"/>
      <c r="Q114" s="158" t="s">
        <v>124</v>
      </c>
      <c r="R114" s="158" t="s">
        <v>124</v>
      </c>
      <c r="S114" s="158" t="s">
        <v>124</v>
      </c>
    </row>
    <row r="115" spans="1:19" x14ac:dyDescent="0.25">
      <c r="A115" s="111" t="s">
        <v>161</v>
      </c>
      <c r="B115" s="132"/>
      <c r="I115" s="126">
        <v>0</v>
      </c>
      <c r="J115" s="126">
        <v>0</v>
      </c>
      <c r="K115" s="126">
        <v>0</v>
      </c>
      <c r="L115" s="126">
        <v>0</v>
      </c>
      <c r="M115" s="245"/>
      <c r="N115" s="245"/>
      <c r="O115" s="245"/>
      <c r="P115" s="245"/>
      <c r="Q115" s="158" t="s">
        <v>124</v>
      </c>
      <c r="R115" s="158" t="s">
        <v>124</v>
      </c>
      <c r="S115" s="158" t="s">
        <v>124</v>
      </c>
    </row>
    <row r="116" spans="1:19" x14ac:dyDescent="0.25">
      <c r="A116" s="111" t="s">
        <v>147</v>
      </c>
      <c r="B116" s="132"/>
      <c r="I116" s="111">
        <v>0</v>
      </c>
      <c r="J116" s="111">
        <v>0</v>
      </c>
      <c r="K116" s="111">
        <v>0</v>
      </c>
      <c r="L116" s="111">
        <v>0</v>
      </c>
      <c r="M116" s="245"/>
      <c r="N116" s="245"/>
      <c r="O116" s="245"/>
      <c r="P116" s="245"/>
      <c r="Q116" s="158" t="s">
        <v>124</v>
      </c>
      <c r="R116" s="158" t="s">
        <v>124</v>
      </c>
      <c r="S116" s="158" t="s">
        <v>124</v>
      </c>
    </row>
    <row r="117" spans="1:19" x14ac:dyDescent="0.25">
      <c r="A117" s="117" t="s">
        <v>162</v>
      </c>
      <c r="B117" s="132"/>
      <c r="I117" s="142">
        <v>107014710.5636635</v>
      </c>
      <c r="J117" s="142">
        <v>111332488.18237025</v>
      </c>
      <c r="K117" s="142">
        <v>115989469.96532267</v>
      </c>
      <c r="L117" s="142">
        <v>119904184.27783769</v>
      </c>
      <c r="M117" s="245"/>
      <c r="N117" s="245"/>
      <c r="O117" s="245"/>
      <c r="P117" s="245"/>
      <c r="Q117" s="158" t="s">
        <v>124</v>
      </c>
      <c r="R117" s="158" t="s">
        <v>124</v>
      </c>
      <c r="S117" s="158" t="s">
        <v>124</v>
      </c>
    </row>
    <row r="118" spans="1:19" x14ac:dyDescent="0.25">
      <c r="A118" s="117"/>
      <c r="B118" s="132"/>
      <c r="I118" s="111"/>
      <c r="J118" s="111"/>
      <c r="K118" s="111"/>
      <c r="L118" s="111"/>
      <c r="M118" s="245"/>
      <c r="N118" s="245"/>
      <c r="O118" s="245"/>
      <c r="P118" s="245"/>
      <c r="Q118" s="158" t="s">
        <v>124</v>
      </c>
      <c r="R118" s="158" t="s">
        <v>124</v>
      </c>
      <c r="S118" s="158" t="s">
        <v>124</v>
      </c>
    </row>
    <row r="119" spans="1:19" x14ac:dyDescent="0.25">
      <c r="A119" s="112" t="s">
        <v>163</v>
      </c>
      <c r="B119" s="132"/>
      <c r="I119" s="142">
        <v>-2718037.4936634898</v>
      </c>
      <c r="J119" s="142">
        <v>-23018.392370268703</v>
      </c>
      <c r="K119" s="142">
        <v>3173749.0546773076</v>
      </c>
      <c r="L119" s="142">
        <v>2990158.2221623063</v>
      </c>
      <c r="M119" s="245"/>
      <c r="N119" s="245"/>
      <c r="O119" s="245"/>
      <c r="P119" s="245"/>
      <c r="Q119" s="158" t="s">
        <v>124</v>
      </c>
      <c r="R119" s="158" t="s">
        <v>124</v>
      </c>
      <c r="S119" s="158" t="s">
        <v>124</v>
      </c>
    </row>
    <row r="120" spans="1:19" x14ac:dyDescent="0.25">
      <c r="A120" s="111"/>
      <c r="B120" s="132"/>
      <c r="I120" s="111"/>
      <c r="J120" s="111"/>
      <c r="K120" s="111"/>
      <c r="L120" s="111"/>
      <c r="M120" s="245"/>
      <c r="N120" s="245"/>
      <c r="O120" s="245"/>
      <c r="P120" s="245"/>
      <c r="Q120" s="158" t="s">
        <v>124</v>
      </c>
      <c r="R120" s="158" t="s">
        <v>124</v>
      </c>
      <c r="S120" s="158" t="s">
        <v>124</v>
      </c>
    </row>
    <row r="121" spans="1:19" x14ac:dyDescent="0.25">
      <c r="A121" s="111" t="s">
        <v>164</v>
      </c>
      <c r="B121" s="132"/>
      <c r="I121" s="149">
        <v>0</v>
      </c>
      <c r="J121" s="149">
        <v>0</v>
      </c>
      <c r="K121" s="149">
        <v>0</v>
      </c>
      <c r="L121" s="149">
        <v>0</v>
      </c>
      <c r="M121" s="245"/>
      <c r="N121" s="245"/>
      <c r="O121" s="245"/>
      <c r="P121" s="245"/>
      <c r="Q121" s="158" t="s">
        <v>124</v>
      </c>
      <c r="R121" s="158" t="s">
        <v>124</v>
      </c>
      <c r="S121" s="158" t="s">
        <v>124</v>
      </c>
    </row>
    <row r="122" spans="1:19" x14ac:dyDescent="0.25">
      <c r="A122" s="117" t="s">
        <v>165</v>
      </c>
      <c r="B122" s="132"/>
      <c r="I122" s="142">
        <v>0</v>
      </c>
      <c r="J122" s="142">
        <v>0</v>
      </c>
      <c r="K122" s="142">
        <v>0</v>
      </c>
      <c r="L122" s="142">
        <v>0</v>
      </c>
      <c r="M122" s="245"/>
      <c r="N122" s="245"/>
      <c r="O122" s="245"/>
      <c r="P122" s="245"/>
      <c r="Q122" s="158" t="s">
        <v>124</v>
      </c>
      <c r="R122" s="158" t="s">
        <v>124</v>
      </c>
      <c r="S122" s="158" t="s">
        <v>124</v>
      </c>
    </row>
    <row r="123" spans="1:19" x14ac:dyDescent="0.25">
      <c r="A123" s="117"/>
      <c r="B123" s="132"/>
      <c r="I123" s="111"/>
      <c r="J123" s="111"/>
      <c r="K123" s="111"/>
      <c r="L123" s="111"/>
      <c r="M123" s="245"/>
      <c r="N123" s="245"/>
      <c r="O123" s="245"/>
      <c r="P123" s="245"/>
      <c r="Q123" s="158" t="s">
        <v>124</v>
      </c>
      <c r="R123" s="158" t="s">
        <v>124</v>
      </c>
      <c r="S123" s="158" t="s">
        <v>124</v>
      </c>
    </row>
    <row r="124" spans="1:19" ht="15.75" thickBot="1" x14ac:dyDescent="0.3">
      <c r="A124" s="112" t="s">
        <v>166</v>
      </c>
      <c r="B124" s="132"/>
      <c r="I124" s="150">
        <v>-2718037.4936634898</v>
      </c>
      <c r="J124" s="150">
        <v>-23018.392370268703</v>
      </c>
      <c r="K124" s="150">
        <v>3173749.0546773076</v>
      </c>
      <c r="L124" s="150">
        <v>2990158.2221623063</v>
      </c>
      <c r="M124" s="245"/>
      <c r="N124" s="245"/>
      <c r="O124" s="245"/>
      <c r="P124" s="245"/>
      <c r="Q124" s="158" t="s">
        <v>124</v>
      </c>
      <c r="R124" s="158" t="s">
        <v>124</v>
      </c>
      <c r="S124" s="158" t="s">
        <v>124</v>
      </c>
    </row>
    <row r="125" spans="1:19" ht="15.75" thickTop="1" x14ac:dyDescent="0.25">
      <c r="A125" s="111"/>
      <c r="B125" s="132"/>
      <c r="I125" s="111"/>
      <c r="J125" s="111"/>
      <c r="K125" s="111"/>
      <c r="L125" s="111"/>
      <c r="M125" s="245"/>
      <c r="N125" s="245"/>
      <c r="O125" s="245"/>
      <c r="P125" s="245"/>
      <c r="Q125" s="158" t="s">
        <v>124</v>
      </c>
      <c r="R125" s="158" t="s">
        <v>124</v>
      </c>
      <c r="S125" s="158" t="s">
        <v>124</v>
      </c>
    </row>
    <row r="126" spans="1:19" x14ac:dyDescent="0.25">
      <c r="A126" s="151" t="s">
        <v>167</v>
      </c>
      <c r="B126" s="132"/>
      <c r="I126" s="111"/>
      <c r="J126" s="111"/>
      <c r="K126" s="111"/>
      <c r="L126" s="111"/>
      <c r="M126" s="245"/>
      <c r="N126" s="245"/>
      <c r="O126" s="245"/>
      <c r="P126" s="245"/>
      <c r="Q126" s="158" t="s">
        <v>124</v>
      </c>
      <c r="R126" s="158" t="s">
        <v>124</v>
      </c>
      <c r="S126" s="158" t="s">
        <v>124</v>
      </c>
    </row>
    <row r="127" spans="1:19" x14ac:dyDescent="0.25">
      <c r="A127" s="151" t="s">
        <v>168</v>
      </c>
      <c r="B127" s="132"/>
      <c r="I127" s="151">
        <v>-3470037.4936634898</v>
      </c>
      <c r="J127" s="151">
        <v>-775018.3923702687</v>
      </c>
      <c r="K127" s="151">
        <v>2421749.0546773076</v>
      </c>
      <c r="L127" s="151">
        <v>2238158.2221623063</v>
      </c>
      <c r="M127" s="245"/>
      <c r="N127" s="245"/>
      <c r="O127" s="245"/>
      <c r="P127" s="245"/>
      <c r="Q127" s="158" t="s">
        <v>124</v>
      </c>
      <c r="R127" s="158" t="s">
        <v>124</v>
      </c>
      <c r="S127" s="158" t="s">
        <v>124</v>
      </c>
    </row>
    <row r="128" spans="1:19" ht="30" customHeight="1" x14ac:dyDescent="0.25">
      <c r="A128" s="98" t="s">
        <v>124</v>
      </c>
      <c r="B128" s="98" t="s">
        <v>124</v>
      </c>
      <c r="C128" s="98" t="s">
        <v>124</v>
      </c>
      <c r="D128" s="98" t="s">
        <v>124</v>
      </c>
      <c r="E128" s="98" t="s">
        <v>124</v>
      </c>
      <c r="F128" s="98" t="s">
        <v>124</v>
      </c>
      <c r="G128" s="98" t="s">
        <v>124</v>
      </c>
      <c r="H128" s="98" t="s">
        <v>124</v>
      </c>
      <c r="I128" s="98" t="s">
        <v>124</v>
      </c>
      <c r="J128" s="98" t="s">
        <v>124</v>
      </c>
      <c r="K128" s="98" t="s">
        <v>124</v>
      </c>
      <c r="L128" s="98" t="s">
        <v>124</v>
      </c>
      <c r="M128" s="98" t="s">
        <v>124</v>
      </c>
      <c r="N128" s="98" t="s">
        <v>124</v>
      </c>
      <c r="O128" s="98" t="s">
        <v>124</v>
      </c>
      <c r="P128" s="98" t="s">
        <v>124</v>
      </c>
      <c r="Q128" s="158" t="s">
        <v>124</v>
      </c>
      <c r="R128" s="158" t="s">
        <v>124</v>
      </c>
      <c r="S128" s="158" t="s">
        <v>124</v>
      </c>
    </row>
    <row r="129" spans="1:133" s="111" customFormat="1" ht="15" customHeight="1" x14ac:dyDescent="0.25">
      <c r="A129" s="98" t="s">
        <v>124</v>
      </c>
      <c r="B129" s="98" t="s">
        <v>124</v>
      </c>
      <c r="C129" s="98" t="s">
        <v>124</v>
      </c>
      <c r="D129" s="98" t="s">
        <v>124</v>
      </c>
      <c r="E129" s="98" t="s">
        <v>124</v>
      </c>
      <c r="F129" s="98" t="s">
        <v>124</v>
      </c>
      <c r="G129" s="98" t="s">
        <v>124</v>
      </c>
      <c r="H129" s="98" t="s">
        <v>124</v>
      </c>
      <c r="I129" s="98" t="s">
        <v>124</v>
      </c>
      <c r="J129" s="98" t="s">
        <v>124</v>
      </c>
      <c r="K129" s="98" t="s">
        <v>124</v>
      </c>
      <c r="L129" s="98" t="s">
        <v>124</v>
      </c>
      <c r="M129" s="242">
        <v>0.54659999999999997</v>
      </c>
      <c r="N129" s="115" t="s">
        <v>124</v>
      </c>
      <c r="O129" s="115" t="s">
        <v>124</v>
      </c>
      <c r="P129" s="115" t="s">
        <v>124</v>
      </c>
      <c r="Q129" s="115" t="s">
        <v>124</v>
      </c>
      <c r="R129" s="115" t="s">
        <v>124</v>
      </c>
      <c r="S129" s="115" t="s">
        <v>124</v>
      </c>
      <c r="T129" s="116" t="s">
        <v>124</v>
      </c>
      <c r="U129" s="116" t="s">
        <v>124</v>
      </c>
      <c r="V129" s="116" t="s">
        <v>124</v>
      </c>
      <c r="W129" s="116" t="s">
        <v>124</v>
      </c>
      <c r="X129" s="116" t="s">
        <v>124</v>
      </c>
      <c r="Y129" s="116" t="s">
        <v>124</v>
      </c>
      <c r="Z129" s="116" t="s">
        <v>124</v>
      </c>
      <c r="AA129" s="116" t="s">
        <v>124</v>
      </c>
      <c r="AB129" s="116" t="s">
        <v>124</v>
      </c>
      <c r="AC129" s="116" t="s">
        <v>124</v>
      </c>
      <c r="AD129" s="116" t="s">
        <v>124</v>
      </c>
      <c r="AE129" s="116" t="s">
        <v>124</v>
      </c>
      <c r="AF129" s="116" t="s">
        <v>124</v>
      </c>
      <c r="AG129" s="116" t="s">
        <v>124</v>
      </c>
      <c r="AH129" s="116" t="s">
        <v>124</v>
      </c>
      <c r="AI129" s="116" t="s">
        <v>124</v>
      </c>
      <c r="AJ129" s="116" t="s">
        <v>124</v>
      </c>
      <c r="AK129" s="116" t="s">
        <v>124</v>
      </c>
      <c r="AL129" s="116" t="s">
        <v>124</v>
      </c>
      <c r="AM129" s="116" t="s">
        <v>124</v>
      </c>
      <c r="AN129" s="116" t="s">
        <v>124</v>
      </c>
      <c r="AO129" s="116" t="s">
        <v>124</v>
      </c>
      <c r="AP129" s="116" t="s">
        <v>124</v>
      </c>
      <c r="AQ129" s="116" t="s">
        <v>124</v>
      </c>
      <c r="AR129" s="116" t="s">
        <v>124</v>
      </c>
      <c r="AS129" s="116" t="s">
        <v>124</v>
      </c>
      <c r="AT129" s="116" t="s">
        <v>124</v>
      </c>
      <c r="AU129" s="116" t="s">
        <v>124</v>
      </c>
      <c r="AV129" s="116" t="s">
        <v>124</v>
      </c>
      <c r="AW129" s="116" t="s">
        <v>124</v>
      </c>
      <c r="AX129" s="116" t="s">
        <v>124</v>
      </c>
      <c r="AY129" s="116" t="s">
        <v>124</v>
      </c>
      <c r="AZ129" s="116" t="s">
        <v>124</v>
      </c>
      <c r="BA129" s="116" t="s">
        <v>124</v>
      </c>
      <c r="BB129" s="116" t="s">
        <v>124</v>
      </c>
      <c r="BC129" s="116" t="s">
        <v>124</v>
      </c>
      <c r="BD129" s="116" t="s">
        <v>124</v>
      </c>
      <c r="BE129" s="116" t="s">
        <v>124</v>
      </c>
      <c r="BF129" s="116" t="s">
        <v>124</v>
      </c>
      <c r="BG129" s="116" t="s">
        <v>124</v>
      </c>
      <c r="BH129" s="116" t="s">
        <v>124</v>
      </c>
      <c r="BI129" s="116" t="s">
        <v>124</v>
      </c>
      <c r="BJ129" s="116" t="s">
        <v>124</v>
      </c>
      <c r="BK129" s="116" t="s">
        <v>124</v>
      </c>
      <c r="BL129" s="116" t="s">
        <v>124</v>
      </c>
      <c r="BM129" s="116" t="s">
        <v>124</v>
      </c>
      <c r="BN129" s="116" t="s">
        <v>124</v>
      </c>
      <c r="BO129" s="116" t="s">
        <v>124</v>
      </c>
      <c r="BP129" s="116" t="s">
        <v>124</v>
      </c>
      <c r="BQ129" s="116" t="s">
        <v>124</v>
      </c>
      <c r="BR129" s="116" t="s">
        <v>124</v>
      </c>
      <c r="BS129" s="116" t="s">
        <v>124</v>
      </c>
      <c r="BT129" s="116" t="s">
        <v>124</v>
      </c>
      <c r="BU129" s="116" t="s">
        <v>124</v>
      </c>
      <c r="BV129" s="116" t="s">
        <v>124</v>
      </c>
      <c r="BW129" s="116" t="s">
        <v>124</v>
      </c>
      <c r="BX129" s="116" t="s">
        <v>124</v>
      </c>
      <c r="BY129" s="116" t="s">
        <v>124</v>
      </c>
      <c r="BZ129" s="116" t="s">
        <v>124</v>
      </c>
      <c r="CA129" s="116" t="s">
        <v>124</v>
      </c>
      <c r="CB129" s="116" t="s">
        <v>124</v>
      </c>
      <c r="CC129" s="116" t="s">
        <v>124</v>
      </c>
      <c r="CD129" s="116" t="s">
        <v>124</v>
      </c>
      <c r="CE129" s="116" t="s">
        <v>124</v>
      </c>
      <c r="CF129" s="116" t="s">
        <v>124</v>
      </c>
      <c r="CG129" s="116" t="s">
        <v>124</v>
      </c>
      <c r="CH129" s="116" t="s">
        <v>124</v>
      </c>
      <c r="CI129" s="116" t="s">
        <v>124</v>
      </c>
      <c r="CJ129" s="116" t="s">
        <v>124</v>
      </c>
      <c r="CK129" s="116" t="s">
        <v>124</v>
      </c>
      <c r="CL129" s="116" t="s">
        <v>124</v>
      </c>
      <c r="CM129" s="116" t="s">
        <v>124</v>
      </c>
      <c r="CN129" s="116" t="s">
        <v>124</v>
      </c>
      <c r="CO129" s="116" t="s">
        <v>124</v>
      </c>
      <c r="CP129" s="116" t="s">
        <v>124</v>
      </c>
      <c r="CQ129" s="116" t="s">
        <v>124</v>
      </c>
      <c r="CR129" s="116" t="s">
        <v>124</v>
      </c>
      <c r="CS129" s="116" t="s">
        <v>124</v>
      </c>
      <c r="CT129" s="116" t="s">
        <v>124</v>
      </c>
      <c r="CU129" s="116" t="s">
        <v>124</v>
      </c>
      <c r="CV129" s="116" t="s">
        <v>124</v>
      </c>
      <c r="CW129" s="116" t="s">
        <v>124</v>
      </c>
      <c r="CX129" s="116" t="s">
        <v>124</v>
      </c>
      <c r="CY129" s="116" t="s">
        <v>124</v>
      </c>
      <c r="CZ129" s="116" t="s">
        <v>124</v>
      </c>
      <c r="DA129" s="116" t="s">
        <v>124</v>
      </c>
      <c r="DB129" s="116" t="s">
        <v>124</v>
      </c>
      <c r="DC129" s="116" t="s">
        <v>124</v>
      </c>
      <c r="DD129" s="116" t="s">
        <v>124</v>
      </c>
      <c r="DE129" s="116" t="s">
        <v>124</v>
      </c>
      <c r="DF129" s="116" t="s">
        <v>124</v>
      </c>
      <c r="DG129" s="116" t="s">
        <v>124</v>
      </c>
      <c r="DH129" s="116" t="s">
        <v>124</v>
      </c>
      <c r="DI129" s="116" t="s">
        <v>124</v>
      </c>
      <c r="DJ129" s="116" t="s">
        <v>124</v>
      </c>
      <c r="DK129" s="116" t="s">
        <v>124</v>
      </c>
      <c r="DL129" s="116" t="s">
        <v>124</v>
      </c>
      <c r="DM129" s="116" t="s">
        <v>124</v>
      </c>
      <c r="DN129" s="116" t="s">
        <v>124</v>
      </c>
      <c r="DO129" s="116" t="s">
        <v>124</v>
      </c>
      <c r="DP129" s="116" t="s">
        <v>124</v>
      </c>
      <c r="DQ129" s="116" t="s">
        <v>124</v>
      </c>
      <c r="DR129" s="116" t="s">
        <v>124</v>
      </c>
      <c r="DS129" s="116" t="s">
        <v>124</v>
      </c>
      <c r="DT129" s="116" t="s">
        <v>124</v>
      </c>
      <c r="DU129" s="116" t="s">
        <v>124</v>
      </c>
      <c r="DV129" s="116" t="s">
        <v>124</v>
      </c>
      <c r="DW129" s="116" t="s">
        <v>124</v>
      </c>
      <c r="DX129" s="116" t="s">
        <v>124</v>
      </c>
      <c r="DY129" s="116" t="s">
        <v>124</v>
      </c>
      <c r="DZ129" s="116" t="s">
        <v>124</v>
      </c>
      <c r="EA129" s="115" t="s">
        <v>124</v>
      </c>
      <c r="EB129" s="115" t="s">
        <v>124</v>
      </c>
      <c r="EC129" s="115" t="s">
        <v>124</v>
      </c>
    </row>
    <row r="130" spans="1:133" s="111" customFormat="1" ht="15" customHeight="1" x14ac:dyDescent="0.25">
      <c r="A130" s="98" t="s">
        <v>124</v>
      </c>
      <c r="B130" s="98" t="s">
        <v>124</v>
      </c>
      <c r="C130" s="98" t="s">
        <v>124</v>
      </c>
      <c r="D130" s="98" t="s">
        <v>124</v>
      </c>
      <c r="E130" s="98" t="s">
        <v>124</v>
      </c>
      <c r="F130" s="98" t="s">
        <v>124</v>
      </c>
      <c r="G130" s="98" t="s">
        <v>124</v>
      </c>
      <c r="H130" s="98" t="s">
        <v>124</v>
      </c>
      <c r="I130" s="98" t="s">
        <v>124</v>
      </c>
      <c r="J130" s="98" t="s">
        <v>124</v>
      </c>
      <c r="K130" s="98" t="s">
        <v>124</v>
      </c>
      <c r="L130" s="98" t="s">
        <v>124</v>
      </c>
      <c r="M130" s="243" t="e">
        <f t="shared" ref="M130" si="16">#REF!*M129</f>
        <v>#REF!</v>
      </c>
      <c r="N130" s="115" t="s">
        <v>124</v>
      </c>
      <c r="O130" s="115" t="s">
        <v>124</v>
      </c>
      <c r="P130" s="115" t="s">
        <v>124</v>
      </c>
      <c r="Q130" s="115" t="s">
        <v>124</v>
      </c>
      <c r="R130" s="115" t="s">
        <v>124</v>
      </c>
      <c r="S130" s="115" t="s">
        <v>124</v>
      </c>
      <c r="T130" s="116" t="s">
        <v>124</v>
      </c>
      <c r="U130" s="116" t="s">
        <v>124</v>
      </c>
      <c r="V130" s="116" t="s">
        <v>124</v>
      </c>
      <c r="W130" s="116" t="s">
        <v>124</v>
      </c>
      <c r="X130" s="116" t="s">
        <v>124</v>
      </c>
      <c r="Y130" s="116" t="s">
        <v>124</v>
      </c>
      <c r="Z130" s="116" t="s">
        <v>124</v>
      </c>
      <c r="AA130" s="116" t="s">
        <v>124</v>
      </c>
      <c r="AB130" s="116" t="s">
        <v>124</v>
      </c>
      <c r="AC130" s="116" t="s">
        <v>124</v>
      </c>
      <c r="AD130" s="116" t="s">
        <v>124</v>
      </c>
      <c r="AE130" s="116" t="s">
        <v>124</v>
      </c>
      <c r="AF130" s="116" t="s">
        <v>124</v>
      </c>
      <c r="AG130" s="116" t="s">
        <v>124</v>
      </c>
      <c r="AH130" s="116" t="s">
        <v>124</v>
      </c>
      <c r="AI130" s="116" t="s">
        <v>124</v>
      </c>
      <c r="AJ130" s="116" t="s">
        <v>124</v>
      </c>
      <c r="AK130" s="116" t="s">
        <v>124</v>
      </c>
      <c r="AL130" s="116" t="s">
        <v>124</v>
      </c>
      <c r="AM130" s="116" t="s">
        <v>124</v>
      </c>
      <c r="AN130" s="116" t="s">
        <v>124</v>
      </c>
      <c r="AO130" s="116" t="s">
        <v>124</v>
      </c>
      <c r="AP130" s="116" t="s">
        <v>124</v>
      </c>
      <c r="AQ130" s="116" t="s">
        <v>124</v>
      </c>
      <c r="AR130" s="116" t="s">
        <v>124</v>
      </c>
      <c r="AS130" s="116" t="s">
        <v>124</v>
      </c>
      <c r="AT130" s="116" t="s">
        <v>124</v>
      </c>
      <c r="AU130" s="116" t="s">
        <v>124</v>
      </c>
      <c r="AV130" s="116" t="s">
        <v>124</v>
      </c>
      <c r="AW130" s="116" t="s">
        <v>124</v>
      </c>
      <c r="AX130" s="116" t="s">
        <v>124</v>
      </c>
      <c r="AY130" s="116" t="s">
        <v>124</v>
      </c>
      <c r="AZ130" s="116" t="s">
        <v>124</v>
      </c>
      <c r="BA130" s="116" t="s">
        <v>124</v>
      </c>
      <c r="BB130" s="116" t="s">
        <v>124</v>
      </c>
      <c r="BC130" s="116" t="s">
        <v>124</v>
      </c>
      <c r="BD130" s="116" t="s">
        <v>124</v>
      </c>
      <c r="BE130" s="116" t="s">
        <v>124</v>
      </c>
      <c r="BF130" s="116" t="s">
        <v>124</v>
      </c>
      <c r="BG130" s="116" t="s">
        <v>124</v>
      </c>
      <c r="BH130" s="116" t="s">
        <v>124</v>
      </c>
      <c r="BI130" s="116" t="s">
        <v>124</v>
      </c>
      <c r="BJ130" s="116" t="s">
        <v>124</v>
      </c>
      <c r="BK130" s="116" t="s">
        <v>124</v>
      </c>
      <c r="BL130" s="116" t="s">
        <v>124</v>
      </c>
      <c r="BM130" s="116" t="s">
        <v>124</v>
      </c>
      <c r="BN130" s="116" t="s">
        <v>124</v>
      </c>
      <c r="BO130" s="116" t="s">
        <v>124</v>
      </c>
      <c r="BP130" s="116" t="s">
        <v>124</v>
      </c>
      <c r="BQ130" s="116" t="s">
        <v>124</v>
      </c>
      <c r="BR130" s="116" t="s">
        <v>124</v>
      </c>
      <c r="BS130" s="116" t="s">
        <v>124</v>
      </c>
      <c r="BT130" s="116" t="s">
        <v>124</v>
      </c>
      <c r="BU130" s="116" t="s">
        <v>124</v>
      </c>
      <c r="BV130" s="116" t="s">
        <v>124</v>
      </c>
      <c r="BW130" s="116" t="s">
        <v>124</v>
      </c>
      <c r="BX130" s="116" t="s">
        <v>124</v>
      </c>
      <c r="BY130" s="116" t="s">
        <v>124</v>
      </c>
      <c r="BZ130" s="116" t="s">
        <v>124</v>
      </c>
      <c r="CA130" s="116" t="s">
        <v>124</v>
      </c>
      <c r="CB130" s="116" t="s">
        <v>124</v>
      </c>
      <c r="CC130" s="116" t="s">
        <v>124</v>
      </c>
      <c r="CD130" s="116" t="s">
        <v>124</v>
      </c>
      <c r="CE130" s="116" t="s">
        <v>124</v>
      </c>
      <c r="CF130" s="116" t="s">
        <v>124</v>
      </c>
      <c r="CG130" s="116" t="s">
        <v>124</v>
      </c>
      <c r="CH130" s="116" t="s">
        <v>124</v>
      </c>
      <c r="CI130" s="116" t="s">
        <v>124</v>
      </c>
      <c r="CJ130" s="116" t="s">
        <v>124</v>
      </c>
      <c r="CK130" s="116" t="s">
        <v>124</v>
      </c>
      <c r="CL130" s="116" t="s">
        <v>124</v>
      </c>
      <c r="CM130" s="116" t="s">
        <v>124</v>
      </c>
      <c r="CN130" s="116" t="s">
        <v>124</v>
      </c>
      <c r="CO130" s="116" t="s">
        <v>124</v>
      </c>
      <c r="CP130" s="116" t="s">
        <v>124</v>
      </c>
      <c r="CQ130" s="116" t="s">
        <v>124</v>
      </c>
      <c r="CR130" s="116" t="s">
        <v>124</v>
      </c>
      <c r="CS130" s="116" t="s">
        <v>124</v>
      </c>
      <c r="CT130" s="116" t="s">
        <v>124</v>
      </c>
      <c r="CU130" s="116" t="s">
        <v>124</v>
      </c>
      <c r="CV130" s="116" t="s">
        <v>124</v>
      </c>
      <c r="CW130" s="116" t="s">
        <v>124</v>
      </c>
      <c r="CX130" s="116" t="s">
        <v>124</v>
      </c>
      <c r="CY130" s="116" t="s">
        <v>124</v>
      </c>
      <c r="CZ130" s="116" t="s">
        <v>124</v>
      </c>
      <c r="DA130" s="116" t="s">
        <v>124</v>
      </c>
      <c r="DB130" s="116" t="s">
        <v>124</v>
      </c>
      <c r="DC130" s="116" t="s">
        <v>124</v>
      </c>
      <c r="DD130" s="116" t="s">
        <v>124</v>
      </c>
      <c r="DE130" s="116" t="s">
        <v>124</v>
      </c>
      <c r="DF130" s="116" t="s">
        <v>124</v>
      </c>
      <c r="DG130" s="116" t="s">
        <v>124</v>
      </c>
      <c r="DH130" s="116" t="s">
        <v>124</v>
      </c>
      <c r="DI130" s="116" t="s">
        <v>124</v>
      </c>
      <c r="DJ130" s="116" t="s">
        <v>124</v>
      </c>
      <c r="DK130" s="116" t="s">
        <v>124</v>
      </c>
      <c r="DL130" s="116" t="s">
        <v>124</v>
      </c>
      <c r="DM130" s="116" t="s">
        <v>124</v>
      </c>
      <c r="DN130" s="116" t="s">
        <v>124</v>
      </c>
      <c r="DO130" s="116" t="s">
        <v>124</v>
      </c>
      <c r="DP130" s="116" t="s">
        <v>124</v>
      </c>
      <c r="DQ130" s="116" t="s">
        <v>124</v>
      </c>
      <c r="DR130" s="116" t="s">
        <v>124</v>
      </c>
      <c r="DS130" s="116" t="s">
        <v>124</v>
      </c>
      <c r="DT130" s="116" t="s">
        <v>124</v>
      </c>
      <c r="DU130" s="116" t="s">
        <v>124</v>
      </c>
      <c r="DV130" s="116" t="s">
        <v>124</v>
      </c>
      <c r="DW130" s="116" t="s">
        <v>124</v>
      </c>
      <c r="DX130" s="116" t="s">
        <v>124</v>
      </c>
      <c r="DY130" s="116" t="s">
        <v>124</v>
      </c>
      <c r="DZ130" s="116" t="s">
        <v>124</v>
      </c>
      <c r="EA130" s="115" t="s">
        <v>124</v>
      </c>
      <c r="EB130" s="115" t="s">
        <v>124</v>
      </c>
      <c r="EC130" s="115" t="s">
        <v>124</v>
      </c>
    </row>
    <row r="131" spans="1:133" ht="15" customHeight="1" x14ac:dyDescent="0.25">
      <c r="A131" s="98" t="s">
        <v>124</v>
      </c>
      <c r="B131" s="98" t="s">
        <v>124</v>
      </c>
      <c r="C131" s="98" t="s">
        <v>124</v>
      </c>
      <c r="D131" s="98" t="s">
        <v>124</v>
      </c>
      <c r="E131" s="98" t="s">
        <v>124</v>
      </c>
      <c r="F131" s="98" t="s">
        <v>124</v>
      </c>
      <c r="G131" s="98" t="s">
        <v>124</v>
      </c>
      <c r="H131" s="98" t="s">
        <v>124</v>
      </c>
      <c r="I131" s="98" t="s">
        <v>124</v>
      </c>
      <c r="J131" s="98" t="s">
        <v>124</v>
      </c>
      <c r="K131" s="98" t="s">
        <v>124</v>
      </c>
      <c r="L131" s="98" t="s">
        <v>124</v>
      </c>
      <c r="M131" s="98" t="s">
        <v>124</v>
      </c>
      <c r="N131" s="98" t="s">
        <v>124</v>
      </c>
      <c r="O131" s="98" t="s">
        <v>124</v>
      </c>
      <c r="P131" s="98" t="s">
        <v>124</v>
      </c>
      <c r="Q131" s="158" t="s">
        <v>124</v>
      </c>
      <c r="R131" s="158" t="s">
        <v>124</v>
      </c>
      <c r="S131" s="158" t="s">
        <v>124</v>
      </c>
    </row>
    <row r="132" spans="1:133" ht="15" customHeight="1" x14ac:dyDescent="0.25">
      <c r="A132" s="98" t="s">
        <v>124</v>
      </c>
      <c r="B132" s="98" t="s">
        <v>124</v>
      </c>
      <c r="C132" s="98" t="s">
        <v>124</v>
      </c>
      <c r="D132" s="98" t="s">
        <v>124</v>
      </c>
      <c r="E132" s="98" t="s">
        <v>124</v>
      </c>
      <c r="F132" s="98" t="s">
        <v>124</v>
      </c>
      <c r="G132" s="98" t="s">
        <v>124</v>
      </c>
      <c r="H132" s="98" t="s">
        <v>124</v>
      </c>
      <c r="I132" s="98" t="s">
        <v>124</v>
      </c>
      <c r="J132" s="98" t="s">
        <v>124</v>
      </c>
      <c r="K132" s="98" t="s">
        <v>124</v>
      </c>
      <c r="L132" s="98" t="s">
        <v>124</v>
      </c>
      <c r="M132" s="98" t="s">
        <v>124</v>
      </c>
      <c r="N132" s="98" t="s">
        <v>124</v>
      </c>
      <c r="O132" s="98" t="s">
        <v>124</v>
      </c>
      <c r="P132" s="98" t="s">
        <v>124</v>
      </c>
      <c r="Q132" s="158" t="s">
        <v>124</v>
      </c>
      <c r="R132" s="158" t="s">
        <v>124</v>
      </c>
      <c r="S132" s="158" t="s">
        <v>124</v>
      </c>
    </row>
    <row r="133" spans="1:133" ht="15" customHeight="1" x14ac:dyDescent="0.25">
      <c r="A133" s="98" t="s">
        <v>124</v>
      </c>
      <c r="B133" s="98" t="s">
        <v>124</v>
      </c>
      <c r="C133" s="98" t="s">
        <v>124</v>
      </c>
      <c r="D133" s="98" t="s">
        <v>124</v>
      </c>
      <c r="E133" s="98" t="s">
        <v>124</v>
      </c>
      <c r="F133" s="98" t="s">
        <v>124</v>
      </c>
      <c r="G133" s="98" t="s">
        <v>124</v>
      </c>
      <c r="H133" s="98" t="s">
        <v>124</v>
      </c>
      <c r="I133" s="98" t="s">
        <v>124</v>
      </c>
      <c r="J133" s="98" t="s">
        <v>124</v>
      </c>
      <c r="K133" s="98" t="s">
        <v>124</v>
      </c>
      <c r="L133" s="98" t="s">
        <v>124</v>
      </c>
      <c r="M133" s="98" t="s">
        <v>124</v>
      </c>
      <c r="N133" s="98" t="s">
        <v>124</v>
      </c>
      <c r="O133" s="98" t="s">
        <v>124</v>
      </c>
      <c r="P133" s="98" t="s">
        <v>124</v>
      </c>
      <c r="Q133" s="158" t="s">
        <v>124</v>
      </c>
      <c r="R133" s="158" t="s">
        <v>124</v>
      </c>
      <c r="S133" s="158" t="s">
        <v>124</v>
      </c>
    </row>
    <row r="134" spans="1:133" x14ac:dyDescent="0.25">
      <c r="A134" s="98" t="s">
        <v>124</v>
      </c>
      <c r="B134" s="98" t="s">
        <v>124</v>
      </c>
      <c r="C134" s="98" t="s">
        <v>124</v>
      </c>
      <c r="D134" s="98" t="s">
        <v>124</v>
      </c>
      <c r="E134" s="98" t="s">
        <v>124</v>
      </c>
      <c r="F134" s="98" t="s">
        <v>124</v>
      </c>
      <c r="G134" s="98" t="s">
        <v>124</v>
      </c>
      <c r="H134" s="98" t="s">
        <v>124</v>
      </c>
      <c r="I134" s="98" t="s">
        <v>124</v>
      </c>
      <c r="J134" s="98" t="s">
        <v>124</v>
      </c>
      <c r="K134" s="98" t="s">
        <v>124</v>
      </c>
      <c r="L134" s="98" t="s">
        <v>124</v>
      </c>
      <c r="M134" s="98" t="s">
        <v>124</v>
      </c>
      <c r="N134" s="98" t="s">
        <v>124</v>
      </c>
      <c r="O134" s="98" t="s">
        <v>124</v>
      </c>
      <c r="P134" s="98" t="s">
        <v>124</v>
      </c>
      <c r="Q134" s="158" t="s">
        <v>124</v>
      </c>
      <c r="R134" s="158" t="s">
        <v>124</v>
      </c>
      <c r="S134" s="158" t="s">
        <v>124</v>
      </c>
    </row>
    <row r="137" spans="1:133" s="111" customFormat="1" x14ac:dyDescent="0.25"/>
    <row r="138" spans="1:133" s="111" customFormat="1" x14ac:dyDescent="0.25"/>
    <row r="139" spans="1:133" s="111" customFormat="1" x14ac:dyDescent="0.25"/>
    <row r="140" spans="1:133" s="111" customFormat="1" x14ac:dyDescent="0.25"/>
    <row r="141" spans="1:133" s="111" customFormat="1" x14ac:dyDescent="0.25"/>
    <row r="142" spans="1:133" s="111" customFormat="1" x14ac:dyDescent="0.25"/>
    <row r="143" spans="1:133" s="111" customFormat="1" x14ac:dyDescent="0.25"/>
    <row r="144" spans="1:133" s="111" customFormat="1" x14ac:dyDescent="0.25"/>
    <row r="145" s="111" customFormat="1" x14ac:dyDescent="0.25"/>
    <row r="146" s="111" customFormat="1" x14ac:dyDescent="0.25"/>
    <row r="147" s="111" customFormat="1" x14ac:dyDescent="0.25"/>
    <row r="148" s="111" customFormat="1" x14ac:dyDescent="0.25"/>
    <row r="149" s="111" customFormat="1" x14ac:dyDescent="0.25"/>
    <row r="150" s="111" customFormat="1" x14ac:dyDescent="0.25"/>
    <row r="151" s="111" customFormat="1" x14ac:dyDescent="0.25"/>
    <row r="152" s="111" customFormat="1" x14ac:dyDescent="0.25"/>
    <row r="153" s="111" customFormat="1" x14ac:dyDescent="0.25"/>
    <row r="154" s="111" customFormat="1" x14ac:dyDescent="0.25"/>
    <row r="155" s="111" customFormat="1" x14ac:dyDescent="0.25"/>
    <row r="156" s="111" customFormat="1" x14ac:dyDescent="0.25"/>
    <row r="157" s="111" customFormat="1" x14ac:dyDescent="0.25"/>
    <row r="158" s="111" customFormat="1" x14ac:dyDescent="0.25"/>
    <row r="159" s="111" customFormat="1" x14ac:dyDescent="0.25"/>
    <row r="160" s="111" customFormat="1" x14ac:dyDescent="0.25"/>
    <row r="161" s="111" customFormat="1" x14ac:dyDescent="0.25"/>
    <row r="162" s="111" customFormat="1" x14ac:dyDescent="0.25"/>
    <row r="163" s="111" customFormat="1" x14ac:dyDescent="0.25"/>
    <row r="164" s="111" customFormat="1" x14ac:dyDescent="0.25"/>
    <row r="165" s="111" customFormat="1" x14ac:dyDescent="0.25"/>
    <row r="166" s="111" customFormat="1" x14ac:dyDescent="0.25"/>
    <row r="167" s="111" customFormat="1" x14ac:dyDescent="0.25"/>
    <row r="168" s="111" customFormat="1" x14ac:dyDescent="0.25"/>
    <row r="169" s="111" customFormat="1" x14ac:dyDescent="0.25"/>
    <row r="170" s="111" customFormat="1" x14ac:dyDescent="0.25"/>
    <row r="171" s="111" customFormat="1" x14ac:dyDescent="0.25"/>
    <row r="172" s="111" customFormat="1" x14ac:dyDescent="0.25"/>
    <row r="173" s="111" customFormat="1" x14ac:dyDescent="0.25"/>
    <row r="174" s="111" customFormat="1" x14ac:dyDescent="0.25"/>
    <row r="175" s="111" customFormat="1" x14ac:dyDescent="0.25"/>
    <row r="176" s="111" customFormat="1" x14ac:dyDescent="0.25"/>
    <row r="177" s="111" customFormat="1" x14ac:dyDescent="0.25"/>
    <row r="178" s="111" customFormat="1" x14ac:dyDescent="0.25"/>
    <row r="179" s="111" customFormat="1" x14ac:dyDescent="0.25"/>
    <row r="180" s="111" customFormat="1" x14ac:dyDescent="0.25"/>
    <row r="181" s="111" customFormat="1" x14ac:dyDescent="0.25"/>
    <row r="182" s="111" customFormat="1" x14ac:dyDescent="0.25"/>
    <row r="183" s="111" customFormat="1" x14ac:dyDescent="0.25"/>
    <row r="184" s="111" customFormat="1" x14ac:dyDescent="0.25"/>
    <row r="185" s="111" customFormat="1" x14ac:dyDescent="0.25"/>
    <row r="186" s="111" customFormat="1" x14ac:dyDescent="0.25"/>
    <row r="187" s="111" customFormat="1" x14ac:dyDescent="0.25"/>
    <row r="188" s="111" customFormat="1" x14ac:dyDescent="0.25"/>
    <row r="189" s="111" customFormat="1" x14ac:dyDescent="0.25"/>
    <row r="190" s="111" customFormat="1" x14ac:dyDescent="0.25"/>
    <row r="191" s="111" customFormat="1" x14ac:dyDescent="0.25"/>
    <row r="192" s="111" customFormat="1" x14ac:dyDescent="0.25"/>
    <row r="193" s="111" customFormat="1" x14ac:dyDescent="0.25"/>
    <row r="194" s="111" customFormat="1" x14ac:dyDescent="0.25"/>
    <row r="195" s="111" customFormat="1" x14ac:dyDescent="0.25"/>
    <row r="196" s="111" customFormat="1" x14ac:dyDescent="0.25"/>
    <row r="197" s="111" customFormat="1" x14ac:dyDescent="0.25"/>
    <row r="198" s="111" customFormat="1" x14ac:dyDescent="0.25"/>
    <row r="199" s="111" customFormat="1" x14ac:dyDescent="0.25"/>
    <row r="200" s="111" customFormat="1" x14ac:dyDescent="0.25"/>
    <row r="201" s="111" customFormat="1" x14ac:dyDescent="0.25"/>
    <row r="202" s="111" customFormat="1" x14ac:dyDescent="0.25"/>
    <row r="203" s="111" customFormat="1" x14ac:dyDescent="0.25"/>
    <row r="204" s="111" customFormat="1" x14ac:dyDescent="0.25"/>
    <row r="205" s="111" customFormat="1" x14ac:dyDescent="0.25"/>
    <row r="206" s="111" customFormat="1" x14ac:dyDescent="0.25"/>
    <row r="207" s="111" customFormat="1" x14ac:dyDescent="0.25"/>
    <row r="208" s="111" customFormat="1" x14ac:dyDescent="0.25"/>
    <row r="209" s="111" customFormat="1" x14ac:dyDescent="0.25"/>
    <row r="210" s="111" customFormat="1" x14ac:dyDescent="0.25"/>
    <row r="211" s="111" customFormat="1" x14ac:dyDescent="0.25"/>
    <row r="212" s="111" customFormat="1" x14ac:dyDescent="0.25"/>
    <row r="213" s="111" customFormat="1" x14ac:dyDescent="0.25"/>
    <row r="214" s="111" customFormat="1" x14ac:dyDescent="0.25"/>
    <row r="215" s="111" customFormat="1" x14ac:dyDescent="0.25"/>
    <row r="216" s="111" customFormat="1" x14ac:dyDescent="0.25"/>
    <row r="217" s="111" customFormat="1" x14ac:dyDescent="0.25"/>
    <row r="218" s="111" customFormat="1" x14ac:dyDescent="0.25"/>
    <row r="219" s="111" customFormat="1" x14ac:dyDescent="0.25"/>
    <row r="220" s="111" customFormat="1" x14ac:dyDescent="0.25"/>
    <row r="221" s="111" customFormat="1" x14ac:dyDescent="0.25"/>
    <row r="222" s="111" customFormat="1" x14ac:dyDescent="0.25"/>
    <row r="223" s="111" customFormat="1" x14ac:dyDescent="0.25"/>
    <row r="224" s="111" customFormat="1" x14ac:dyDescent="0.25"/>
    <row r="225" s="111" customFormat="1" x14ac:dyDescent="0.25"/>
    <row r="226" s="111" customFormat="1" x14ac:dyDescent="0.25"/>
    <row r="227" s="111" customFormat="1" x14ac:dyDescent="0.25"/>
    <row r="228" s="111" customFormat="1" x14ac:dyDescent="0.25"/>
    <row r="229" s="111" customFormat="1" x14ac:dyDescent="0.25"/>
    <row r="230" s="111" customFormat="1" x14ac:dyDescent="0.25"/>
    <row r="231" s="111" customFormat="1" x14ac:dyDescent="0.25"/>
    <row r="232" s="111" customFormat="1" x14ac:dyDescent="0.25"/>
    <row r="233" s="111" customFormat="1" x14ac:dyDescent="0.25"/>
    <row r="234" s="111" customFormat="1" x14ac:dyDescent="0.25"/>
    <row r="235" s="111" customFormat="1" x14ac:dyDescent="0.25"/>
    <row r="236" s="111" customFormat="1" x14ac:dyDescent="0.25"/>
    <row r="237" s="111" customFormat="1" x14ac:dyDescent="0.25"/>
    <row r="238" s="111" customFormat="1" x14ac:dyDescent="0.25"/>
    <row r="239" s="111" customFormat="1" x14ac:dyDescent="0.25"/>
    <row r="240" s="111" customFormat="1" x14ac:dyDescent="0.25"/>
    <row r="241" s="111" customFormat="1" x14ac:dyDescent="0.25"/>
    <row r="242" s="111" customFormat="1" x14ac:dyDescent="0.25"/>
    <row r="243" s="111" customFormat="1" x14ac:dyDescent="0.25"/>
    <row r="244" s="111" customFormat="1" x14ac:dyDescent="0.25"/>
    <row r="245" s="111" customFormat="1" x14ac:dyDescent="0.25"/>
    <row r="246" s="111" customFormat="1" x14ac:dyDescent="0.25"/>
    <row r="247" s="111" customFormat="1" x14ac:dyDescent="0.25"/>
    <row r="248" s="111" customFormat="1" x14ac:dyDescent="0.25"/>
    <row r="249" s="111" customFormat="1" x14ac:dyDescent="0.25"/>
    <row r="250" s="111" customFormat="1" x14ac:dyDescent="0.25"/>
    <row r="251" s="111" customFormat="1" x14ac:dyDescent="0.25"/>
    <row r="252" s="111" customFormat="1" x14ac:dyDescent="0.25"/>
    <row r="253" s="111" customFormat="1" x14ac:dyDescent="0.25"/>
    <row r="254" s="111" customFormat="1" x14ac:dyDescent="0.25"/>
    <row r="255" s="111" customFormat="1" x14ac:dyDescent="0.25"/>
    <row r="256" s="111" customFormat="1" x14ac:dyDescent="0.25"/>
    <row r="257" s="111" customFormat="1" x14ac:dyDescent="0.25"/>
    <row r="258" s="111" customFormat="1" x14ac:dyDescent="0.25"/>
    <row r="259" s="111" customFormat="1" x14ac:dyDescent="0.25"/>
    <row r="260" s="111" customFormat="1" x14ac:dyDescent="0.25"/>
    <row r="261" s="111" customFormat="1" x14ac:dyDescent="0.25"/>
    <row r="262" s="111" customFormat="1" x14ac:dyDescent="0.25"/>
    <row r="263" s="111" customFormat="1" x14ac:dyDescent="0.25"/>
    <row r="264" s="111" customFormat="1" x14ac:dyDescent="0.25"/>
    <row r="265" s="111" customFormat="1" x14ac:dyDescent="0.25"/>
    <row r="266" s="111" customFormat="1" x14ac:dyDescent="0.25"/>
    <row r="267" s="111" customFormat="1" x14ac:dyDescent="0.25"/>
    <row r="268" s="111" customFormat="1" x14ac:dyDescent="0.25"/>
    <row r="269" s="111" customFormat="1" x14ac:dyDescent="0.25"/>
    <row r="270" s="111" customFormat="1" x14ac:dyDescent="0.25"/>
    <row r="271" s="111" customFormat="1" x14ac:dyDescent="0.25"/>
    <row r="272" s="111" customFormat="1" x14ac:dyDescent="0.25"/>
    <row r="273" s="111" customFormat="1" x14ac:dyDescent="0.25"/>
    <row r="274" s="111" customFormat="1" x14ac:dyDescent="0.25"/>
    <row r="275" s="111" customFormat="1" x14ac:dyDescent="0.25"/>
    <row r="276" s="111" customFormat="1" x14ac:dyDescent="0.25"/>
    <row r="277" s="111" customFormat="1" x14ac:dyDescent="0.25"/>
    <row r="278" s="111" customFormat="1" x14ac:dyDescent="0.25"/>
    <row r="279" s="111" customFormat="1" x14ac:dyDescent="0.25"/>
    <row r="280" s="111" customFormat="1" x14ac:dyDescent="0.25"/>
    <row r="281" s="111" customFormat="1" x14ac:dyDescent="0.25"/>
    <row r="282" s="111" customFormat="1" x14ac:dyDescent="0.25"/>
    <row r="283" s="111" customFormat="1" x14ac:dyDescent="0.25"/>
    <row r="284" s="111" customFormat="1" x14ac:dyDescent="0.25"/>
    <row r="285" s="111" customFormat="1" x14ac:dyDescent="0.25"/>
    <row r="286" s="111" customFormat="1" x14ac:dyDescent="0.25"/>
    <row r="287" s="111" customFormat="1" x14ac:dyDescent="0.25"/>
    <row r="288" s="111" customFormat="1" x14ac:dyDescent="0.25"/>
    <row r="289" s="111" customFormat="1" x14ac:dyDescent="0.25"/>
    <row r="290" s="111" customFormat="1" x14ac:dyDescent="0.25"/>
    <row r="291" s="111" customFormat="1" x14ac:dyDescent="0.25"/>
    <row r="292" s="111" customFormat="1" x14ac:dyDescent="0.25"/>
    <row r="293" s="111" customFormat="1" x14ac:dyDescent="0.25"/>
    <row r="294" s="111" customFormat="1" x14ac:dyDescent="0.25"/>
    <row r="295" s="111" customFormat="1" x14ac:dyDescent="0.25"/>
    <row r="296" s="111" customFormat="1" x14ac:dyDescent="0.25"/>
    <row r="297" s="111" customFormat="1" x14ac:dyDescent="0.25"/>
    <row r="298" s="111" customFormat="1" x14ac:dyDescent="0.25"/>
    <row r="299" s="111" customFormat="1" x14ac:dyDescent="0.25"/>
    <row r="300" s="111" customFormat="1" x14ac:dyDescent="0.25"/>
    <row r="301" s="111" customFormat="1" x14ac:dyDescent="0.25"/>
    <row r="302" s="111" customFormat="1" x14ac:dyDescent="0.25"/>
    <row r="303" s="111" customFormat="1" x14ac:dyDescent="0.25"/>
    <row r="304" s="111" customFormat="1" x14ac:dyDescent="0.25"/>
    <row r="305" s="111" customFormat="1" x14ac:dyDescent="0.25"/>
    <row r="306" s="111" customFormat="1" x14ac:dyDescent="0.25"/>
    <row r="307" s="111" customFormat="1" x14ac:dyDescent="0.25"/>
    <row r="308" s="111" customFormat="1" x14ac:dyDescent="0.25"/>
    <row r="309" s="111" customFormat="1" x14ac:dyDescent="0.25"/>
    <row r="310" s="111" customFormat="1" x14ac:dyDescent="0.25"/>
    <row r="311" s="111" customFormat="1" x14ac:dyDescent="0.25"/>
    <row r="312" s="111" customFormat="1" x14ac:dyDescent="0.25"/>
    <row r="313" s="111" customFormat="1" x14ac:dyDescent="0.25"/>
    <row r="314" s="111" customFormat="1" x14ac:dyDescent="0.25"/>
    <row r="315" s="111" customFormat="1" x14ac:dyDescent="0.25"/>
    <row r="316" s="111" customFormat="1" x14ac:dyDescent="0.25"/>
    <row r="317" s="111" customFormat="1" x14ac:dyDescent="0.25"/>
    <row r="318" s="111" customFormat="1" x14ac:dyDescent="0.25"/>
    <row r="319" s="111" customFormat="1" x14ac:dyDescent="0.25"/>
    <row r="320" s="111" customFormat="1" x14ac:dyDescent="0.25"/>
    <row r="321" s="111" customFormat="1" x14ac:dyDescent="0.25"/>
    <row r="322" s="111" customFormat="1" x14ac:dyDescent="0.25"/>
    <row r="323" s="111" customFormat="1" x14ac:dyDescent="0.25"/>
    <row r="324" s="111" customFormat="1" x14ac:dyDescent="0.25"/>
    <row r="325" s="111" customFormat="1" x14ac:dyDescent="0.25"/>
    <row r="326" s="111" customFormat="1" x14ac:dyDescent="0.25"/>
    <row r="327" s="111" customFormat="1" x14ac:dyDescent="0.25"/>
    <row r="328" s="111" customFormat="1" x14ac:dyDescent="0.25"/>
    <row r="329" s="111" customFormat="1" x14ac:dyDescent="0.25"/>
    <row r="330" s="111" customFormat="1" x14ac:dyDescent="0.25"/>
    <row r="331" s="111" customFormat="1" x14ac:dyDescent="0.25"/>
    <row r="332" s="111" customFormat="1" x14ac:dyDescent="0.25"/>
    <row r="333" s="111" customFormat="1" x14ac:dyDescent="0.25"/>
    <row r="334" s="111" customFormat="1" x14ac:dyDescent="0.25"/>
    <row r="335" s="111" customFormat="1" x14ac:dyDescent="0.25"/>
    <row r="336" s="111" customFormat="1" x14ac:dyDescent="0.25"/>
    <row r="337" s="111" customFormat="1" x14ac:dyDescent="0.25"/>
    <row r="338" s="111" customFormat="1" x14ac:dyDescent="0.25"/>
    <row r="339" s="111" customFormat="1" x14ac:dyDescent="0.25"/>
    <row r="340" s="111" customFormat="1" x14ac:dyDescent="0.25"/>
    <row r="341" s="111" customFormat="1" x14ac:dyDescent="0.25"/>
    <row r="342" s="111" customFormat="1" x14ac:dyDescent="0.25"/>
    <row r="343" s="111" customFormat="1" x14ac:dyDescent="0.25"/>
    <row r="344" s="111" customFormat="1" x14ac:dyDescent="0.25"/>
    <row r="345" s="111" customFormat="1" x14ac:dyDescent="0.25"/>
    <row r="346" s="111" customFormat="1" x14ac:dyDescent="0.25"/>
    <row r="347" s="111" customFormat="1" x14ac:dyDescent="0.25"/>
    <row r="348" s="111" customFormat="1" x14ac:dyDescent="0.25"/>
    <row r="349" s="111" customFormat="1" x14ac:dyDescent="0.25"/>
    <row r="350" s="111" customFormat="1" x14ac:dyDescent="0.25"/>
    <row r="351" s="111" customFormat="1" x14ac:dyDescent="0.25"/>
    <row r="352" s="111" customFormat="1" x14ac:dyDescent="0.25"/>
    <row r="353" s="111" customFormat="1" x14ac:dyDescent="0.25"/>
    <row r="354" s="111" customFormat="1" x14ac:dyDescent="0.25"/>
    <row r="355" s="111" customFormat="1" x14ac:dyDescent="0.25"/>
    <row r="356" s="111" customFormat="1" x14ac:dyDescent="0.25"/>
    <row r="357" s="111" customFormat="1" x14ac:dyDescent="0.25"/>
    <row r="358" s="111" customFormat="1" x14ac:dyDescent="0.25"/>
    <row r="359" s="111" customFormat="1" x14ac:dyDescent="0.25"/>
    <row r="360" s="111" customFormat="1" x14ac:dyDescent="0.25"/>
    <row r="361" s="111" customFormat="1" x14ac:dyDescent="0.25"/>
    <row r="362" s="111" customFormat="1" x14ac:dyDescent="0.25"/>
    <row r="363" s="111" customFormat="1" x14ac:dyDescent="0.25"/>
    <row r="364" s="111" customFormat="1" x14ac:dyDescent="0.25"/>
    <row r="365" s="111" customFormat="1" x14ac:dyDescent="0.25"/>
    <row r="366" s="111" customFormat="1" x14ac:dyDescent="0.25"/>
    <row r="367" s="111" customFormat="1" x14ac:dyDescent="0.25"/>
    <row r="368" s="111" customFormat="1" x14ac:dyDescent="0.25"/>
    <row r="369" s="111" customFormat="1" x14ac:dyDescent="0.25"/>
    <row r="370" s="111" customFormat="1" x14ac:dyDescent="0.25"/>
    <row r="371" s="111" customFormat="1" x14ac:dyDescent="0.25"/>
    <row r="372" s="111" customFormat="1" x14ac:dyDescent="0.25"/>
    <row r="373" s="111" customFormat="1" x14ac:dyDescent="0.25"/>
    <row r="374" s="111" customFormat="1" x14ac:dyDescent="0.25"/>
    <row r="375" s="156" customFormat="1" x14ac:dyDescent="0.25"/>
    <row r="376" s="156" customFormat="1" x14ac:dyDescent="0.25"/>
    <row r="377" s="156" customFormat="1" x14ac:dyDescent="0.25"/>
    <row r="378" s="156" customFormat="1" x14ac:dyDescent="0.25"/>
    <row r="379" s="156" customFormat="1" x14ac:dyDescent="0.25"/>
    <row r="380" s="156" customFormat="1" x14ac:dyDescent="0.25"/>
    <row r="381" s="156" customFormat="1" x14ac:dyDescent="0.25"/>
    <row r="382" s="156" customFormat="1" x14ac:dyDescent="0.25"/>
    <row r="383" s="156" customFormat="1" x14ac:dyDescent="0.25"/>
    <row r="384" s="156" customFormat="1" x14ac:dyDescent="0.25"/>
    <row r="385" s="156" customFormat="1" x14ac:dyDescent="0.25"/>
    <row r="386" s="156" customFormat="1" x14ac:dyDescent="0.25"/>
    <row r="387" s="156" customFormat="1" x14ac:dyDescent="0.25"/>
    <row r="388" s="156" customFormat="1" x14ac:dyDescent="0.25"/>
    <row r="389" s="156" customFormat="1" x14ac:dyDescent="0.25"/>
    <row r="390" s="156" customFormat="1" x14ac:dyDescent="0.25"/>
    <row r="391" s="156" customFormat="1" x14ac:dyDescent="0.25"/>
    <row r="392" s="156" customFormat="1" x14ac:dyDescent="0.25"/>
    <row r="393" s="156" customFormat="1" x14ac:dyDescent="0.25"/>
    <row r="394" s="156" customFormat="1" x14ac:dyDescent="0.25"/>
    <row r="395" s="156" customFormat="1" x14ac:dyDescent="0.25"/>
    <row r="396" s="156" customFormat="1" x14ac:dyDescent="0.25"/>
    <row r="397" s="156" customFormat="1" x14ac:dyDescent="0.25"/>
    <row r="398" s="156" customFormat="1" x14ac:dyDescent="0.25"/>
    <row r="399" s="156" customFormat="1" x14ac:dyDescent="0.25"/>
    <row r="400" s="156" customFormat="1" x14ac:dyDescent="0.25"/>
    <row r="401" s="156" customFormat="1" x14ac:dyDescent="0.25"/>
    <row r="402" s="156" customFormat="1" x14ac:dyDescent="0.25"/>
    <row r="403" s="156" customFormat="1" x14ac:dyDescent="0.25"/>
    <row r="404" s="156" customFormat="1" x14ac:dyDescent="0.25"/>
    <row r="405" s="156" customFormat="1" x14ac:dyDescent="0.25"/>
    <row r="406" s="156" customFormat="1" x14ac:dyDescent="0.25"/>
    <row r="407" s="156" customFormat="1" x14ac:dyDescent="0.25"/>
    <row r="408" s="156" customFormat="1" x14ac:dyDescent="0.25"/>
    <row r="409" s="156" customFormat="1" x14ac:dyDescent="0.25"/>
    <row r="410" s="156" customFormat="1" x14ac:dyDescent="0.25"/>
    <row r="411" s="156" customFormat="1" x14ac:dyDescent="0.25"/>
    <row r="412" s="156" customFormat="1" x14ac:dyDescent="0.25"/>
    <row r="413" s="156" customFormat="1" x14ac:dyDescent="0.25"/>
    <row r="414" s="156" customFormat="1" x14ac:dyDescent="0.25"/>
    <row r="415" s="156" customFormat="1" x14ac:dyDescent="0.25"/>
    <row r="416" s="156" customFormat="1" x14ac:dyDescent="0.25"/>
    <row r="417" s="156" customFormat="1" x14ac:dyDescent="0.25"/>
    <row r="418" s="156" customFormat="1" x14ac:dyDescent="0.25"/>
    <row r="419" s="156" customFormat="1" x14ac:dyDescent="0.25"/>
    <row r="420" s="156" customFormat="1" x14ac:dyDescent="0.25"/>
    <row r="421" s="156" customFormat="1" x14ac:dyDescent="0.25"/>
    <row r="422" s="156" customFormat="1" x14ac:dyDescent="0.25"/>
    <row r="423" s="156" customFormat="1" x14ac:dyDescent="0.25"/>
    <row r="424" s="156" customFormat="1" x14ac:dyDescent="0.25"/>
    <row r="425" s="156" customFormat="1" x14ac:dyDescent="0.25"/>
    <row r="426" s="156" customFormat="1" x14ac:dyDescent="0.25"/>
    <row r="427" s="156" customFormat="1" x14ac:dyDescent="0.25"/>
    <row r="428" s="156" customFormat="1" x14ac:dyDescent="0.25"/>
    <row r="429" s="156" customFormat="1" x14ac:dyDescent="0.25"/>
    <row r="430" s="156" customFormat="1" x14ac:dyDescent="0.25"/>
    <row r="431" s="156" customFormat="1" x14ac:dyDescent="0.25"/>
    <row r="432" s="156" customFormat="1" x14ac:dyDescent="0.25"/>
    <row r="433" s="156" customFormat="1" x14ac:dyDescent="0.25"/>
    <row r="434" s="156" customFormat="1" x14ac:dyDescent="0.25"/>
    <row r="435" s="156" customFormat="1" x14ac:dyDescent="0.25"/>
    <row r="436" s="156" customFormat="1" x14ac:dyDescent="0.25"/>
    <row r="437" s="156" customFormat="1" x14ac:dyDescent="0.25"/>
    <row r="438" s="156" customFormat="1" x14ac:dyDescent="0.25"/>
    <row r="439" s="156" customFormat="1" x14ac:dyDescent="0.25"/>
    <row r="440" s="156" customFormat="1" x14ac:dyDescent="0.25"/>
    <row r="441" s="156" customFormat="1" x14ac:dyDescent="0.25"/>
    <row r="442" s="156" customFormat="1" x14ac:dyDescent="0.25"/>
    <row r="443" s="156" customFormat="1" x14ac:dyDescent="0.25"/>
    <row r="444" s="156" customFormat="1" x14ac:dyDescent="0.25"/>
    <row r="445" s="156" customFormat="1" x14ac:dyDescent="0.25"/>
    <row r="446" s="156" customFormat="1" x14ac:dyDescent="0.25"/>
    <row r="447" s="156" customFormat="1" x14ac:dyDescent="0.25"/>
    <row r="448" s="156" customFormat="1" x14ac:dyDescent="0.25"/>
    <row r="449" s="156" customFormat="1" x14ac:dyDescent="0.25"/>
    <row r="450" s="156" customFormat="1" x14ac:dyDescent="0.25"/>
    <row r="451" s="156" customFormat="1" x14ac:dyDescent="0.25"/>
    <row r="452" s="156" customFormat="1" x14ac:dyDescent="0.25"/>
    <row r="453" s="156" customFormat="1" x14ac:dyDescent="0.25"/>
    <row r="454" s="156" customFormat="1" x14ac:dyDescent="0.25"/>
    <row r="455" s="156" customFormat="1" x14ac:dyDescent="0.25"/>
    <row r="456" s="156" customFormat="1" x14ac:dyDescent="0.25"/>
    <row r="457" s="156" customFormat="1" x14ac:dyDescent="0.25"/>
    <row r="458" s="156" customFormat="1" x14ac:dyDescent="0.25"/>
    <row r="459" s="156" customFormat="1" x14ac:dyDescent="0.25"/>
    <row r="460" s="156" customFormat="1" x14ac:dyDescent="0.25"/>
    <row r="461" s="156" customFormat="1" x14ac:dyDescent="0.25"/>
    <row r="462" s="156" customFormat="1" x14ac:dyDescent="0.25"/>
    <row r="463" s="156" customFormat="1" x14ac:dyDescent="0.25"/>
    <row r="464" s="156" customFormat="1" x14ac:dyDescent="0.25"/>
    <row r="465" s="156" customFormat="1" x14ac:dyDescent="0.25"/>
    <row r="466" s="156" customFormat="1" x14ac:dyDescent="0.25"/>
    <row r="467" s="156" customFormat="1" x14ac:dyDescent="0.25"/>
    <row r="468" s="156" customFormat="1" x14ac:dyDescent="0.25"/>
    <row r="469" s="156" customFormat="1" x14ac:dyDescent="0.25"/>
    <row r="470" s="156" customFormat="1" x14ac:dyDescent="0.25"/>
    <row r="471" s="156" customFormat="1" x14ac:dyDescent="0.25"/>
    <row r="472" s="156" customFormat="1" x14ac:dyDescent="0.25"/>
    <row r="473" s="156" customFormat="1" x14ac:dyDescent="0.25"/>
    <row r="474" s="156" customFormat="1" x14ac:dyDescent="0.25"/>
    <row r="475" s="156" customFormat="1" x14ac:dyDescent="0.25"/>
    <row r="476" s="156" customFormat="1" x14ac:dyDescent="0.25"/>
    <row r="477" s="156" customFormat="1" x14ac:dyDescent="0.25"/>
    <row r="478" s="156" customFormat="1" x14ac:dyDescent="0.25"/>
    <row r="479" s="156" customFormat="1" x14ac:dyDescent="0.25"/>
    <row r="480" s="156" customFormat="1" x14ac:dyDescent="0.25"/>
    <row r="481" s="156" customFormat="1" x14ac:dyDescent="0.25"/>
    <row r="482" s="156" customFormat="1" x14ac:dyDescent="0.25"/>
    <row r="483" s="156" customFormat="1" x14ac:dyDescent="0.25"/>
    <row r="484" s="156" customFormat="1" x14ac:dyDescent="0.25"/>
    <row r="485" s="156" customFormat="1" x14ac:dyDescent="0.25"/>
    <row r="486" s="156" customFormat="1" x14ac:dyDescent="0.25"/>
    <row r="487" s="156" customFormat="1" x14ac:dyDescent="0.25"/>
    <row r="488" s="156" customFormat="1" x14ac:dyDescent="0.25"/>
    <row r="489" s="156" customFormat="1" x14ac:dyDescent="0.25"/>
    <row r="490" s="156" customFormat="1" x14ac:dyDescent="0.25"/>
    <row r="491" s="156" customFormat="1" x14ac:dyDescent="0.25"/>
    <row r="492" s="156" customFormat="1" x14ac:dyDescent="0.25"/>
    <row r="493" s="156" customFormat="1" x14ac:dyDescent="0.25"/>
    <row r="494" s="156" customFormat="1" x14ac:dyDescent="0.25"/>
    <row r="495" s="156" customFormat="1" x14ac:dyDescent="0.25"/>
    <row r="496" s="156" customFormat="1" x14ac:dyDescent="0.25"/>
    <row r="497" s="156" customFormat="1" x14ac:dyDescent="0.25"/>
    <row r="498" s="156" customFormat="1" x14ac:dyDescent="0.25"/>
    <row r="499" s="156" customFormat="1" x14ac:dyDescent="0.25"/>
    <row r="500" s="156" customFormat="1" x14ac:dyDescent="0.25"/>
    <row r="501" s="156" customFormat="1" x14ac:dyDescent="0.25"/>
    <row r="502" s="156" customFormat="1" x14ac:dyDescent="0.25"/>
    <row r="503" s="156" customFormat="1" x14ac:dyDescent="0.25"/>
    <row r="504" s="156" customFormat="1" x14ac:dyDescent="0.25"/>
    <row r="505" s="156" customFormat="1" x14ac:dyDescent="0.25"/>
    <row r="506" s="156" customFormat="1" x14ac:dyDescent="0.25"/>
    <row r="507" s="156" customFormat="1" x14ac:dyDescent="0.25"/>
    <row r="508" s="156" customFormat="1" x14ac:dyDescent="0.25"/>
    <row r="509" s="156" customFormat="1" x14ac:dyDescent="0.25"/>
    <row r="510" s="156" customFormat="1" x14ac:dyDescent="0.25"/>
    <row r="511" s="156" customFormat="1" x14ac:dyDescent="0.25"/>
    <row r="512" s="156" customFormat="1" x14ac:dyDescent="0.25"/>
    <row r="513" s="156" customFormat="1" x14ac:dyDescent="0.25"/>
    <row r="514" s="156" customFormat="1" x14ac:dyDescent="0.25"/>
    <row r="515" s="156" customFormat="1" x14ac:dyDescent="0.25"/>
    <row r="516" s="156" customFormat="1" x14ac:dyDescent="0.25"/>
    <row r="517" s="156" customFormat="1" x14ac:dyDescent="0.25"/>
    <row r="518" s="156" customFormat="1" x14ac:dyDescent="0.25"/>
    <row r="519" s="156" customFormat="1" x14ac:dyDescent="0.25"/>
    <row r="520" s="156" customFormat="1" x14ac:dyDescent="0.25"/>
    <row r="521" s="156" customFormat="1" x14ac:dyDescent="0.25"/>
    <row r="522" s="156" customFormat="1" x14ac:dyDescent="0.25"/>
    <row r="523" s="156" customFormat="1" x14ac:dyDescent="0.25"/>
    <row r="524" s="156" customFormat="1" x14ac:dyDescent="0.25"/>
    <row r="525" s="156" customFormat="1" x14ac:dyDescent="0.25"/>
    <row r="526" s="156" customFormat="1" x14ac:dyDescent="0.25"/>
    <row r="527" s="156" customFormat="1" x14ac:dyDescent="0.25"/>
    <row r="528" s="156" customFormat="1" x14ac:dyDescent="0.25"/>
    <row r="529" s="156" customFormat="1" x14ac:dyDescent="0.25"/>
    <row r="530" s="156" customFormat="1" x14ac:dyDescent="0.25"/>
    <row r="531" s="156" customFormat="1" x14ac:dyDescent="0.25"/>
    <row r="532" s="156" customFormat="1" x14ac:dyDescent="0.25"/>
    <row r="533" s="156" customFormat="1" x14ac:dyDescent="0.25"/>
    <row r="534" s="156" customFormat="1" x14ac:dyDescent="0.25"/>
    <row r="535" s="156" customFormat="1" x14ac:dyDescent="0.25"/>
    <row r="536" s="156" customFormat="1" x14ac:dyDescent="0.25"/>
    <row r="537" s="156" customFormat="1" x14ac:dyDescent="0.25"/>
    <row r="538" s="156" customFormat="1" x14ac:dyDescent="0.25"/>
    <row r="539" s="156" customFormat="1" x14ac:dyDescent="0.25"/>
    <row r="540" s="156" customFormat="1" x14ac:dyDescent="0.25"/>
    <row r="541" s="156" customFormat="1" x14ac:dyDescent="0.25"/>
    <row r="542" s="156" customFormat="1" x14ac:dyDescent="0.25"/>
    <row r="543" s="156" customFormat="1" x14ac:dyDescent="0.25"/>
    <row r="544" s="156" customFormat="1" x14ac:dyDescent="0.25"/>
    <row r="545" s="156" customFormat="1" x14ac:dyDescent="0.25"/>
    <row r="546" s="156" customFormat="1" x14ac:dyDescent="0.25"/>
    <row r="547" s="156" customFormat="1" x14ac:dyDescent="0.25"/>
    <row r="548" s="156" customFormat="1" x14ac:dyDescent="0.25"/>
    <row r="549" s="156" customFormat="1" x14ac:dyDescent="0.25"/>
    <row r="550" s="156" customFormat="1" x14ac:dyDescent="0.25"/>
    <row r="551" s="156" customFormat="1" x14ac:dyDescent="0.25"/>
    <row r="552" s="156" customFormat="1" x14ac:dyDescent="0.25"/>
    <row r="553" s="156" customFormat="1" x14ac:dyDescent="0.25"/>
    <row r="554" s="156" customFormat="1" x14ac:dyDescent="0.25"/>
    <row r="555" s="156" customFormat="1" x14ac:dyDescent="0.25"/>
    <row r="556" s="156" customFormat="1" x14ac:dyDescent="0.25"/>
    <row r="557" s="156" customFormat="1" x14ac:dyDescent="0.25"/>
    <row r="558" s="156" customFormat="1" x14ac:dyDescent="0.25"/>
    <row r="559" s="156" customFormat="1" x14ac:dyDescent="0.25"/>
    <row r="560" s="156" customFormat="1" x14ac:dyDescent="0.25"/>
    <row r="561" s="156" customFormat="1" x14ac:dyDescent="0.25"/>
    <row r="562" s="156" customFormat="1" x14ac:dyDescent="0.25"/>
    <row r="563" s="156" customFormat="1" x14ac:dyDescent="0.25"/>
    <row r="564" s="156" customFormat="1" x14ac:dyDescent="0.25"/>
    <row r="565" s="156" customFormat="1" x14ac:dyDescent="0.25"/>
    <row r="566" s="156" customFormat="1" x14ac:dyDescent="0.25"/>
    <row r="567" s="156" customFormat="1" x14ac:dyDescent="0.25"/>
    <row r="568" s="156" customFormat="1" x14ac:dyDescent="0.25"/>
    <row r="569" s="156" customFormat="1" x14ac:dyDescent="0.25"/>
    <row r="570" s="156" customFormat="1" x14ac:dyDescent="0.25"/>
    <row r="571" s="156" customFormat="1" x14ac:dyDescent="0.25"/>
    <row r="572" s="156" customFormat="1" x14ac:dyDescent="0.25"/>
    <row r="573" s="156" customFormat="1" x14ac:dyDescent="0.25"/>
    <row r="574" s="156" customFormat="1" x14ac:dyDescent="0.25"/>
    <row r="575" s="156" customFormat="1" x14ac:dyDescent="0.25"/>
    <row r="576" s="156" customFormat="1" x14ac:dyDescent="0.25"/>
    <row r="577" s="156" customFormat="1" x14ac:dyDescent="0.25"/>
    <row r="578" s="156" customFormat="1" x14ac:dyDescent="0.25"/>
    <row r="579" s="156" customFormat="1" x14ac:dyDescent="0.25"/>
    <row r="580" s="156" customFormat="1" x14ac:dyDescent="0.25"/>
    <row r="581" s="156" customFormat="1" x14ac:dyDescent="0.25"/>
    <row r="582" s="156" customFormat="1" x14ac:dyDescent="0.25"/>
    <row r="583" s="156" customFormat="1" x14ac:dyDescent="0.25"/>
    <row r="584" s="156" customFormat="1" x14ac:dyDescent="0.25"/>
    <row r="585" s="156" customFormat="1" x14ac:dyDescent="0.25"/>
    <row r="586" s="156" customFormat="1" x14ac:dyDescent="0.25"/>
    <row r="587" s="156" customFormat="1" x14ac:dyDescent="0.25"/>
    <row r="588" s="156" customFormat="1" x14ac:dyDescent="0.25"/>
    <row r="589" s="156" customFormat="1" x14ac:dyDescent="0.25"/>
    <row r="590" s="156" customFormat="1" x14ac:dyDescent="0.25"/>
    <row r="591" s="156" customFormat="1" x14ac:dyDescent="0.25"/>
    <row r="592" s="156" customFormat="1" x14ac:dyDescent="0.25"/>
    <row r="593" s="156" customFormat="1" x14ac:dyDescent="0.25"/>
    <row r="594" s="156" customFormat="1" x14ac:dyDescent="0.25"/>
    <row r="595" s="156" customFormat="1" x14ac:dyDescent="0.25"/>
    <row r="596" s="156" customFormat="1" x14ac:dyDescent="0.25"/>
    <row r="597" s="156" customFormat="1" x14ac:dyDescent="0.25"/>
    <row r="598" s="156" customFormat="1" x14ac:dyDescent="0.25"/>
    <row r="599" s="156" customFormat="1" x14ac:dyDescent="0.25"/>
    <row r="600" s="156" customFormat="1" x14ac:dyDescent="0.25"/>
    <row r="601" s="156" customFormat="1" x14ac:dyDescent="0.25"/>
    <row r="602" s="156" customFormat="1" x14ac:dyDescent="0.25"/>
    <row r="603" s="156" customFormat="1" x14ac:dyDescent="0.25"/>
    <row r="604" s="156" customFormat="1" x14ac:dyDescent="0.25"/>
    <row r="605" s="156" customFormat="1" x14ac:dyDescent="0.25"/>
    <row r="606" s="156" customFormat="1" x14ac:dyDescent="0.25"/>
    <row r="607" s="156" customFormat="1" x14ac:dyDescent="0.25"/>
    <row r="608" s="156" customFormat="1" x14ac:dyDescent="0.25"/>
    <row r="609" s="156" customFormat="1" x14ac:dyDescent="0.25"/>
    <row r="610" s="156" customFormat="1" x14ac:dyDescent="0.25"/>
    <row r="611" s="156" customFormat="1" x14ac:dyDescent="0.25"/>
    <row r="612" s="156" customFormat="1" x14ac:dyDescent="0.25"/>
    <row r="613" s="156" customFormat="1" x14ac:dyDescent="0.25"/>
    <row r="614" s="156" customFormat="1" x14ac:dyDescent="0.25"/>
    <row r="615" s="156" customFormat="1" x14ac:dyDescent="0.25"/>
    <row r="616" s="156" customFormat="1" x14ac:dyDescent="0.25"/>
    <row r="617" s="156" customFormat="1" x14ac:dyDescent="0.25"/>
    <row r="618" s="156" customFormat="1" x14ac:dyDescent="0.25"/>
    <row r="619" s="156" customFormat="1" x14ac:dyDescent="0.25"/>
    <row r="620" s="156" customFormat="1" x14ac:dyDescent="0.25"/>
    <row r="621" s="156" customFormat="1" x14ac:dyDescent="0.25"/>
    <row r="622" s="156" customFormat="1" x14ac:dyDescent="0.25"/>
    <row r="623" s="156" customFormat="1" x14ac:dyDescent="0.25"/>
    <row r="624" s="156" customFormat="1" x14ac:dyDescent="0.25"/>
    <row r="625" s="156" customFormat="1" x14ac:dyDescent="0.25"/>
    <row r="626" s="156" customFormat="1" x14ac:dyDescent="0.25"/>
    <row r="627" s="156" customFormat="1" x14ac:dyDescent="0.25"/>
    <row r="628" s="156" customFormat="1" x14ac:dyDescent="0.25"/>
    <row r="629" s="156" customFormat="1" x14ac:dyDescent="0.25"/>
    <row r="630" s="156" customFormat="1" x14ac:dyDescent="0.25"/>
    <row r="631" s="156" customFormat="1" x14ac:dyDescent="0.25"/>
    <row r="632" s="156" customFormat="1" x14ac:dyDescent="0.25"/>
    <row r="633" s="156" customFormat="1" x14ac:dyDescent="0.25"/>
    <row r="634" s="156" customFormat="1" x14ac:dyDescent="0.25"/>
    <row r="635" s="156" customFormat="1" x14ac:dyDescent="0.25"/>
    <row r="636" s="156" customFormat="1" x14ac:dyDescent="0.25"/>
    <row r="637" s="156" customFormat="1" x14ac:dyDescent="0.25"/>
    <row r="638" s="156" customFormat="1" x14ac:dyDescent="0.25"/>
    <row r="639" s="156" customFormat="1" x14ac:dyDescent="0.25"/>
    <row r="640" s="156" customFormat="1" x14ac:dyDescent="0.25"/>
    <row r="641" s="156" customFormat="1" x14ac:dyDescent="0.25"/>
    <row r="642" s="156" customFormat="1" x14ac:dyDescent="0.25"/>
    <row r="643" s="156" customFormat="1" x14ac:dyDescent="0.25"/>
    <row r="644" s="156" customFormat="1" x14ac:dyDescent="0.25"/>
    <row r="645" s="156" customFormat="1" x14ac:dyDescent="0.25"/>
    <row r="646" s="156" customFormat="1" x14ac:dyDescent="0.25"/>
    <row r="647" s="156" customFormat="1" x14ac:dyDescent="0.25"/>
    <row r="648" s="156" customFormat="1" x14ac:dyDescent="0.25"/>
    <row r="649" s="156" customFormat="1" x14ac:dyDescent="0.25"/>
    <row r="650" s="156" customFormat="1" x14ac:dyDescent="0.25"/>
    <row r="651" s="156" customFormat="1" x14ac:dyDescent="0.25"/>
    <row r="652" s="156" customFormat="1" x14ac:dyDescent="0.25"/>
    <row r="653" s="156" customFormat="1" x14ac:dyDescent="0.25"/>
    <row r="654" s="156" customFormat="1" x14ac:dyDescent="0.25"/>
    <row r="655" s="156" customFormat="1" x14ac:dyDescent="0.25"/>
    <row r="656" s="156" customFormat="1" x14ac:dyDescent="0.25"/>
    <row r="657" s="156" customFormat="1" x14ac:dyDescent="0.25"/>
    <row r="658" s="156" customFormat="1" x14ac:dyDescent="0.25"/>
    <row r="659" s="156" customFormat="1" x14ac:dyDescent="0.25"/>
    <row r="660" s="156" customFormat="1" x14ac:dyDescent="0.25"/>
    <row r="661" s="156" customFormat="1" x14ac:dyDescent="0.25"/>
    <row r="662" s="156" customFormat="1" x14ac:dyDescent="0.25"/>
    <row r="663" s="156" customFormat="1" x14ac:dyDescent="0.25"/>
    <row r="664" s="156" customFormat="1" x14ac:dyDescent="0.25"/>
    <row r="665" s="156" customFormat="1" x14ac:dyDescent="0.25"/>
    <row r="666" s="156" customFormat="1" x14ac:dyDescent="0.25"/>
    <row r="667" s="156" customFormat="1" x14ac:dyDescent="0.25"/>
    <row r="668" s="156" customFormat="1" x14ac:dyDescent="0.25"/>
    <row r="669" s="156" customFormat="1" x14ac:dyDescent="0.25"/>
    <row r="670" s="156" customFormat="1" x14ac:dyDescent="0.25"/>
    <row r="671" s="156" customFormat="1" x14ac:dyDescent="0.25"/>
    <row r="672" s="156" customFormat="1" x14ac:dyDescent="0.25"/>
    <row r="673" s="156" customFormat="1" x14ac:dyDescent="0.25"/>
    <row r="674" s="156" customFormat="1" x14ac:dyDescent="0.25"/>
    <row r="675" s="156" customFormat="1" x14ac:dyDescent="0.25"/>
    <row r="676" s="156" customFormat="1" x14ac:dyDescent="0.25"/>
    <row r="677" s="156" customFormat="1" x14ac:dyDescent="0.25"/>
    <row r="678" s="156" customFormat="1" x14ac:dyDescent="0.25"/>
    <row r="679" s="156" customFormat="1" x14ac:dyDescent="0.25"/>
    <row r="680" s="156" customFormat="1" x14ac:dyDescent="0.25"/>
    <row r="681" s="156" customFormat="1" x14ac:dyDescent="0.25"/>
    <row r="682" s="156" customFormat="1" x14ac:dyDescent="0.25"/>
    <row r="683" s="156" customFormat="1" x14ac:dyDescent="0.25"/>
    <row r="684" s="156" customFormat="1" x14ac:dyDescent="0.25"/>
    <row r="685" s="156" customFormat="1" x14ac:dyDescent="0.25"/>
    <row r="686" s="156" customFormat="1" x14ac:dyDescent="0.25"/>
    <row r="687" s="156" customFormat="1" x14ac:dyDescent="0.25"/>
    <row r="688" s="156" customFormat="1" x14ac:dyDescent="0.25"/>
    <row r="689" s="156" customFormat="1" x14ac:dyDescent="0.25"/>
    <row r="690" s="156" customFormat="1" x14ac:dyDescent="0.25"/>
    <row r="691" s="156" customFormat="1" x14ac:dyDescent="0.25"/>
    <row r="692" s="156" customFormat="1" x14ac:dyDescent="0.25"/>
    <row r="693" s="156" customFormat="1" x14ac:dyDescent="0.25"/>
    <row r="694" s="156" customFormat="1" x14ac:dyDescent="0.25"/>
    <row r="695" s="156" customFormat="1" x14ac:dyDescent="0.25"/>
    <row r="696" s="156" customFormat="1" x14ac:dyDescent="0.25"/>
    <row r="697" s="156" customFormat="1" x14ac:dyDescent="0.25"/>
    <row r="698" s="156" customFormat="1" x14ac:dyDescent="0.25"/>
    <row r="699" s="156" customFormat="1" x14ac:dyDescent="0.25"/>
    <row r="700" s="156" customFormat="1" x14ac:dyDescent="0.25"/>
    <row r="701" s="156" customFormat="1" x14ac:dyDescent="0.25"/>
    <row r="702" s="156" customFormat="1" x14ac:dyDescent="0.25"/>
    <row r="703" s="156" customFormat="1" x14ac:dyDescent="0.25"/>
    <row r="704" s="156" customFormat="1" x14ac:dyDescent="0.25"/>
    <row r="705" s="156" customFormat="1" x14ac:dyDescent="0.25"/>
    <row r="706" s="156" customFormat="1" x14ac:dyDescent="0.25"/>
    <row r="707" s="156" customFormat="1" x14ac:dyDescent="0.25"/>
    <row r="708" s="156" customFormat="1" x14ac:dyDescent="0.25"/>
    <row r="709" s="156" customFormat="1" x14ac:dyDescent="0.25"/>
    <row r="710" s="156" customFormat="1" x14ac:dyDescent="0.25"/>
    <row r="711" s="156" customFormat="1" x14ac:dyDescent="0.25"/>
    <row r="712" s="156" customFormat="1" x14ac:dyDescent="0.25"/>
    <row r="713" s="156" customFormat="1" x14ac:dyDescent="0.25"/>
    <row r="714" s="156" customFormat="1" x14ac:dyDescent="0.25"/>
    <row r="715" s="156" customFormat="1" x14ac:dyDescent="0.25"/>
    <row r="716" s="156" customFormat="1" x14ac:dyDescent="0.25"/>
    <row r="717" s="156" customFormat="1" x14ac:dyDescent="0.25"/>
    <row r="718" s="156" customFormat="1" x14ac:dyDescent="0.25"/>
    <row r="719" s="156" customFormat="1" x14ac:dyDescent="0.25"/>
    <row r="720" s="156" customFormat="1" x14ac:dyDescent="0.25"/>
    <row r="721" s="156" customFormat="1" x14ac:dyDescent="0.25"/>
    <row r="722" s="156" customFormat="1" x14ac:dyDescent="0.25"/>
    <row r="723" s="156" customFormat="1" x14ac:dyDescent="0.25"/>
    <row r="724" s="156" customFormat="1" x14ac:dyDescent="0.25"/>
    <row r="725" s="156" customFormat="1" x14ac:dyDescent="0.25"/>
    <row r="726" s="156" customFormat="1" x14ac:dyDescent="0.25"/>
    <row r="727" s="156" customFormat="1" x14ac:dyDescent="0.25"/>
    <row r="728" s="156" customFormat="1" x14ac:dyDescent="0.25"/>
    <row r="729" s="156" customFormat="1" x14ac:dyDescent="0.25"/>
    <row r="730" s="156" customFormat="1" x14ac:dyDescent="0.25"/>
    <row r="731" s="156" customFormat="1" x14ac:dyDescent="0.25"/>
    <row r="732" s="156" customFormat="1" x14ac:dyDescent="0.25"/>
    <row r="733" s="156" customFormat="1" x14ac:dyDescent="0.25"/>
    <row r="734" s="156" customFormat="1" x14ac:dyDescent="0.25"/>
    <row r="735" s="156" customFormat="1" x14ac:dyDescent="0.25"/>
    <row r="736" s="156" customFormat="1" x14ac:dyDescent="0.25"/>
    <row r="737" s="156" customFormat="1" x14ac:dyDescent="0.25"/>
    <row r="738" s="156" customFormat="1" x14ac:dyDescent="0.25"/>
    <row r="739" s="156" customFormat="1" x14ac:dyDescent="0.25"/>
    <row r="740" s="156" customFormat="1" x14ac:dyDescent="0.25"/>
    <row r="741" s="156" customFormat="1" x14ac:dyDescent="0.25"/>
    <row r="742" s="156" customFormat="1" x14ac:dyDescent="0.25"/>
    <row r="743" s="156" customFormat="1" x14ac:dyDescent="0.25"/>
    <row r="744" s="156" customFormat="1" x14ac:dyDescent="0.25"/>
    <row r="745" s="156" customFormat="1" x14ac:dyDescent="0.25"/>
    <row r="746" s="156" customFormat="1" x14ac:dyDescent="0.25"/>
    <row r="747" s="156" customFormat="1" x14ac:dyDescent="0.25"/>
    <row r="748" s="156" customFormat="1" x14ac:dyDescent="0.25"/>
    <row r="749" s="156" customFormat="1" x14ac:dyDescent="0.25"/>
    <row r="750" s="156" customFormat="1" x14ac:dyDescent="0.25"/>
    <row r="751" s="156" customFormat="1" x14ac:dyDescent="0.25"/>
    <row r="752" s="156" customFormat="1" x14ac:dyDescent="0.25"/>
    <row r="753" s="156" customFormat="1" x14ac:dyDescent="0.25"/>
    <row r="754" s="156" customFormat="1" x14ac:dyDescent="0.25"/>
    <row r="755" s="156" customFormat="1" x14ac:dyDescent="0.25"/>
    <row r="756" s="156" customFormat="1" x14ac:dyDescent="0.25"/>
    <row r="757" s="156" customFormat="1" x14ac:dyDescent="0.25"/>
    <row r="758" s="156" customFormat="1" x14ac:dyDescent="0.25"/>
    <row r="759" s="156" customFormat="1" x14ac:dyDescent="0.25"/>
    <row r="760" s="156" customFormat="1" x14ac:dyDescent="0.25"/>
    <row r="761" s="156" customFormat="1" x14ac:dyDescent="0.25"/>
    <row r="762" s="156" customFormat="1" x14ac:dyDescent="0.25"/>
    <row r="763" s="156" customFormat="1" x14ac:dyDescent="0.25"/>
    <row r="764" s="156" customFormat="1" x14ac:dyDescent="0.25"/>
    <row r="765" s="156" customFormat="1" x14ac:dyDescent="0.25"/>
    <row r="766" s="156" customFormat="1" x14ac:dyDescent="0.25"/>
    <row r="767" s="156" customFormat="1" x14ac:dyDescent="0.25"/>
    <row r="768" s="156" customFormat="1" x14ac:dyDescent="0.25"/>
    <row r="769" s="156" customFormat="1" x14ac:dyDescent="0.25"/>
    <row r="770" s="156" customFormat="1" x14ac:dyDescent="0.25"/>
    <row r="771" s="156" customFormat="1" x14ac:dyDescent="0.25"/>
    <row r="772" s="156" customFormat="1" x14ac:dyDescent="0.25"/>
    <row r="773" s="156" customFormat="1" x14ac:dyDescent="0.25"/>
    <row r="774" s="156" customFormat="1" x14ac:dyDescent="0.25"/>
    <row r="775" s="156" customFormat="1" x14ac:dyDescent="0.25"/>
    <row r="776" s="156" customFormat="1" x14ac:dyDescent="0.25"/>
    <row r="777" s="156" customFormat="1" x14ac:dyDescent="0.25"/>
    <row r="778" s="156" customFormat="1" x14ac:dyDescent="0.25"/>
    <row r="779" s="156" customFormat="1" x14ac:dyDescent="0.25"/>
    <row r="780" s="156" customFormat="1" x14ac:dyDescent="0.25"/>
    <row r="781" s="156" customFormat="1" x14ac:dyDescent="0.25"/>
    <row r="782" s="156" customFormat="1" x14ac:dyDescent="0.25"/>
    <row r="783" s="156" customFormat="1" x14ac:dyDescent="0.25"/>
    <row r="784" s="156" customFormat="1" x14ac:dyDescent="0.25"/>
    <row r="785" s="156" customFormat="1" x14ac:dyDescent="0.25"/>
    <row r="786" s="156" customFormat="1" x14ac:dyDescent="0.25"/>
    <row r="787" s="156" customFormat="1" x14ac:dyDescent="0.25"/>
    <row r="788" s="156" customFormat="1" x14ac:dyDescent="0.25"/>
    <row r="789" s="156" customFormat="1" x14ac:dyDescent="0.25"/>
    <row r="790" s="156" customFormat="1" x14ac:dyDescent="0.25"/>
    <row r="791" s="156" customFormat="1" x14ac:dyDescent="0.25"/>
    <row r="792" s="156" customFormat="1" x14ac:dyDescent="0.25"/>
    <row r="793" s="156" customFormat="1" x14ac:dyDescent="0.25"/>
    <row r="794" s="156" customFormat="1" x14ac:dyDescent="0.25"/>
    <row r="795" s="156" customFormat="1" x14ac:dyDescent="0.25"/>
    <row r="796" s="156" customFormat="1" x14ac:dyDescent="0.25"/>
    <row r="797" s="156" customFormat="1" x14ac:dyDescent="0.25"/>
    <row r="798" s="156" customFormat="1" x14ac:dyDescent="0.25"/>
    <row r="799" s="156" customFormat="1" x14ac:dyDescent="0.25"/>
    <row r="800" s="156" customFormat="1" x14ac:dyDescent="0.25"/>
  </sheetData>
  <mergeCells count="3">
    <mergeCell ref="G3:P3"/>
    <mergeCell ref="I89:K89"/>
    <mergeCell ref="I91:L91"/>
  </mergeCells>
  <dataValidations count="1">
    <dataValidation type="decimal" allowBlank="1" showInputMessage="1" showErrorMessage="1" error="You only can enter a positive amount." prompt="Enter a positive amount." sqref="E53 G53:P53">
      <formula1>0</formula1>
      <formula2>999999999</formula2>
    </dataValidation>
  </dataValidations>
  <pageMargins left="0.7" right="0.7" top="0.75" bottom="0.75" header="0.3" footer="0.3"/>
  <pageSetup paperSize="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workbookViewId="0">
      <selection activeCell="A4" sqref="A4"/>
    </sheetView>
  </sheetViews>
  <sheetFormatPr defaultRowHeight="15" x14ac:dyDescent="0.25"/>
  <cols>
    <col min="1" max="1" width="33.28515625" style="246" customWidth="1"/>
    <col min="2" max="6" width="12.5703125" style="246" customWidth="1"/>
    <col min="7" max="7" width="3.5703125" style="246" customWidth="1"/>
    <col min="8" max="8" width="10.5703125" style="246" customWidth="1"/>
    <col min="9" max="9" width="13.140625" style="246" customWidth="1"/>
    <col min="10" max="10" width="11.5703125" style="246" customWidth="1"/>
    <col min="11" max="256" width="9.140625" style="246"/>
    <col min="257" max="257" width="33.28515625" style="246" customWidth="1"/>
    <col min="258" max="262" width="12.5703125" style="246" customWidth="1"/>
    <col min="263" max="263" width="3.5703125" style="246" customWidth="1"/>
    <col min="264" max="264" width="10.5703125" style="246" customWidth="1"/>
    <col min="265" max="265" width="13.140625" style="246" customWidth="1"/>
    <col min="266" max="266" width="11.5703125" style="246" customWidth="1"/>
    <col min="267" max="512" width="9.140625" style="246"/>
    <col min="513" max="513" width="33.28515625" style="246" customWidth="1"/>
    <col min="514" max="518" width="12.5703125" style="246" customWidth="1"/>
    <col min="519" max="519" width="3.5703125" style="246" customWidth="1"/>
    <col min="520" max="520" width="10.5703125" style="246" customWidth="1"/>
    <col min="521" max="521" width="13.140625" style="246" customWidth="1"/>
    <col min="522" max="522" width="11.5703125" style="246" customWidth="1"/>
    <col min="523" max="768" width="9.140625" style="246"/>
    <col min="769" max="769" width="33.28515625" style="246" customWidth="1"/>
    <col min="770" max="774" width="12.5703125" style="246" customWidth="1"/>
    <col min="775" max="775" width="3.5703125" style="246" customWidth="1"/>
    <col min="776" max="776" width="10.5703125" style="246" customWidth="1"/>
    <col min="777" max="777" width="13.140625" style="246" customWidth="1"/>
    <col min="778" max="778" width="11.5703125" style="246" customWidth="1"/>
    <col min="779" max="1024" width="9.140625" style="246"/>
    <col min="1025" max="1025" width="33.28515625" style="246" customWidth="1"/>
    <col min="1026" max="1030" width="12.5703125" style="246" customWidth="1"/>
    <col min="1031" max="1031" width="3.5703125" style="246" customWidth="1"/>
    <col min="1032" max="1032" width="10.5703125" style="246" customWidth="1"/>
    <col min="1033" max="1033" width="13.140625" style="246" customWidth="1"/>
    <col min="1034" max="1034" width="11.5703125" style="246" customWidth="1"/>
    <col min="1035" max="1280" width="9.140625" style="246"/>
    <col min="1281" max="1281" width="33.28515625" style="246" customWidth="1"/>
    <col min="1282" max="1286" width="12.5703125" style="246" customWidth="1"/>
    <col min="1287" max="1287" width="3.5703125" style="246" customWidth="1"/>
    <col min="1288" max="1288" width="10.5703125" style="246" customWidth="1"/>
    <col min="1289" max="1289" width="13.140625" style="246" customWidth="1"/>
    <col min="1290" max="1290" width="11.5703125" style="246" customWidth="1"/>
    <col min="1291" max="1536" width="9.140625" style="246"/>
    <col min="1537" max="1537" width="33.28515625" style="246" customWidth="1"/>
    <col min="1538" max="1542" width="12.5703125" style="246" customWidth="1"/>
    <col min="1543" max="1543" width="3.5703125" style="246" customWidth="1"/>
    <col min="1544" max="1544" width="10.5703125" style="246" customWidth="1"/>
    <col min="1545" max="1545" width="13.140625" style="246" customWidth="1"/>
    <col min="1546" max="1546" width="11.5703125" style="246" customWidth="1"/>
    <col min="1547" max="1792" width="9.140625" style="246"/>
    <col min="1793" max="1793" width="33.28515625" style="246" customWidth="1"/>
    <col min="1794" max="1798" width="12.5703125" style="246" customWidth="1"/>
    <col min="1799" max="1799" width="3.5703125" style="246" customWidth="1"/>
    <col min="1800" max="1800" width="10.5703125" style="246" customWidth="1"/>
    <col min="1801" max="1801" width="13.140625" style="246" customWidth="1"/>
    <col min="1802" max="1802" width="11.5703125" style="246" customWidth="1"/>
    <col min="1803" max="2048" width="9.140625" style="246"/>
    <col min="2049" max="2049" width="33.28515625" style="246" customWidth="1"/>
    <col min="2050" max="2054" width="12.5703125" style="246" customWidth="1"/>
    <col min="2055" max="2055" width="3.5703125" style="246" customWidth="1"/>
    <col min="2056" max="2056" width="10.5703125" style="246" customWidth="1"/>
    <col min="2057" max="2057" width="13.140625" style="246" customWidth="1"/>
    <col min="2058" max="2058" width="11.5703125" style="246" customWidth="1"/>
    <col min="2059" max="2304" width="9.140625" style="246"/>
    <col min="2305" max="2305" width="33.28515625" style="246" customWidth="1"/>
    <col min="2306" max="2310" width="12.5703125" style="246" customWidth="1"/>
    <col min="2311" max="2311" width="3.5703125" style="246" customWidth="1"/>
    <col min="2312" max="2312" width="10.5703125" style="246" customWidth="1"/>
    <col min="2313" max="2313" width="13.140625" style="246" customWidth="1"/>
    <col min="2314" max="2314" width="11.5703125" style="246" customWidth="1"/>
    <col min="2315" max="2560" width="9.140625" style="246"/>
    <col min="2561" max="2561" width="33.28515625" style="246" customWidth="1"/>
    <col min="2562" max="2566" width="12.5703125" style="246" customWidth="1"/>
    <col min="2567" max="2567" width="3.5703125" style="246" customWidth="1"/>
    <col min="2568" max="2568" width="10.5703125" style="246" customWidth="1"/>
    <col min="2569" max="2569" width="13.140625" style="246" customWidth="1"/>
    <col min="2570" max="2570" width="11.5703125" style="246" customWidth="1"/>
    <col min="2571" max="2816" width="9.140625" style="246"/>
    <col min="2817" max="2817" width="33.28515625" style="246" customWidth="1"/>
    <col min="2818" max="2822" width="12.5703125" style="246" customWidth="1"/>
    <col min="2823" max="2823" width="3.5703125" style="246" customWidth="1"/>
    <col min="2824" max="2824" width="10.5703125" style="246" customWidth="1"/>
    <col min="2825" max="2825" width="13.140625" style="246" customWidth="1"/>
    <col min="2826" max="2826" width="11.5703125" style="246" customWidth="1"/>
    <col min="2827" max="3072" width="9.140625" style="246"/>
    <col min="3073" max="3073" width="33.28515625" style="246" customWidth="1"/>
    <col min="3074" max="3078" width="12.5703125" style="246" customWidth="1"/>
    <col min="3079" max="3079" width="3.5703125" style="246" customWidth="1"/>
    <col min="3080" max="3080" width="10.5703125" style="246" customWidth="1"/>
    <col min="3081" max="3081" width="13.140625" style="246" customWidth="1"/>
    <col min="3082" max="3082" width="11.5703125" style="246" customWidth="1"/>
    <col min="3083" max="3328" width="9.140625" style="246"/>
    <col min="3329" max="3329" width="33.28515625" style="246" customWidth="1"/>
    <col min="3330" max="3334" width="12.5703125" style="246" customWidth="1"/>
    <col min="3335" max="3335" width="3.5703125" style="246" customWidth="1"/>
    <col min="3336" max="3336" width="10.5703125" style="246" customWidth="1"/>
    <col min="3337" max="3337" width="13.140625" style="246" customWidth="1"/>
    <col min="3338" max="3338" width="11.5703125" style="246" customWidth="1"/>
    <col min="3339" max="3584" width="9.140625" style="246"/>
    <col min="3585" max="3585" width="33.28515625" style="246" customWidth="1"/>
    <col min="3586" max="3590" width="12.5703125" style="246" customWidth="1"/>
    <col min="3591" max="3591" width="3.5703125" style="246" customWidth="1"/>
    <col min="3592" max="3592" width="10.5703125" style="246" customWidth="1"/>
    <col min="3593" max="3593" width="13.140625" style="246" customWidth="1"/>
    <col min="3594" max="3594" width="11.5703125" style="246" customWidth="1"/>
    <col min="3595" max="3840" width="9.140625" style="246"/>
    <col min="3841" max="3841" width="33.28515625" style="246" customWidth="1"/>
    <col min="3842" max="3846" width="12.5703125" style="246" customWidth="1"/>
    <col min="3847" max="3847" width="3.5703125" style="246" customWidth="1"/>
    <col min="3848" max="3848" width="10.5703125" style="246" customWidth="1"/>
    <col min="3849" max="3849" width="13.140625" style="246" customWidth="1"/>
    <col min="3850" max="3850" width="11.5703125" style="246" customWidth="1"/>
    <col min="3851" max="4096" width="9.140625" style="246"/>
    <col min="4097" max="4097" width="33.28515625" style="246" customWidth="1"/>
    <col min="4098" max="4102" width="12.5703125" style="246" customWidth="1"/>
    <col min="4103" max="4103" width="3.5703125" style="246" customWidth="1"/>
    <col min="4104" max="4104" width="10.5703125" style="246" customWidth="1"/>
    <col min="4105" max="4105" width="13.140625" style="246" customWidth="1"/>
    <col min="4106" max="4106" width="11.5703125" style="246" customWidth="1"/>
    <col min="4107" max="4352" width="9.140625" style="246"/>
    <col min="4353" max="4353" width="33.28515625" style="246" customWidth="1"/>
    <col min="4354" max="4358" width="12.5703125" style="246" customWidth="1"/>
    <col min="4359" max="4359" width="3.5703125" style="246" customWidth="1"/>
    <col min="4360" max="4360" width="10.5703125" style="246" customWidth="1"/>
    <col min="4361" max="4361" width="13.140625" style="246" customWidth="1"/>
    <col min="4362" max="4362" width="11.5703125" style="246" customWidth="1"/>
    <col min="4363" max="4608" width="9.140625" style="246"/>
    <col min="4609" max="4609" width="33.28515625" style="246" customWidth="1"/>
    <col min="4610" max="4614" width="12.5703125" style="246" customWidth="1"/>
    <col min="4615" max="4615" width="3.5703125" style="246" customWidth="1"/>
    <col min="4616" max="4616" width="10.5703125" style="246" customWidth="1"/>
    <col min="4617" max="4617" width="13.140625" style="246" customWidth="1"/>
    <col min="4618" max="4618" width="11.5703125" style="246" customWidth="1"/>
    <col min="4619" max="4864" width="9.140625" style="246"/>
    <col min="4865" max="4865" width="33.28515625" style="246" customWidth="1"/>
    <col min="4866" max="4870" width="12.5703125" style="246" customWidth="1"/>
    <col min="4871" max="4871" width="3.5703125" style="246" customWidth="1"/>
    <col min="4872" max="4872" width="10.5703125" style="246" customWidth="1"/>
    <col min="4873" max="4873" width="13.140625" style="246" customWidth="1"/>
    <col min="4874" max="4874" width="11.5703125" style="246" customWidth="1"/>
    <col min="4875" max="5120" width="9.140625" style="246"/>
    <col min="5121" max="5121" width="33.28515625" style="246" customWidth="1"/>
    <col min="5122" max="5126" width="12.5703125" style="246" customWidth="1"/>
    <col min="5127" max="5127" width="3.5703125" style="246" customWidth="1"/>
    <col min="5128" max="5128" width="10.5703125" style="246" customWidth="1"/>
    <col min="5129" max="5129" width="13.140625" style="246" customWidth="1"/>
    <col min="5130" max="5130" width="11.5703125" style="246" customWidth="1"/>
    <col min="5131" max="5376" width="9.140625" style="246"/>
    <col min="5377" max="5377" width="33.28515625" style="246" customWidth="1"/>
    <col min="5378" max="5382" width="12.5703125" style="246" customWidth="1"/>
    <col min="5383" max="5383" width="3.5703125" style="246" customWidth="1"/>
    <col min="5384" max="5384" width="10.5703125" style="246" customWidth="1"/>
    <col min="5385" max="5385" width="13.140625" style="246" customWidth="1"/>
    <col min="5386" max="5386" width="11.5703125" style="246" customWidth="1"/>
    <col min="5387" max="5632" width="9.140625" style="246"/>
    <col min="5633" max="5633" width="33.28515625" style="246" customWidth="1"/>
    <col min="5634" max="5638" width="12.5703125" style="246" customWidth="1"/>
    <col min="5639" max="5639" width="3.5703125" style="246" customWidth="1"/>
    <col min="5640" max="5640" width="10.5703125" style="246" customWidth="1"/>
    <col min="5641" max="5641" width="13.140625" style="246" customWidth="1"/>
    <col min="5642" max="5642" width="11.5703125" style="246" customWidth="1"/>
    <col min="5643" max="5888" width="9.140625" style="246"/>
    <col min="5889" max="5889" width="33.28515625" style="246" customWidth="1"/>
    <col min="5890" max="5894" width="12.5703125" style="246" customWidth="1"/>
    <col min="5895" max="5895" width="3.5703125" style="246" customWidth="1"/>
    <col min="5896" max="5896" width="10.5703125" style="246" customWidth="1"/>
    <col min="5897" max="5897" width="13.140625" style="246" customWidth="1"/>
    <col min="5898" max="5898" width="11.5703125" style="246" customWidth="1"/>
    <col min="5899" max="6144" width="9.140625" style="246"/>
    <col min="6145" max="6145" width="33.28515625" style="246" customWidth="1"/>
    <col min="6146" max="6150" width="12.5703125" style="246" customWidth="1"/>
    <col min="6151" max="6151" width="3.5703125" style="246" customWidth="1"/>
    <col min="6152" max="6152" width="10.5703125" style="246" customWidth="1"/>
    <col min="6153" max="6153" width="13.140625" style="246" customWidth="1"/>
    <col min="6154" max="6154" width="11.5703125" style="246" customWidth="1"/>
    <col min="6155" max="6400" width="9.140625" style="246"/>
    <col min="6401" max="6401" width="33.28515625" style="246" customWidth="1"/>
    <col min="6402" max="6406" width="12.5703125" style="246" customWidth="1"/>
    <col min="6407" max="6407" width="3.5703125" style="246" customWidth="1"/>
    <col min="6408" max="6408" width="10.5703125" style="246" customWidth="1"/>
    <col min="6409" max="6409" width="13.140625" style="246" customWidth="1"/>
    <col min="6410" max="6410" width="11.5703125" style="246" customWidth="1"/>
    <col min="6411" max="6656" width="9.140625" style="246"/>
    <col min="6657" max="6657" width="33.28515625" style="246" customWidth="1"/>
    <col min="6658" max="6662" width="12.5703125" style="246" customWidth="1"/>
    <col min="6663" max="6663" width="3.5703125" style="246" customWidth="1"/>
    <col min="6664" max="6664" width="10.5703125" style="246" customWidth="1"/>
    <col min="6665" max="6665" width="13.140625" style="246" customWidth="1"/>
    <col min="6666" max="6666" width="11.5703125" style="246" customWidth="1"/>
    <col min="6667" max="6912" width="9.140625" style="246"/>
    <col min="6913" max="6913" width="33.28515625" style="246" customWidth="1"/>
    <col min="6914" max="6918" width="12.5703125" style="246" customWidth="1"/>
    <col min="6919" max="6919" width="3.5703125" style="246" customWidth="1"/>
    <col min="6920" max="6920" width="10.5703125" style="246" customWidth="1"/>
    <col min="6921" max="6921" width="13.140625" style="246" customWidth="1"/>
    <col min="6922" max="6922" width="11.5703125" style="246" customWidth="1"/>
    <col min="6923" max="7168" width="9.140625" style="246"/>
    <col min="7169" max="7169" width="33.28515625" style="246" customWidth="1"/>
    <col min="7170" max="7174" width="12.5703125" style="246" customWidth="1"/>
    <col min="7175" max="7175" width="3.5703125" style="246" customWidth="1"/>
    <col min="7176" max="7176" width="10.5703125" style="246" customWidth="1"/>
    <col min="7177" max="7177" width="13.140625" style="246" customWidth="1"/>
    <col min="7178" max="7178" width="11.5703125" style="246" customWidth="1"/>
    <col min="7179" max="7424" width="9.140625" style="246"/>
    <col min="7425" max="7425" width="33.28515625" style="246" customWidth="1"/>
    <col min="7426" max="7430" width="12.5703125" style="246" customWidth="1"/>
    <col min="7431" max="7431" width="3.5703125" style="246" customWidth="1"/>
    <col min="7432" max="7432" width="10.5703125" style="246" customWidth="1"/>
    <col min="7433" max="7433" width="13.140625" style="246" customWidth="1"/>
    <col min="7434" max="7434" width="11.5703125" style="246" customWidth="1"/>
    <col min="7435" max="7680" width="9.140625" style="246"/>
    <col min="7681" max="7681" width="33.28515625" style="246" customWidth="1"/>
    <col min="7682" max="7686" width="12.5703125" style="246" customWidth="1"/>
    <col min="7687" max="7687" width="3.5703125" style="246" customWidth="1"/>
    <col min="7688" max="7688" width="10.5703125" style="246" customWidth="1"/>
    <col min="7689" max="7689" width="13.140625" style="246" customWidth="1"/>
    <col min="7690" max="7690" width="11.5703125" style="246" customWidth="1"/>
    <col min="7691" max="7936" width="9.140625" style="246"/>
    <col min="7937" max="7937" width="33.28515625" style="246" customWidth="1"/>
    <col min="7938" max="7942" width="12.5703125" style="246" customWidth="1"/>
    <col min="7943" max="7943" width="3.5703125" style="246" customWidth="1"/>
    <col min="7944" max="7944" width="10.5703125" style="246" customWidth="1"/>
    <col min="7945" max="7945" width="13.140625" style="246" customWidth="1"/>
    <col min="7946" max="7946" width="11.5703125" style="246" customWidth="1"/>
    <col min="7947" max="8192" width="9.140625" style="246"/>
    <col min="8193" max="8193" width="33.28515625" style="246" customWidth="1"/>
    <col min="8194" max="8198" width="12.5703125" style="246" customWidth="1"/>
    <col min="8199" max="8199" width="3.5703125" style="246" customWidth="1"/>
    <col min="8200" max="8200" width="10.5703125" style="246" customWidth="1"/>
    <col min="8201" max="8201" width="13.140625" style="246" customWidth="1"/>
    <col min="8202" max="8202" width="11.5703125" style="246" customWidth="1"/>
    <col min="8203" max="8448" width="9.140625" style="246"/>
    <col min="8449" max="8449" width="33.28515625" style="246" customWidth="1"/>
    <col min="8450" max="8454" width="12.5703125" style="246" customWidth="1"/>
    <col min="8455" max="8455" width="3.5703125" style="246" customWidth="1"/>
    <col min="8456" max="8456" width="10.5703125" style="246" customWidth="1"/>
    <col min="8457" max="8457" width="13.140625" style="246" customWidth="1"/>
    <col min="8458" max="8458" width="11.5703125" style="246" customWidth="1"/>
    <col min="8459" max="8704" width="9.140625" style="246"/>
    <col min="8705" max="8705" width="33.28515625" style="246" customWidth="1"/>
    <col min="8706" max="8710" width="12.5703125" style="246" customWidth="1"/>
    <col min="8711" max="8711" width="3.5703125" style="246" customWidth="1"/>
    <col min="8712" max="8712" width="10.5703125" style="246" customWidth="1"/>
    <col min="8713" max="8713" width="13.140625" style="246" customWidth="1"/>
    <col min="8714" max="8714" width="11.5703125" style="246" customWidth="1"/>
    <col min="8715" max="8960" width="9.140625" style="246"/>
    <col min="8961" max="8961" width="33.28515625" style="246" customWidth="1"/>
    <col min="8962" max="8966" width="12.5703125" style="246" customWidth="1"/>
    <col min="8967" max="8967" width="3.5703125" style="246" customWidth="1"/>
    <col min="8968" max="8968" width="10.5703125" style="246" customWidth="1"/>
    <col min="8969" max="8969" width="13.140625" style="246" customWidth="1"/>
    <col min="8970" max="8970" width="11.5703125" style="246" customWidth="1"/>
    <col min="8971" max="9216" width="9.140625" style="246"/>
    <col min="9217" max="9217" width="33.28515625" style="246" customWidth="1"/>
    <col min="9218" max="9222" width="12.5703125" style="246" customWidth="1"/>
    <col min="9223" max="9223" width="3.5703125" style="246" customWidth="1"/>
    <col min="9224" max="9224" width="10.5703125" style="246" customWidth="1"/>
    <col min="9225" max="9225" width="13.140625" style="246" customWidth="1"/>
    <col min="9226" max="9226" width="11.5703125" style="246" customWidth="1"/>
    <col min="9227" max="9472" width="9.140625" style="246"/>
    <col min="9473" max="9473" width="33.28515625" style="246" customWidth="1"/>
    <col min="9474" max="9478" width="12.5703125" style="246" customWidth="1"/>
    <col min="9479" max="9479" width="3.5703125" style="246" customWidth="1"/>
    <col min="9480" max="9480" width="10.5703125" style="246" customWidth="1"/>
    <col min="9481" max="9481" width="13.140625" style="246" customWidth="1"/>
    <col min="9482" max="9482" width="11.5703125" style="246" customWidth="1"/>
    <col min="9483" max="9728" width="9.140625" style="246"/>
    <col min="9729" max="9729" width="33.28515625" style="246" customWidth="1"/>
    <col min="9730" max="9734" width="12.5703125" style="246" customWidth="1"/>
    <col min="9735" max="9735" width="3.5703125" style="246" customWidth="1"/>
    <col min="9736" max="9736" width="10.5703125" style="246" customWidth="1"/>
    <col min="9737" max="9737" width="13.140625" style="246" customWidth="1"/>
    <col min="9738" max="9738" width="11.5703125" style="246" customWidth="1"/>
    <col min="9739" max="9984" width="9.140625" style="246"/>
    <col min="9985" max="9985" width="33.28515625" style="246" customWidth="1"/>
    <col min="9986" max="9990" width="12.5703125" style="246" customWidth="1"/>
    <col min="9991" max="9991" width="3.5703125" style="246" customWidth="1"/>
    <col min="9992" max="9992" width="10.5703125" style="246" customWidth="1"/>
    <col min="9993" max="9993" width="13.140625" style="246" customWidth="1"/>
    <col min="9994" max="9994" width="11.5703125" style="246" customWidth="1"/>
    <col min="9995" max="10240" width="9.140625" style="246"/>
    <col min="10241" max="10241" width="33.28515625" style="246" customWidth="1"/>
    <col min="10242" max="10246" width="12.5703125" style="246" customWidth="1"/>
    <col min="10247" max="10247" width="3.5703125" style="246" customWidth="1"/>
    <col min="10248" max="10248" width="10.5703125" style="246" customWidth="1"/>
    <col min="10249" max="10249" width="13.140625" style="246" customWidth="1"/>
    <col min="10250" max="10250" width="11.5703125" style="246" customWidth="1"/>
    <col min="10251" max="10496" width="9.140625" style="246"/>
    <col min="10497" max="10497" width="33.28515625" style="246" customWidth="1"/>
    <col min="10498" max="10502" width="12.5703125" style="246" customWidth="1"/>
    <col min="10503" max="10503" width="3.5703125" style="246" customWidth="1"/>
    <col min="10504" max="10504" width="10.5703125" style="246" customWidth="1"/>
    <col min="10505" max="10505" width="13.140625" style="246" customWidth="1"/>
    <col min="10506" max="10506" width="11.5703125" style="246" customWidth="1"/>
    <col min="10507" max="10752" width="9.140625" style="246"/>
    <col min="10753" max="10753" width="33.28515625" style="246" customWidth="1"/>
    <col min="10754" max="10758" width="12.5703125" style="246" customWidth="1"/>
    <col min="10759" max="10759" width="3.5703125" style="246" customWidth="1"/>
    <col min="10760" max="10760" width="10.5703125" style="246" customWidth="1"/>
    <col min="10761" max="10761" width="13.140625" style="246" customWidth="1"/>
    <col min="10762" max="10762" width="11.5703125" style="246" customWidth="1"/>
    <col min="10763" max="11008" width="9.140625" style="246"/>
    <col min="11009" max="11009" width="33.28515625" style="246" customWidth="1"/>
    <col min="11010" max="11014" width="12.5703125" style="246" customWidth="1"/>
    <col min="11015" max="11015" width="3.5703125" style="246" customWidth="1"/>
    <col min="11016" max="11016" width="10.5703125" style="246" customWidth="1"/>
    <col min="11017" max="11017" width="13.140625" style="246" customWidth="1"/>
    <col min="11018" max="11018" width="11.5703125" style="246" customWidth="1"/>
    <col min="11019" max="11264" width="9.140625" style="246"/>
    <col min="11265" max="11265" width="33.28515625" style="246" customWidth="1"/>
    <col min="11266" max="11270" width="12.5703125" style="246" customWidth="1"/>
    <col min="11271" max="11271" width="3.5703125" style="246" customWidth="1"/>
    <col min="11272" max="11272" width="10.5703125" style="246" customWidth="1"/>
    <col min="11273" max="11273" width="13.140625" style="246" customWidth="1"/>
    <col min="11274" max="11274" width="11.5703125" style="246" customWidth="1"/>
    <col min="11275" max="11520" width="9.140625" style="246"/>
    <col min="11521" max="11521" width="33.28515625" style="246" customWidth="1"/>
    <col min="11522" max="11526" width="12.5703125" style="246" customWidth="1"/>
    <col min="11527" max="11527" width="3.5703125" style="246" customWidth="1"/>
    <col min="11528" max="11528" width="10.5703125" style="246" customWidth="1"/>
    <col min="11529" max="11529" width="13.140625" style="246" customWidth="1"/>
    <col min="11530" max="11530" width="11.5703125" style="246" customWidth="1"/>
    <col min="11531" max="11776" width="9.140625" style="246"/>
    <col min="11777" max="11777" width="33.28515625" style="246" customWidth="1"/>
    <col min="11778" max="11782" width="12.5703125" style="246" customWidth="1"/>
    <col min="11783" max="11783" width="3.5703125" style="246" customWidth="1"/>
    <col min="11784" max="11784" width="10.5703125" style="246" customWidth="1"/>
    <col min="11785" max="11785" width="13.140625" style="246" customWidth="1"/>
    <col min="11786" max="11786" width="11.5703125" style="246" customWidth="1"/>
    <col min="11787" max="12032" width="9.140625" style="246"/>
    <col min="12033" max="12033" width="33.28515625" style="246" customWidth="1"/>
    <col min="12034" max="12038" width="12.5703125" style="246" customWidth="1"/>
    <col min="12039" max="12039" width="3.5703125" style="246" customWidth="1"/>
    <col min="12040" max="12040" width="10.5703125" style="246" customWidth="1"/>
    <col min="12041" max="12041" width="13.140625" style="246" customWidth="1"/>
    <col min="12042" max="12042" width="11.5703125" style="246" customWidth="1"/>
    <col min="12043" max="12288" width="9.140625" style="246"/>
    <col min="12289" max="12289" width="33.28515625" style="246" customWidth="1"/>
    <col min="12290" max="12294" width="12.5703125" style="246" customWidth="1"/>
    <col min="12295" max="12295" width="3.5703125" style="246" customWidth="1"/>
    <col min="12296" max="12296" width="10.5703125" style="246" customWidth="1"/>
    <col min="12297" max="12297" width="13.140625" style="246" customWidth="1"/>
    <col min="12298" max="12298" width="11.5703125" style="246" customWidth="1"/>
    <col min="12299" max="12544" width="9.140625" style="246"/>
    <col min="12545" max="12545" width="33.28515625" style="246" customWidth="1"/>
    <col min="12546" max="12550" width="12.5703125" style="246" customWidth="1"/>
    <col min="12551" max="12551" width="3.5703125" style="246" customWidth="1"/>
    <col min="12552" max="12552" width="10.5703125" style="246" customWidth="1"/>
    <col min="12553" max="12553" width="13.140625" style="246" customWidth="1"/>
    <col min="12554" max="12554" width="11.5703125" style="246" customWidth="1"/>
    <col min="12555" max="12800" width="9.140625" style="246"/>
    <col min="12801" max="12801" width="33.28515625" style="246" customWidth="1"/>
    <col min="12802" max="12806" width="12.5703125" style="246" customWidth="1"/>
    <col min="12807" max="12807" width="3.5703125" style="246" customWidth="1"/>
    <col min="12808" max="12808" width="10.5703125" style="246" customWidth="1"/>
    <col min="12809" max="12809" width="13.140625" style="246" customWidth="1"/>
    <col min="12810" max="12810" width="11.5703125" style="246" customWidth="1"/>
    <col min="12811" max="13056" width="9.140625" style="246"/>
    <col min="13057" max="13057" width="33.28515625" style="246" customWidth="1"/>
    <col min="13058" max="13062" width="12.5703125" style="246" customWidth="1"/>
    <col min="13063" max="13063" width="3.5703125" style="246" customWidth="1"/>
    <col min="13064" max="13064" width="10.5703125" style="246" customWidth="1"/>
    <col min="13065" max="13065" width="13.140625" style="246" customWidth="1"/>
    <col min="13066" max="13066" width="11.5703125" style="246" customWidth="1"/>
    <col min="13067" max="13312" width="9.140625" style="246"/>
    <col min="13313" max="13313" width="33.28515625" style="246" customWidth="1"/>
    <col min="13314" max="13318" width="12.5703125" style="246" customWidth="1"/>
    <col min="13319" max="13319" width="3.5703125" style="246" customWidth="1"/>
    <col min="13320" max="13320" width="10.5703125" style="246" customWidth="1"/>
    <col min="13321" max="13321" width="13.140625" style="246" customWidth="1"/>
    <col min="13322" max="13322" width="11.5703125" style="246" customWidth="1"/>
    <col min="13323" max="13568" width="9.140625" style="246"/>
    <col min="13569" max="13569" width="33.28515625" style="246" customWidth="1"/>
    <col min="13570" max="13574" width="12.5703125" style="246" customWidth="1"/>
    <col min="13575" max="13575" width="3.5703125" style="246" customWidth="1"/>
    <col min="13576" max="13576" width="10.5703125" style="246" customWidth="1"/>
    <col min="13577" max="13577" width="13.140625" style="246" customWidth="1"/>
    <col min="13578" max="13578" width="11.5703125" style="246" customWidth="1"/>
    <col min="13579" max="13824" width="9.140625" style="246"/>
    <col min="13825" max="13825" width="33.28515625" style="246" customWidth="1"/>
    <col min="13826" max="13830" width="12.5703125" style="246" customWidth="1"/>
    <col min="13831" max="13831" width="3.5703125" style="246" customWidth="1"/>
    <col min="13832" max="13832" width="10.5703125" style="246" customWidth="1"/>
    <col min="13833" max="13833" width="13.140625" style="246" customWidth="1"/>
    <col min="13834" max="13834" width="11.5703125" style="246" customWidth="1"/>
    <col min="13835" max="14080" width="9.140625" style="246"/>
    <col min="14081" max="14081" width="33.28515625" style="246" customWidth="1"/>
    <col min="14082" max="14086" width="12.5703125" style="246" customWidth="1"/>
    <col min="14087" max="14087" width="3.5703125" style="246" customWidth="1"/>
    <col min="14088" max="14088" width="10.5703125" style="246" customWidth="1"/>
    <col min="14089" max="14089" width="13.140625" style="246" customWidth="1"/>
    <col min="14090" max="14090" width="11.5703125" style="246" customWidth="1"/>
    <col min="14091" max="14336" width="9.140625" style="246"/>
    <col min="14337" max="14337" width="33.28515625" style="246" customWidth="1"/>
    <col min="14338" max="14342" width="12.5703125" style="246" customWidth="1"/>
    <col min="14343" max="14343" width="3.5703125" style="246" customWidth="1"/>
    <col min="14344" max="14344" width="10.5703125" style="246" customWidth="1"/>
    <col min="14345" max="14345" width="13.140625" style="246" customWidth="1"/>
    <col min="14346" max="14346" width="11.5703125" style="246" customWidth="1"/>
    <col min="14347" max="14592" width="9.140625" style="246"/>
    <col min="14593" max="14593" width="33.28515625" style="246" customWidth="1"/>
    <col min="14594" max="14598" width="12.5703125" style="246" customWidth="1"/>
    <col min="14599" max="14599" width="3.5703125" style="246" customWidth="1"/>
    <col min="14600" max="14600" width="10.5703125" style="246" customWidth="1"/>
    <col min="14601" max="14601" width="13.140625" style="246" customWidth="1"/>
    <col min="14602" max="14602" width="11.5703125" style="246" customWidth="1"/>
    <col min="14603" max="14848" width="9.140625" style="246"/>
    <col min="14849" max="14849" width="33.28515625" style="246" customWidth="1"/>
    <col min="14850" max="14854" width="12.5703125" style="246" customWidth="1"/>
    <col min="14855" max="14855" width="3.5703125" style="246" customWidth="1"/>
    <col min="14856" max="14856" width="10.5703125" style="246" customWidth="1"/>
    <col min="14857" max="14857" width="13.140625" style="246" customWidth="1"/>
    <col min="14858" max="14858" width="11.5703125" style="246" customWidth="1"/>
    <col min="14859" max="15104" width="9.140625" style="246"/>
    <col min="15105" max="15105" width="33.28515625" style="246" customWidth="1"/>
    <col min="15106" max="15110" width="12.5703125" style="246" customWidth="1"/>
    <col min="15111" max="15111" width="3.5703125" style="246" customWidth="1"/>
    <col min="15112" max="15112" width="10.5703125" style="246" customWidth="1"/>
    <col min="15113" max="15113" width="13.140625" style="246" customWidth="1"/>
    <col min="15114" max="15114" width="11.5703125" style="246" customWidth="1"/>
    <col min="15115" max="15360" width="9.140625" style="246"/>
    <col min="15361" max="15361" width="33.28515625" style="246" customWidth="1"/>
    <col min="15362" max="15366" width="12.5703125" style="246" customWidth="1"/>
    <col min="15367" max="15367" width="3.5703125" style="246" customWidth="1"/>
    <col min="15368" max="15368" width="10.5703125" style="246" customWidth="1"/>
    <col min="15369" max="15369" width="13.140625" style="246" customWidth="1"/>
    <col min="15370" max="15370" width="11.5703125" style="246" customWidth="1"/>
    <col min="15371" max="15616" width="9.140625" style="246"/>
    <col min="15617" max="15617" width="33.28515625" style="246" customWidth="1"/>
    <col min="15618" max="15622" width="12.5703125" style="246" customWidth="1"/>
    <col min="15623" max="15623" width="3.5703125" style="246" customWidth="1"/>
    <col min="15624" max="15624" width="10.5703125" style="246" customWidth="1"/>
    <col min="15625" max="15625" width="13.140625" style="246" customWidth="1"/>
    <col min="15626" max="15626" width="11.5703125" style="246" customWidth="1"/>
    <col min="15627" max="15872" width="9.140625" style="246"/>
    <col min="15873" max="15873" width="33.28515625" style="246" customWidth="1"/>
    <col min="15874" max="15878" width="12.5703125" style="246" customWidth="1"/>
    <col min="15879" max="15879" width="3.5703125" style="246" customWidth="1"/>
    <col min="15880" max="15880" width="10.5703125" style="246" customWidth="1"/>
    <col min="15881" max="15881" width="13.140625" style="246" customWidth="1"/>
    <col min="15882" max="15882" width="11.5703125" style="246" customWidth="1"/>
    <col min="15883" max="16128" width="9.140625" style="246"/>
    <col min="16129" max="16129" width="33.28515625" style="246" customWidth="1"/>
    <col min="16130" max="16134" width="12.5703125" style="246" customWidth="1"/>
    <col min="16135" max="16135" width="3.5703125" style="246" customWidth="1"/>
    <col min="16136" max="16136" width="10.5703125" style="246" customWidth="1"/>
    <col min="16137" max="16137" width="13.140625" style="246" customWidth="1"/>
    <col min="16138" max="16138" width="11.5703125" style="246" customWidth="1"/>
    <col min="16139" max="16384" width="9.140625" style="246"/>
  </cols>
  <sheetData>
    <row r="1" spans="1:10" ht="12" customHeight="1" x14ac:dyDescent="0.25"/>
    <row r="2" spans="1:10" ht="12" customHeight="1" x14ac:dyDescent="0.25">
      <c r="E2" s="229" t="s">
        <v>355</v>
      </c>
    </row>
    <row r="3" spans="1:10" ht="12" customHeight="1" x14ac:dyDescent="0.25"/>
    <row r="4" spans="1:10" ht="15" customHeight="1" x14ac:dyDescent="0.25">
      <c r="A4" s="247" t="s">
        <v>356</v>
      </c>
    </row>
    <row r="5" spans="1:10" ht="15" customHeight="1" x14ac:dyDescent="0.25">
      <c r="A5" s="247" t="s">
        <v>357</v>
      </c>
    </row>
    <row r="6" spans="1:10" ht="15" customHeight="1" x14ac:dyDescent="0.25"/>
    <row r="8" spans="1:10" ht="30" x14ac:dyDescent="0.25">
      <c r="A8" s="92" t="s">
        <v>358</v>
      </c>
      <c r="B8" s="248">
        <v>2011</v>
      </c>
      <c r="C8" s="248">
        <v>2016</v>
      </c>
      <c r="D8" s="248">
        <v>2021</v>
      </c>
      <c r="E8" s="248">
        <v>2026</v>
      </c>
      <c r="F8" s="248">
        <v>2031</v>
      </c>
      <c r="G8" s="249"/>
      <c r="H8" s="250" t="s">
        <v>359</v>
      </c>
      <c r="I8" s="250" t="s">
        <v>360</v>
      </c>
      <c r="J8" s="250" t="s">
        <v>361</v>
      </c>
    </row>
    <row r="9" spans="1:10" x14ac:dyDescent="0.25">
      <c r="A9" s="92" t="s">
        <v>362</v>
      </c>
      <c r="B9" s="248"/>
      <c r="C9" s="248"/>
      <c r="D9" s="248"/>
      <c r="E9" s="248"/>
      <c r="F9" s="248"/>
      <c r="G9" s="249"/>
      <c r="H9" s="248"/>
      <c r="I9" s="248"/>
      <c r="J9" s="248"/>
    </row>
    <row r="10" spans="1:10" x14ac:dyDescent="0.25">
      <c r="A10" s="246" t="s">
        <v>363</v>
      </c>
      <c r="B10" s="251">
        <v>43550</v>
      </c>
      <c r="C10" s="251">
        <v>45550</v>
      </c>
      <c r="D10" s="251">
        <v>48800</v>
      </c>
      <c r="E10" s="251">
        <v>51200</v>
      </c>
      <c r="F10" s="251">
        <v>53400</v>
      </c>
      <c r="H10" s="251">
        <v>9850</v>
      </c>
      <c r="I10" s="252">
        <v>0.22670685214155528</v>
      </c>
      <c r="J10" s="252">
        <v>1.0216661143707163E-2</v>
      </c>
    </row>
    <row r="11" spans="1:10" x14ac:dyDescent="0.25">
      <c r="A11" s="246" t="s">
        <v>364</v>
      </c>
      <c r="B11" s="251">
        <v>77800</v>
      </c>
      <c r="C11" s="251">
        <v>91700</v>
      </c>
      <c r="D11" s="251">
        <v>104150</v>
      </c>
      <c r="E11" s="251">
        <v>117350</v>
      </c>
      <c r="F11" s="251">
        <v>130600</v>
      </c>
      <c r="H11" s="251">
        <v>52800</v>
      </c>
      <c r="I11" s="252">
        <v>0.67882753656770278</v>
      </c>
      <c r="J11" s="252">
        <v>2.5904782743649026E-2</v>
      </c>
    </row>
    <row r="12" spans="1:10" x14ac:dyDescent="0.25">
      <c r="A12" s="246" t="s">
        <v>365</v>
      </c>
      <c r="B12" s="251">
        <v>190850</v>
      </c>
      <c r="C12" s="251">
        <v>201500</v>
      </c>
      <c r="D12" s="251">
        <v>214750</v>
      </c>
      <c r="E12" s="251">
        <v>228800</v>
      </c>
      <c r="F12" s="251">
        <v>240800</v>
      </c>
      <c r="H12" s="251">
        <v>49950</v>
      </c>
      <c r="I12" s="252">
        <v>0.26180342992317479</v>
      </c>
      <c r="J12" s="252">
        <v>1.1627099561443657E-2</v>
      </c>
    </row>
    <row r="13" spans="1:10" x14ac:dyDescent="0.25">
      <c r="A13" s="246" t="s">
        <v>366</v>
      </c>
      <c r="B13" s="251">
        <v>312350</v>
      </c>
      <c r="C13" s="251">
        <v>348850</v>
      </c>
      <c r="D13" s="251">
        <v>388050</v>
      </c>
      <c r="E13" s="251">
        <v>428500</v>
      </c>
      <c r="F13" s="251">
        <v>473300</v>
      </c>
      <c r="H13" s="251">
        <v>160950</v>
      </c>
      <c r="I13" s="252">
        <v>0.51524512324681371</v>
      </c>
      <c r="J13" s="252">
        <v>2.0778861169808718E-2</v>
      </c>
    </row>
    <row r="14" spans="1:10" x14ac:dyDescent="0.25">
      <c r="A14" s="253" t="s">
        <v>367</v>
      </c>
      <c r="B14" s="254">
        <v>78550</v>
      </c>
      <c r="C14" s="254">
        <v>82200</v>
      </c>
      <c r="D14" s="254">
        <v>86950</v>
      </c>
      <c r="E14" s="254">
        <v>92050</v>
      </c>
      <c r="F14" s="254">
        <v>97300</v>
      </c>
      <c r="G14" s="253"/>
      <c r="H14" s="254">
        <v>18750</v>
      </c>
      <c r="I14" s="255">
        <v>0.23848440562161566</v>
      </c>
      <c r="J14" s="255">
        <v>1.0694418926247101E-2</v>
      </c>
    </row>
    <row r="15" spans="1:10" x14ac:dyDescent="0.25">
      <c r="A15" s="246" t="s">
        <v>368</v>
      </c>
      <c r="B15" s="251">
        <v>41500</v>
      </c>
      <c r="C15" s="251">
        <v>45300</v>
      </c>
      <c r="D15" s="251">
        <v>48150</v>
      </c>
      <c r="E15" s="251">
        <v>52500</v>
      </c>
      <c r="F15" s="251">
        <v>56050</v>
      </c>
      <c r="H15" s="251">
        <v>14550</v>
      </c>
      <c r="I15" s="252">
        <v>0.35038091801137838</v>
      </c>
      <c r="J15" s="252">
        <v>1.5019335707009066E-2</v>
      </c>
    </row>
    <row r="16" spans="1:10" x14ac:dyDescent="0.25">
      <c r="A16" s="246" t="s">
        <v>369</v>
      </c>
      <c r="B16" s="251">
        <v>34200</v>
      </c>
      <c r="C16" s="251">
        <v>37850</v>
      </c>
      <c r="D16" s="251">
        <v>41200</v>
      </c>
      <c r="E16" s="251">
        <v>44700</v>
      </c>
      <c r="F16" s="251">
        <v>47500</v>
      </c>
      <c r="H16" s="251">
        <v>13350</v>
      </c>
      <c r="I16" s="252">
        <v>0.3903603622742392</v>
      </c>
      <c r="J16" s="252">
        <v>1.6478148348847022E-2</v>
      </c>
    </row>
    <row r="17" spans="1:10" x14ac:dyDescent="0.25">
      <c r="A17" s="246" t="s">
        <v>370</v>
      </c>
      <c r="B17" s="251">
        <v>58450</v>
      </c>
      <c r="C17" s="251">
        <v>84400</v>
      </c>
      <c r="D17" s="251">
        <v>107700</v>
      </c>
      <c r="E17" s="251">
        <v>133700</v>
      </c>
      <c r="F17" s="251">
        <v>162350</v>
      </c>
      <c r="H17" s="251">
        <v>103900</v>
      </c>
      <c r="I17" s="252">
        <v>1.7778200210119786</v>
      </c>
      <c r="J17" s="252">
        <v>5.1083322749032989E-2</v>
      </c>
    </row>
    <row r="18" spans="1:10" x14ac:dyDescent="0.25">
      <c r="A18" s="246" t="s">
        <v>371</v>
      </c>
      <c r="B18" s="251">
        <v>151150</v>
      </c>
      <c r="C18" s="251">
        <v>167850</v>
      </c>
      <c r="D18" s="251">
        <v>186750</v>
      </c>
      <c r="E18" s="251">
        <v>201450</v>
      </c>
      <c r="F18" s="251">
        <v>215750</v>
      </c>
      <c r="H18" s="251">
        <v>64600</v>
      </c>
      <c r="I18" s="252">
        <v>0.42733414751626236</v>
      </c>
      <c r="J18" s="252">
        <v>1.7790423596081757E-2</v>
      </c>
    </row>
    <row r="19" spans="1:10" x14ac:dyDescent="0.25">
      <c r="A19" s="246" t="s">
        <v>372</v>
      </c>
      <c r="B19" s="251">
        <v>80050</v>
      </c>
      <c r="C19" s="251">
        <v>90250</v>
      </c>
      <c r="D19" s="251">
        <v>98150</v>
      </c>
      <c r="E19" s="251">
        <v>105250</v>
      </c>
      <c r="F19" s="251">
        <v>111350</v>
      </c>
      <c r="H19" s="251">
        <v>31300</v>
      </c>
      <c r="I19" s="252">
        <v>0.39070891169524941</v>
      </c>
      <c r="J19" s="252">
        <v>1.6490681277318002E-2</v>
      </c>
    </row>
    <row r="20" spans="1:10" x14ac:dyDescent="0.25">
      <c r="A20" s="246" t="s">
        <v>373</v>
      </c>
      <c r="B20" s="251">
        <v>145100</v>
      </c>
      <c r="C20" s="251">
        <v>152600</v>
      </c>
      <c r="D20" s="251">
        <v>161900</v>
      </c>
      <c r="E20" s="251">
        <v>171750</v>
      </c>
      <c r="F20" s="251">
        <v>181850</v>
      </c>
      <c r="H20" s="251">
        <v>36800</v>
      </c>
      <c r="I20" s="252">
        <v>0.25346933961986262</v>
      </c>
      <c r="J20" s="252">
        <v>1.1295758925022074E-2</v>
      </c>
    </row>
    <row r="21" spans="1:10" x14ac:dyDescent="0.25">
      <c r="A21" s="246" t="s">
        <v>374</v>
      </c>
      <c r="B21" s="251">
        <v>196500</v>
      </c>
      <c r="C21" s="251">
        <v>205950</v>
      </c>
      <c r="D21" s="251">
        <v>217900</v>
      </c>
      <c r="E21" s="251">
        <v>230450</v>
      </c>
      <c r="F21" s="251">
        <v>239900</v>
      </c>
      <c r="H21" s="251">
        <v>43400</v>
      </c>
      <c r="I21" s="252">
        <v>0.22091142771666869</v>
      </c>
      <c r="J21" s="252">
        <v>9.9798825862384664E-3</v>
      </c>
    </row>
    <row r="22" spans="1:10" x14ac:dyDescent="0.25">
      <c r="A22" s="246" t="s">
        <v>375</v>
      </c>
      <c r="B22" s="251">
        <v>64350</v>
      </c>
      <c r="C22" s="251">
        <v>67650</v>
      </c>
      <c r="D22" s="251">
        <v>71750</v>
      </c>
      <c r="E22" s="251">
        <v>76150</v>
      </c>
      <c r="F22" s="251">
        <v>80650</v>
      </c>
      <c r="H22" s="251">
        <v>16300</v>
      </c>
      <c r="I22" s="252">
        <v>0.2530998950386385</v>
      </c>
      <c r="J22" s="252">
        <v>1.1281019871386888E-2</v>
      </c>
    </row>
    <row r="23" spans="1:10" x14ac:dyDescent="0.25">
      <c r="A23" s="246" t="s">
        <v>376</v>
      </c>
      <c r="B23" s="251">
        <v>104100</v>
      </c>
      <c r="C23" s="251">
        <v>112600</v>
      </c>
      <c r="D23" s="251">
        <v>120600</v>
      </c>
      <c r="E23" s="251">
        <v>128200</v>
      </c>
      <c r="F23" s="251">
        <v>136000</v>
      </c>
      <c r="H23" s="251">
        <v>31900</v>
      </c>
      <c r="I23" s="252">
        <v>0.30673253002953405</v>
      </c>
      <c r="J23" s="252">
        <v>1.3376488474939382E-2</v>
      </c>
    </row>
    <row r="24" spans="1:10" x14ac:dyDescent="0.25">
      <c r="A24" s="246" t="s">
        <v>377</v>
      </c>
      <c r="B24" s="251">
        <v>163800</v>
      </c>
      <c r="C24" s="251">
        <v>171400</v>
      </c>
      <c r="D24" s="251">
        <v>181100</v>
      </c>
      <c r="E24" s="251">
        <v>191300</v>
      </c>
      <c r="F24" s="251">
        <v>201750</v>
      </c>
      <c r="H24" s="251">
        <v>38000</v>
      </c>
      <c r="I24" s="252">
        <v>0.23187479993624163</v>
      </c>
      <c r="J24" s="252">
        <v>1.0426861825947114E-2</v>
      </c>
    </row>
    <row r="25" spans="1:10" x14ac:dyDescent="0.25">
      <c r="A25" s="246" t="s">
        <v>378</v>
      </c>
      <c r="B25" s="251">
        <v>13900</v>
      </c>
      <c r="C25" s="251">
        <v>14600</v>
      </c>
      <c r="D25" s="251">
        <v>15700</v>
      </c>
      <c r="E25" s="251">
        <v>16550</v>
      </c>
      <c r="F25" s="251">
        <v>17500</v>
      </c>
      <c r="H25" s="251">
        <v>3600</v>
      </c>
      <c r="I25" s="252">
        <v>0.25785530629101855</v>
      </c>
      <c r="J25" s="252">
        <v>1.1470406640825341E-2</v>
      </c>
    </row>
    <row r="26" spans="1:10" x14ac:dyDescent="0.25">
      <c r="A26" s="246" t="s">
        <v>379</v>
      </c>
      <c r="B26" s="251">
        <v>82800</v>
      </c>
      <c r="C26" s="251">
        <v>87200</v>
      </c>
      <c r="D26" s="251">
        <v>93750</v>
      </c>
      <c r="E26" s="251">
        <v>99600</v>
      </c>
      <c r="F26" s="251">
        <v>104950</v>
      </c>
      <c r="H26" s="251">
        <v>22150</v>
      </c>
      <c r="I26" s="252">
        <v>0.26744723756176636</v>
      </c>
      <c r="J26" s="252">
        <v>1.1850241422328125E-2</v>
      </c>
    </row>
    <row r="27" spans="1:10" x14ac:dyDescent="0.25">
      <c r="A27" s="246" t="s">
        <v>380</v>
      </c>
      <c r="B27" s="251">
        <v>58900</v>
      </c>
      <c r="C27" s="251">
        <v>62450</v>
      </c>
      <c r="D27" s="251">
        <v>66850</v>
      </c>
      <c r="E27" s="251">
        <v>71500</v>
      </c>
      <c r="F27" s="251">
        <v>76350</v>
      </c>
      <c r="H27" s="251">
        <v>17450</v>
      </c>
      <c r="I27" s="252">
        <v>0.29600659215441499</v>
      </c>
      <c r="J27" s="252">
        <v>1.2964384222802352E-2</v>
      </c>
    </row>
    <row r="28" spans="1:10" x14ac:dyDescent="0.25">
      <c r="A28" s="246" t="s">
        <v>381</v>
      </c>
      <c r="B28" s="251">
        <v>114600</v>
      </c>
      <c r="C28" s="251">
        <v>124700</v>
      </c>
      <c r="D28" s="251">
        <v>134450</v>
      </c>
      <c r="E28" s="251">
        <v>143350</v>
      </c>
      <c r="F28" s="251">
        <v>151100</v>
      </c>
      <c r="H28" s="251">
        <v>36500</v>
      </c>
      <c r="I28" s="252">
        <v>0.31850262135019686</v>
      </c>
      <c r="J28" s="252">
        <v>1.3824835746991431E-2</v>
      </c>
    </row>
    <row r="29" spans="1:10" x14ac:dyDescent="0.25">
      <c r="A29" s="246" t="s">
        <v>382</v>
      </c>
      <c r="B29" s="251">
        <v>33250</v>
      </c>
      <c r="C29" s="251">
        <v>35150</v>
      </c>
      <c r="D29" s="251">
        <v>38050</v>
      </c>
      <c r="E29" s="251">
        <v>41550</v>
      </c>
      <c r="F29" s="251">
        <v>45250</v>
      </c>
      <c r="H29" s="251">
        <v>12000</v>
      </c>
      <c r="I29" s="252">
        <v>0.36123657443400159</v>
      </c>
      <c r="J29" s="252">
        <v>1.5419676627082518E-2</v>
      </c>
    </row>
    <row r="30" spans="1:10" x14ac:dyDescent="0.25">
      <c r="A30" s="246" t="s">
        <v>383</v>
      </c>
      <c r="B30" s="251">
        <v>55650</v>
      </c>
      <c r="C30" s="251">
        <v>58150</v>
      </c>
      <c r="D30" s="251">
        <v>61300</v>
      </c>
      <c r="E30" s="251">
        <v>64400</v>
      </c>
      <c r="F30" s="251">
        <v>67550</v>
      </c>
      <c r="H30" s="251">
        <v>11900</v>
      </c>
      <c r="I30" s="252">
        <v>0.2138812660053323</v>
      </c>
      <c r="J30" s="252">
        <v>9.6911441952354654E-3</v>
      </c>
    </row>
    <row r="31" spans="1:10" x14ac:dyDescent="0.25">
      <c r="A31" s="246" t="s">
        <v>384</v>
      </c>
      <c r="B31" s="251">
        <v>188100</v>
      </c>
      <c r="C31" s="251">
        <v>211200</v>
      </c>
      <c r="D31" s="251">
        <v>236950</v>
      </c>
      <c r="E31" s="251">
        <v>265100</v>
      </c>
      <c r="F31" s="251">
        <v>288950</v>
      </c>
      <c r="H31" s="251">
        <v>100850</v>
      </c>
      <c r="I31" s="252">
        <v>0.53629734097572646</v>
      </c>
      <c r="J31" s="252">
        <v>2.146875986777155E-2</v>
      </c>
    </row>
    <row r="32" spans="1:10" x14ac:dyDescent="0.25">
      <c r="A32" s="246" t="s">
        <v>385</v>
      </c>
      <c r="B32" s="251">
        <v>42800</v>
      </c>
      <c r="C32" s="251">
        <v>44950</v>
      </c>
      <c r="D32" s="251">
        <v>47700</v>
      </c>
      <c r="E32" s="251">
        <v>50600</v>
      </c>
      <c r="F32" s="251">
        <v>53600</v>
      </c>
      <c r="H32" s="251">
        <v>10800</v>
      </c>
      <c r="I32" s="252">
        <v>0.25177030398405897</v>
      </c>
      <c r="J32" s="252">
        <v>1.0999999999999999E-2</v>
      </c>
    </row>
    <row r="33" spans="1:10" x14ac:dyDescent="0.25">
      <c r="A33" s="246" t="s">
        <v>386</v>
      </c>
      <c r="B33" s="251">
        <v>81100</v>
      </c>
      <c r="C33" s="251">
        <v>85550</v>
      </c>
      <c r="D33" s="251">
        <v>90950</v>
      </c>
      <c r="E33" s="251">
        <v>96550</v>
      </c>
      <c r="F33" s="251">
        <v>102300</v>
      </c>
      <c r="H33" s="251">
        <v>21200</v>
      </c>
      <c r="I33" s="252">
        <v>0.26107560341702191</v>
      </c>
      <c r="J33" s="252">
        <v>1.1598250515701621E-2</v>
      </c>
    </row>
    <row r="34" spans="1:10" x14ac:dyDescent="0.25">
      <c r="A34" s="246" t="s">
        <v>387</v>
      </c>
      <c r="B34" s="251">
        <v>29350</v>
      </c>
      <c r="C34" s="251">
        <v>30500</v>
      </c>
      <c r="D34" s="251">
        <v>32050</v>
      </c>
      <c r="E34" s="251">
        <v>33700</v>
      </c>
      <c r="F34" s="251">
        <v>35350</v>
      </c>
      <c r="H34" s="251">
        <v>6000</v>
      </c>
      <c r="I34" s="252">
        <v>0.20424625960114487</v>
      </c>
      <c r="J34" s="252">
        <v>9.2926930262367726E-3</v>
      </c>
    </row>
    <row r="35" spans="1:10" x14ac:dyDescent="0.25">
      <c r="A35" s="246" t="s">
        <v>388</v>
      </c>
      <c r="B35" s="251">
        <v>66750</v>
      </c>
      <c r="C35" s="251">
        <v>71550</v>
      </c>
      <c r="D35" s="251">
        <v>76650</v>
      </c>
      <c r="E35" s="251">
        <v>81150</v>
      </c>
      <c r="F35" s="251">
        <v>85750</v>
      </c>
      <c r="H35" s="251">
        <v>19000</v>
      </c>
      <c r="I35" s="252">
        <v>0.28445068121032435</v>
      </c>
      <c r="J35" s="252">
        <v>1.2516557075489898E-2</v>
      </c>
    </row>
    <row r="36" spans="1:10" x14ac:dyDescent="0.25">
      <c r="A36" s="246" t="s">
        <v>389</v>
      </c>
      <c r="B36" s="251">
        <v>174800</v>
      </c>
      <c r="C36" s="251">
        <v>191750</v>
      </c>
      <c r="D36" s="251">
        <v>211400</v>
      </c>
      <c r="E36" s="251">
        <v>232200</v>
      </c>
      <c r="F36" s="251">
        <v>253900</v>
      </c>
      <c r="H36" s="251">
        <v>79100</v>
      </c>
      <c r="I36" s="252">
        <v>0.45258158497302542</v>
      </c>
      <c r="J36" s="252">
        <v>1.8667118841132851E-2</v>
      </c>
    </row>
    <row r="37" spans="1:10" x14ac:dyDescent="0.25">
      <c r="A37" s="246" t="s">
        <v>390</v>
      </c>
      <c r="B37" s="251">
        <v>184600</v>
      </c>
      <c r="C37" s="251">
        <v>203950</v>
      </c>
      <c r="D37" s="251">
        <v>223900</v>
      </c>
      <c r="E37" s="251">
        <v>242150</v>
      </c>
      <c r="F37" s="251">
        <v>261450</v>
      </c>
      <c r="H37" s="251">
        <v>76850</v>
      </c>
      <c r="I37" s="252">
        <v>0.41626728590473966</v>
      </c>
      <c r="J37" s="252">
        <v>1.740123693452645E-2</v>
      </c>
    </row>
    <row r="38" spans="1:10" x14ac:dyDescent="0.25">
      <c r="A38" s="246" t="s">
        <v>391</v>
      </c>
      <c r="B38" s="251">
        <v>60450</v>
      </c>
      <c r="C38" s="251">
        <v>63900</v>
      </c>
      <c r="D38" s="251">
        <v>68550</v>
      </c>
      <c r="E38" s="251">
        <v>72500</v>
      </c>
      <c r="F38" s="251">
        <v>77600</v>
      </c>
      <c r="H38" s="251">
        <v>17150</v>
      </c>
      <c r="I38" s="252">
        <v>0.28335325885304657</v>
      </c>
      <c r="J38" s="252">
        <v>1.2473819294502374E-2</v>
      </c>
    </row>
    <row r="39" spans="1:10" x14ac:dyDescent="0.25">
      <c r="A39" s="246" t="s">
        <v>392</v>
      </c>
      <c r="B39" s="251">
        <v>137800</v>
      </c>
      <c r="C39" s="251">
        <v>147100</v>
      </c>
      <c r="D39" s="251">
        <v>156800</v>
      </c>
      <c r="E39" s="251">
        <v>165400</v>
      </c>
      <c r="F39" s="251">
        <v>174300</v>
      </c>
      <c r="H39" s="251">
        <v>36500</v>
      </c>
      <c r="I39" s="252">
        <v>0.26480514077512035</v>
      </c>
      <c r="J39" s="252">
        <v>1.1745903570066172E-2</v>
      </c>
    </row>
    <row r="40" spans="1:10" x14ac:dyDescent="0.25">
      <c r="A40" s="246" t="s">
        <v>393</v>
      </c>
      <c r="B40" s="251">
        <v>103500</v>
      </c>
      <c r="C40" s="251">
        <v>113400</v>
      </c>
      <c r="D40" s="251">
        <v>120900</v>
      </c>
      <c r="E40" s="251">
        <v>127550</v>
      </c>
      <c r="F40" s="251">
        <v>134350</v>
      </c>
      <c r="H40" s="251">
        <v>30850</v>
      </c>
      <c r="I40" s="252">
        <v>0.29816078129820028</v>
      </c>
      <c r="J40" s="252">
        <v>1.3047423954971429E-2</v>
      </c>
    </row>
    <row r="41" spans="1:10" x14ac:dyDescent="0.25">
      <c r="A41" s="246" t="s">
        <v>394</v>
      </c>
      <c r="B41" s="251">
        <v>108700</v>
      </c>
      <c r="C41" s="251">
        <v>117400</v>
      </c>
      <c r="D41" s="251">
        <v>128650</v>
      </c>
      <c r="E41" s="251">
        <v>140550</v>
      </c>
      <c r="F41" s="251">
        <v>153000</v>
      </c>
      <c r="H41" s="251">
        <v>44300</v>
      </c>
      <c r="I41" s="252">
        <v>0.40754945332331788</v>
      </c>
      <c r="J41" s="252">
        <v>1.7092510799526901E-2</v>
      </c>
    </row>
    <row r="42" spans="1:10" x14ac:dyDescent="0.25">
      <c r="A42" s="246" t="s">
        <v>395</v>
      </c>
      <c r="B42" s="251">
        <v>37250</v>
      </c>
      <c r="C42" s="251">
        <v>39750</v>
      </c>
      <c r="D42" s="251">
        <v>45650</v>
      </c>
      <c r="E42" s="251">
        <v>48600</v>
      </c>
      <c r="F42" s="251">
        <v>50900</v>
      </c>
      <c r="H42" s="251">
        <v>13650</v>
      </c>
      <c r="I42" s="252">
        <v>0.36657348361483871</v>
      </c>
      <c r="J42" s="252">
        <v>1.5615324999837765E-2</v>
      </c>
    </row>
    <row r="43" spans="1:10" x14ac:dyDescent="0.25">
      <c r="A43" s="246" t="s">
        <v>396</v>
      </c>
      <c r="B43" s="251">
        <v>220250</v>
      </c>
      <c r="C43" s="251">
        <v>229800</v>
      </c>
      <c r="D43" s="251">
        <v>243200</v>
      </c>
      <c r="E43" s="251">
        <v>256350</v>
      </c>
      <c r="F43" s="251">
        <v>267750</v>
      </c>
      <c r="H43" s="251">
        <v>47500</v>
      </c>
      <c r="I43" s="252">
        <v>0.21573283348522873</v>
      </c>
      <c r="J43" s="252">
        <v>9.7673525049719705E-3</v>
      </c>
    </row>
    <row r="44" spans="1:10" x14ac:dyDescent="0.25">
      <c r="A44" s="246" t="s">
        <v>397</v>
      </c>
      <c r="B44" s="251">
        <v>183300</v>
      </c>
      <c r="C44" s="251">
        <v>207250</v>
      </c>
      <c r="D44" s="251">
        <v>232200</v>
      </c>
      <c r="E44" s="251">
        <v>252900</v>
      </c>
      <c r="F44" s="251">
        <v>273500</v>
      </c>
      <c r="H44" s="251">
        <v>90200</v>
      </c>
      <c r="I44" s="252">
        <v>0.49227140303852518</v>
      </c>
      <c r="J44" s="252">
        <v>2.0014969538028275E-2</v>
      </c>
    </row>
    <row r="45" spans="1:10" x14ac:dyDescent="0.25">
      <c r="A45" s="246" t="s">
        <v>398</v>
      </c>
      <c r="B45" s="251">
        <v>177000</v>
      </c>
      <c r="C45" s="251">
        <v>201850</v>
      </c>
      <c r="D45" s="251">
        <v>227900</v>
      </c>
      <c r="E45" s="251">
        <v>255600</v>
      </c>
      <c r="F45" s="251">
        <v>280900</v>
      </c>
      <c r="H45" s="251">
        <v>103900</v>
      </c>
      <c r="I45" s="252">
        <v>0.58698955875734482</v>
      </c>
      <c r="J45" s="252">
        <v>2.3091943114485088E-2</v>
      </c>
    </row>
    <row r="46" spans="1:10" x14ac:dyDescent="0.25">
      <c r="A46" s="246" t="s">
        <v>399</v>
      </c>
      <c r="B46" s="251">
        <v>148400</v>
      </c>
      <c r="C46" s="251">
        <v>156400</v>
      </c>
      <c r="D46" s="251">
        <v>164700</v>
      </c>
      <c r="E46" s="251">
        <v>172900</v>
      </c>
      <c r="F46" s="251">
        <v>179600</v>
      </c>
      <c r="H46" s="251">
        <v>31150</v>
      </c>
      <c r="I46" s="252">
        <v>0.20995591672054448</v>
      </c>
      <c r="J46" s="252">
        <v>9.5291963241305767E-3</v>
      </c>
    </row>
    <row r="47" spans="1:10" x14ac:dyDescent="0.25">
      <c r="A47" s="246" t="s">
        <v>400</v>
      </c>
      <c r="B47" s="251">
        <v>68700</v>
      </c>
      <c r="C47" s="251">
        <v>71450</v>
      </c>
      <c r="D47" s="251">
        <v>74850</v>
      </c>
      <c r="E47" s="251">
        <v>78450</v>
      </c>
      <c r="F47" s="251">
        <v>82150</v>
      </c>
      <c r="H47" s="251">
        <v>13450</v>
      </c>
      <c r="I47" s="252">
        <v>0.19575657753983103</v>
      </c>
      <c r="J47" s="252">
        <v>8.938955216410447E-3</v>
      </c>
    </row>
    <row r="48" spans="1:10" x14ac:dyDescent="0.25">
      <c r="A48" s="246" t="s">
        <v>401</v>
      </c>
      <c r="B48" s="251">
        <v>71150</v>
      </c>
      <c r="C48" s="251">
        <v>76200</v>
      </c>
      <c r="D48" s="251">
        <v>81250</v>
      </c>
      <c r="E48" s="251">
        <v>86100</v>
      </c>
      <c r="F48" s="251">
        <v>90300</v>
      </c>
      <c r="H48" s="251">
        <v>19150</v>
      </c>
      <c r="I48" s="252">
        <v>0.26902805311607764</v>
      </c>
      <c r="J48" s="252">
        <v>1.1912564748117827E-2</v>
      </c>
    </row>
    <row r="49" spans="1:13" x14ac:dyDescent="0.25">
      <c r="A49" s="246" t="s">
        <v>402</v>
      </c>
      <c r="B49" s="251">
        <v>44600</v>
      </c>
      <c r="C49" s="251">
        <v>47500</v>
      </c>
      <c r="D49" s="251">
        <v>50800</v>
      </c>
      <c r="E49" s="251">
        <v>54200</v>
      </c>
      <c r="F49" s="251">
        <v>57700</v>
      </c>
      <c r="H49" s="251">
        <v>13100</v>
      </c>
      <c r="I49" s="252">
        <v>0.29388011782226908</v>
      </c>
      <c r="J49" s="252">
        <v>1.2882277356822023E-2</v>
      </c>
    </row>
    <row r="50" spans="1:13" x14ac:dyDescent="0.25">
      <c r="A50" s="246" t="s">
        <v>403</v>
      </c>
      <c r="B50" s="251">
        <v>56300</v>
      </c>
      <c r="C50" s="251">
        <v>58250</v>
      </c>
      <c r="D50" s="251">
        <v>61100</v>
      </c>
      <c r="E50" s="251">
        <v>64150</v>
      </c>
      <c r="F50" s="251">
        <v>67250</v>
      </c>
      <c r="H50" s="251">
        <v>10950</v>
      </c>
      <c r="I50" s="252">
        <v>0.19417303884581491</v>
      </c>
      <c r="J50" s="252">
        <v>8.8726964063226589E-3</v>
      </c>
    </row>
    <row r="52" spans="1:13" ht="30" x14ac:dyDescent="0.25">
      <c r="A52" s="92" t="s">
        <v>404</v>
      </c>
      <c r="B52" s="248">
        <v>2011</v>
      </c>
      <c r="C52" s="248">
        <v>2016</v>
      </c>
      <c r="D52" s="248">
        <v>2021</v>
      </c>
      <c r="E52" s="248">
        <v>2026</v>
      </c>
      <c r="F52" s="248">
        <v>2031</v>
      </c>
      <c r="G52" s="249"/>
      <c r="H52" s="250" t="s">
        <v>359</v>
      </c>
      <c r="I52" s="250" t="s">
        <v>360</v>
      </c>
      <c r="J52" s="250" t="s">
        <v>361</v>
      </c>
    </row>
    <row r="53" spans="1:13" x14ac:dyDescent="0.25">
      <c r="A53" s="246" t="s">
        <v>405</v>
      </c>
      <c r="B53" s="256">
        <v>52500</v>
      </c>
      <c r="C53" s="256">
        <v>55900</v>
      </c>
      <c r="D53" s="256">
        <v>59550</v>
      </c>
      <c r="E53" s="256">
        <v>63000</v>
      </c>
      <c r="F53" s="256">
        <v>66400</v>
      </c>
      <c r="G53" s="53"/>
      <c r="H53" s="256">
        <v>13900</v>
      </c>
      <c r="I53" s="257">
        <v>0.26471659303891815</v>
      </c>
      <c r="J53" s="257">
        <v>1.174240299780167E-2</v>
      </c>
      <c r="M53" s="251"/>
    </row>
    <row r="54" spans="1:13" x14ac:dyDescent="0.25">
      <c r="A54" s="246" t="s">
        <v>406</v>
      </c>
      <c r="B54" s="256">
        <v>168300</v>
      </c>
      <c r="C54" s="256">
        <v>173650</v>
      </c>
      <c r="D54" s="256">
        <v>179250</v>
      </c>
      <c r="E54" s="256">
        <v>184950</v>
      </c>
      <c r="F54" s="256">
        <v>189050</v>
      </c>
      <c r="G54" s="53"/>
      <c r="H54" s="256">
        <v>20750</v>
      </c>
      <c r="I54" s="257">
        <v>0.12313746390250552</v>
      </c>
      <c r="J54" s="257">
        <v>5.8063038007213005E-3</v>
      </c>
      <c r="M54" s="251"/>
    </row>
    <row r="55" spans="1:13" x14ac:dyDescent="0.25">
      <c r="A55" s="246" t="s">
        <v>407</v>
      </c>
      <c r="B55" s="256">
        <v>196800</v>
      </c>
      <c r="C55" s="256">
        <v>201500</v>
      </c>
      <c r="D55" s="256">
        <v>207500</v>
      </c>
      <c r="E55" s="256">
        <v>212800</v>
      </c>
      <c r="F55" s="256">
        <v>217850</v>
      </c>
      <c r="G55" s="53"/>
      <c r="H55" s="256">
        <v>21050</v>
      </c>
      <c r="I55" s="257">
        <v>0.10687171181673918</v>
      </c>
      <c r="J55" s="257">
        <v>5.0768879429927746E-3</v>
      </c>
      <c r="M55" s="251"/>
    </row>
    <row r="56" spans="1:13" x14ac:dyDescent="0.25">
      <c r="A56" s="246" t="s">
        <v>408</v>
      </c>
      <c r="B56" s="256">
        <v>69900</v>
      </c>
      <c r="C56" s="256">
        <v>77900</v>
      </c>
      <c r="D56" s="256">
        <v>85250</v>
      </c>
      <c r="E56" s="256">
        <v>92750</v>
      </c>
      <c r="F56" s="256">
        <v>100500</v>
      </c>
      <c r="G56" s="53"/>
      <c r="H56" s="256">
        <v>30550</v>
      </c>
      <c r="I56" s="257">
        <v>0.43723384469820814</v>
      </c>
      <c r="J56" s="257">
        <v>1.8136016251621045E-2</v>
      </c>
      <c r="M56" s="251"/>
    </row>
    <row r="57" spans="1:13" x14ac:dyDescent="0.25">
      <c r="A57" s="246" t="s">
        <v>409</v>
      </c>
      <c r="B57" s="256">
        <v>155550</v>
      </c>
      <c r="C57" s="256">
        <v>164400</v>
      </c>
      <c r="D57" s="256">
        <v>173350</v>
      </c>
      <c r="E57" s="256">
        <v>181850</v>
      </c>
      <c r="F57" s="256">
        <v>190050</v>
      </c>
      <c r="G57" s="53"/>
      <c r="H57" s="256">
        <v>34500</v>
      </c>
      <c r="I57" s="257">
        <v>0.22172714085408032</v>
      </c>
      <c r="J57" s="257">
        <v>1.0013277341329563E-2</v>
      </c>
      <c r="M57" s="251"/>
    </row>
    <row r="58" spans="1:13" x14ac:dyDescent="0.25">
      <c r="A58" s="246" t="s">
        <v>410</v>
      </c>
      <c r="B58" s="256">
        <v>67200</v>
      </c>
      <c r="C58" s="256">
        <v>73850</v>
      </c>
      <c r="D58" s="256">
        <v>79150</v>
      </c>
      <c r="E58" s="256">
        <v>84200</v>
      </c>
      <c r="F58" s="256">
        <v>88900</v>
      </c>
      <c r="G58" s="53"/>
      <c r="H58" s="256">
        <v>21650</v>
      </c>
      <c r="I58" s="257">
        <v>0.32230968834345847</v>
      </c>
      <c r="J58" s="257">
        <v>1.396899857206936E-2</v>
      </c>
      <c r="M58" s="251"/>
    </row>
    <row r="59" spans="1:13" x14ac:dyDescent="0.25">
      <c r="A59" s="246" t="s">
        <v>411</v>
      </c>
      <c r="B59" s="256">
        <v>154350</v>
      </c>
      <c r="C59" s="256">
        <v>164500</v>
      </c>
      <c r="D59" s="256">
        <v>175550</v>
      </c>
      <c r="E59" s="256">
        <v>186800</v>
      </c>
      <c r="F59" s="256">
        <v>197850</v>
      </c>
      <c r="G59" s="53"/>
      <c r="H59" s="256">
        <v>43500</v>
      </c>
      <c r="I59" s="257">
        <v>0.28191998097809473</v>
      </c>
      <c r="J59" s="257">
        <v>1.2417946960832801E-2</v>
      </c>
      <c r="M59" s="251"/>
    </row>
    <row r="60" spans="1:13" x14ac:dyDescent="0.25">
      <c r="B60" s="251"/>
      <c r="C60" s="251"/>
      <c r="D60" s="251"/>
      <c r="E60" s="251"/>
      <c r="F60" s="251"/>
      <c r="H60" s="258"/>
      <c r="I60" s="252"/>
      <c r="J60" s="252"/>
      <c r="L60" s="251"/>
      <c r="M60" s="251"/>
    </row>
    <row r="61" spans="1:13" ht="30" x14ac:dyDescent="0.25">
      <c r="A61" s="92" t="s">
        <v>412</v>
      </c>
      <c r="B61" s="248">
        <v>2011</v>
      </c>
      <c r="C61" s="248">
        <v>2016</v>
      </c>
      <c r="D61" s="248">
        <v>2021</v>
      </c>
      <c r="E61" s="248">
        <v>2026</v>
      </c>
      <c r="F61" s="248">
        <v>2031</v>
      </c>
      <c r="G61" s="249"/>
      <c r="H61" s="250" t="s">
        <v>359</v>
      </c>
      <c r="I61" s="250" t="s">
        <v>360</v>
      </c>
      <c r="J61" s="250" t="s">
        <v>361</v>
      </c>
      <c r="L61" s="251"/>
      <c r="M61" s="251"/>
    </row>
    <row r="62" spans="1:13" x14ac:dyDescent="0.25">
      <c r="A62" s="246" t="s">
        <v>413</v>
      </c>
      <c r="B62" s="258">
        <v>20800</v>
      </c>
      <c r="C62" s="258">
        <v>22000</v>
      </c>
      <c r="D62" s="258">
        <v>23150</v>
      </c>
      <c r="E62" s="258">
        <v>24300</v>
      </c>
      <c r="F62" s="258">
        <v>25450</v>
      </c>
      <c r="G62" s="258"/>
      <c r="H62" s="258">
        <v>4600</v>
      </c>
      <c r="I62" s="252">
        <v>0.22220712420625446</v>
      </c>
      <c r="J62" s="252">
        <v>1.0032917123184886E-2</v>
      </c>
      <c r="L62" s="251"/>
      <c r="M62" s="251"/>
    </row>
    <row r="63" spans="1:13" x14ac:dyDescent="0.25">
      <c r="A63" s="246" t="s">
        <v>414</v>
      </c>
      <c r="B63" s="258">
        <v>66200</v>
      </c>
      <c r="C63" s="258">
        <v>70650</v>
      </c>
      <c r="D63" s="258">
        <v>75350</v>
      </c>
      <c r="E63" s="258">
        <v>79950</v>
      </c>
      <c r="F63" s="258">
        <v>84250</v>
      </c>
      <c r="G63" s="258"/>
      <c r="H63" s="258">
        <v>18050</v>
      </c>
      <c r="I63" s="252">
        <v>0.27262993493969045</v>
      </c>
      <c r="J63" s="252">
        <v>1.2054278710096216E-2</v>
      </c>
      <c r="L63" s="251"/>
      <c r="M63" s="251"/>
    </row>
    <row r="64" spans="1:13" x14ac:dyDescent="0.25">
      <c r="A64" s="246" t="s">
        <v>415</v>
      </c>
      <c r="B64" s="258">
        <v>96200</v>
      </c>
      <c r="C64" s="258">
        <v>99800</v>
      </c>
      <c r="D64" s="258">
        <v>103000</v>
      </c>
      <c r="E64" s="258">
        <v>105850</v>
      </c>
      <c r="F64" s="258">
        <v>108150</v>
      </c>
      <c r="G64" s="258"/>
      <c r="H64" s="258">
        <v>11950</v>
      </c>
      <c r="I64" s="252">
        <v>0.12441528713142135</v>
      </c>
      <c r="J64" s="252">
        <v>5.8631577885090401E-3</v>
      </c>
      <c r="L64" s="251"/>
      <c r="M64" s="251"/>
    </row>
    <row r="65" spans="1:13" x14ac:dyDescent="0.25">
      <c r="A65" s="246" t="s">
        <v>416</v>
      </c>
      <c r="B65" s="258">
        <v>202050</v>
      </c>
      <c r="C65" s="258">
        <v>210350</v>
      </c>
      <c r="D65" s="258">
        <v>218250</v>
      </c>
      <c r="E65" s="258">
        <v>225750</v>
      </c>
      <c r="F65" s="258">
        <v>232450</v>
      </c>
      <c r="G65" s="258"/>
      <c r="H65" s="258">
        <v>30350</v>
      </c>
      <c r="I65" s="252">
        <v>0.15025933303210834</v>
      </c>
      <c r="J65" s="252">
        <v>6.9993711968361298E-3</v>
      </c>
      <c r="L65" s="251"/>
      <c r="M65" s="251"/>
    </row>
    <row r="67" spans="1:13" ht="30" x14ac:dyDescent="0.25">
      <c r="A67" s="92" t="s">
        <v>417</v>
      </c>
      <c r="B67" s="248">
        <v>2011</v>
      </c>
      <c r="C67" s="248">
        <v>2016</v>
      </c>
      <c r="D67" s="248">
        <v>2021</v>
      </c>
      <c r="E67" s="248">
        <v>2026</v>
      </c>
      <c r="F67" s="248">
        <v>2031</v>
      </c>
      <c r="G67" s="249"/>
      <c r="H67" s="250" t="s">
        <v>359</v>
      </c>
      <c r="I67" s="250" t="s">
        <v>360</v>
      </c>
      <c r="J67" s="250" t="s">
        <v>361</v>
      </c>
    </row>
    <row r="68" spans="1:13" x14ac:dyDescent="0.25">
      <c r="A68" s="246" t="s">
        <v>418</v>
      </c>
      <c r="B68" s="259">
        <v>49450</v>
      </c>
      <c r="C68" s="259">
        <v>51600</v>
      </c>
      <c r="D68" s="259">
        <v>53650</v>
      </c>
      <c r="E68" s="259">
        <v>55450</v>
      </c>
      <c r="F68" s="259">
        <v>56950</v>
      </c>
      <c r="G68" s="258"/>
      <c r="H68" s="258">
        <v>7500</v>
      </c>
      <c r="I68" s="252">
        <v>0.15180700562356458</v>
      </c>
      <c r="J68" s="252">
        <v>7.0666009199176223E-3</v>
      </c>
    </row>
    <row r="69" spans="1:13" x14ac:dyDescent="0.25">
      <c r="A69" s="246" t="s">
        <v>419</v>
      </c>
      <c r="B69" s="259">
        <v>25150</v>
      </c>
      <c r="C69" s="259">
        <v>26800</v>
      </c>
      <c r="D69" s="259">
        <v>28500</v>
      </c>
      <c r="E69" s="259">
        <v>30100</v>
      </c>
      <c r="F69" s="259">
        <v>31650</v>
      </c>
      <c r="G69" s="258"/>
      <c r="H69" s="258">
        <v>6500</v>
      </c>
      <c r="I69" s="252">
        <v>0.25778496031119613</v>
      </c>
      <c r="J69" s="252">
        <v>1.1467610295863996E-2</v>
      </c>
    </row>
    <row r="70" spans="1:13" x14ac:dyDescent="0.25">
      <c r="A70" s="246" t="s">
        <v>420</v>
      </c>
      <c r="B70" s="259">
        <v>40750</v>
      </c>
      <c r="C70" s="259">
        <v>41950</v>
      </c>
      <c r="D70" s="259">
        <v>43050</v>
      </c>
      <c r="E70" s="259">
        <v>44000</v>
      </c>
      <c r="F70" s="259">
        <v>44750</v>
      </c>
      <c r="G70" s="258"/>
      <c r="H70" s="258">
        <v>4000</v>
      </c>
      <c r="I70" s="252">
        <v>9.8656562518152177E-2</v>
      </c>
      <c r="J70" s="252">
        <v>4.7044063299853259E-3</v>
      </c>
    </row>
    <row r="71" spans="1:13" x14ac:dyDescent="0.25">
      <c r="A71" s="246" t="s">
        <v>421</v>
      </c>
      <c r="B71" s="259">
        <v>2350</v>
      </c>
      <c r="C71" s="259">
        <v>2200</v>
      </c>
      <c r="D71" s="259">
        <v>2100</v>
      </c>
      <c r="E71" s="259">
        <v>2000</v>
      </c>
      <c r="F71" s="259">
        <v>1900</v>
      </c>
      <c r="G71" s="258"/>
      <c r="H71" s="258">
        <v>-450</v>
      </c>
      <c r="I71" s="252">
        <v>-0.18425741936752843</v>
      </c>
      <c r="J71" s="252">
        <v>-1.0182821934936966E-2</v>
      </c>
    </row>
    <row r="72" spans="1:13" x14ac:dyDescent="0.25">
      <c r="A72" s="246" t="s">
        <v>422</v>
      </c>
      <c r="B72" s="259">
        <v>39950</v>
      </c>
      <c r="C72" s="259">
        <v>42900</v>
      </c>
      <c r="D72" s="259">
        <v>45900</v>
      </c>
      <c r="E72" s="259">
        <v>48800</v>
      </c>
      <c r="F72" s="259">
        <v>51550</v>
      </c>
      <c r="G72" s="258"/>
      <c r="H72" s="258">
        <v>11600</v>
      </c>
      <c r="I72" s="252">
        <v>0.29009504802773622</v>
      </c>
      <c r="J72" s="252">
        <v>1.273579481504758E-2</v>
      </c>
    </row>
    <row r="73" spans="1:13" x14ac:dyDescent="0.25">
      <c r="A73" s="246" t="s">
        <v>423</v>
      </c>
      <c r="B73" s="259">
        <v>33150</v>
      </c>
      <c r="C73" s="259">
        <v>34200</v>
      </c>
      <c r="D73" s="259">
        <v>35100</v>
      </c>
      <c r="E73" s="259">
        <v>35850</v>
      </c>
      <c r="F73" s="259">
        <v>36450</v>
      </c>
      <c r="G73" s="258"/>
      <c r="H73" s="258">
        <v>3300</v>
      </c>
      <c r="I73" s="252">
        <v>9.9887604041940317E-2</v>
      </c>
      <c r="J73" s="252">
        <v>4.7603998220046035E-3</v>
      </c>
    </row>
    <row r="74" spans="1:13" x14ac:dyDescent="0.25">
      <c r="A74" s="246" t="s">
        <v>424</v>
      </c>
      <c r="B74" s="259">
        <v>12900</v>
      </c>
      <c r="C74" s="259">
        <v>13000</v>
      </c>
      <c r="D74" s="259">
        <v>13000</v>
      </c>
      <c r="E74" s="259">
        <v>12950</v>
      </c>
      <c r="F74" s="259">
        <v>12800</v>
      </c>
      <c r="G74" s="258"/>
      <c r="H74" s="258">
        <v>-100</v>
      </c>
      <c r="I74" s="252">
        <v>-8.6318215585224761E-3</v>
      </c>
      <c r="J74" s="252">
        <v>-4.3346457543332875E-4</v>
      </c>
    </row>
    <row r="75" spans="1:13" x14ac:dyDescent="0.25">
      <c r="A75" s="246" t="s">
        <v>425</v>
      </c>
      <c r="B75" s="259">
        <v>8300</v>
      </c>
      <c r="C75" s="259">
        <v>8300</v>
      </c>
      <c r="D75" s="259">
        <v>8200</v>
      </c>
      <c r="E75" s="259">
        <v>8000</v>
      </c>
      <c r="F75" s="259">
        <v>7800</v>
      </c>
      <c r="G75" s="258"/>
      <c r="H75" s="258">
        <v>-500</v>
      </c>
      <c r="I75" s="252">
        <v>-5.9356386810288361E-2</v>
      </c>
      <c r="J75" s="252">
        <v>-3.0595471566007481E-3</v>
      </c>
    </row>
    <row r="76" spans="1:13" x14ac:dyDescent="0.25">
      <c r="A76" s="246" t="s">
        <v>426</v>
      </c>
      <c r="B76" s="259">
        <v>6000</v>
      </c>
      <c r="C76" s="259">
        <v>5800</v>
      </c>
      <c r="D76" s="259">
        <v>5600</v>
      </c>
      <c r="E76" s="259">
        <v>5300</v>
      </c>
      <c r="F76" s="259">
        <v>5050</v>
      </c>
      <c r="G76" s="258"/>
      <c r="H76" s="258">
        <v>-1000</v>
      </c>
      <c r="I76" s="252">
        <v>-0.16491398936571791</v>
      </c>
      <c r="J76" s="252">
        <v>-9.0110276344234526E-3</v>
      </c>
    </row>
    <row r="77" spans="1:13" x14ac:dyDescent="0.25">
      <c r="A77" s="246" t="s">
        <v>427</v>
      </c>
      <c r="B77" s="259">
        <v>7200</v>
      </c>
      <c r="C77" s="259">
        <v>7400</v>
      </c>
      <c r="D77" s="259">
        <v>7550</v>
      </c>
      <c r="E77" s="259">
        <v>7650</v>
      </c>
      <c r="F77" s="259">
        <v>7800</v>
      </c>
      <c r="G77" s="258"/>
      <c r="H77" s="258">
        <v>550</v>
      </c>
      <c r="I77" s="252">
        <v>7.8864589539437938E-2</v>
      </c>
      <c r="J77" s="252">
        <v>3.7954591072185137E-3</v>
      </c>
    </row>
    <row r="78" spans="1:13" x14ac:dyDescent="0.25">
      <c r="A78" s="246" t="s">
        <v>428</v>
      </c>
      <c r="B78" s="259">
        <v>3000</v>
      </c>
      <c r="C78" s="259">
        <v>2950</v>
      </c>
      <c r="D78" s="259">
        <v>2900</v>
      </c>
      <c r="E78" s="259">
        <v>2850</v>
      </c>
      <c r="F78" s="259">
        <v>2850</v>
      </c>
      <c r="G78" s="258"/>
      <c r="H78" s="258">
        <v>-150</v>
      </c>
      <c r="I78" s="252">
        <v>-5.0884802497619008E-2</v>
      </c>
      <c r="J78" s="252">
        <v>-2.6112549716593601E-3</v>
      </c>
    </row>
    <row r="79" spans="1:13" x14ac:dyDescent="0.25">
      <c r="A79" s="246" t="s">
        <v>429</v>
      </c>
      <c r="B79" s="259">
        <v>2500</v>
      </c>
      <c r="C79" s="259">
        <v>2400</v>
      </c>
      <c r="D79" s="259">
        <v>2350</v>
      </c>
      <c r="E79" s="259">
        <v>2300</v>
      </c>
      <c r="F79" s="259">
        <v>2200</v>
      </c>
      <c r="G79" s="258"/>
      <c r="H79" s="258">
        <v>-250</v>
      </c>
      <c r="I79" s="252">
        <v>-0.10966247499260683</v>
      </c>
      <c r="J79" s="252">
        <v>-5.8077323284261607E-3</v>
      </c>
    </row>
    <row r="80" spans="1:13" x14ac:dyDescent="0.25">
      <c r="A80" s="246" t="s">
        <v>430</v>
      </c>
      <c r="B80" s="259">
        <v>2500</v>
      </c>
      <c r="C80" s="259">
        <v>2500</v>
      </c>
      <c r="D80" s="259">
        <v>2500</v>
      </c>
      <c r="E80" s="259">
        <v>2500</v>
      </c>
      <c r="F80" s="259">
        <v>2450</v>
      </c>
      <c r="G80" s="258"/>
      <c r="H80" s="258">
        <v>0</v>
      </c>
      <c r="I80" s="252">
        <v>-2.0251358301073578E-3</v>
      </c>
      <c r="J80" s="252">
        <v>-1.0135945951815769E-4</v>
      </c>
    </row>
    <row r="81" spans="1:10" x14ac:dyDescent="0.25">
      <c r="A81" s="246" t="s">
        <v>431</v>
      </c>
      <c r="B81" s="259">
        <v>3050</v>
      </c>
      <c r="C81" s="259">
        <v>3000</v>
      </c>
      <c r="D81" s="259">
        <v>2950</v>
      </c>
      <c r="E81" s="259">
        <v>2900</v>
      </c>
      <c r="F81" s="259">
        <v>2850</v>
      </c>
      <c r="G81" s="258"/>
      <c r="H81" s="258">
        <v>-200</v>
      </c>
      <c r="I81" s="252">
        <v>-6.090119488011015E-2</v>
      </c>
      <c r="J81" s="252">
        <v>-3.1417290769827971E-3</v>
      </c>
    </row>
    <row r="82" spans="1:10" x14ac:dyDescent="0.25">
      <c r="A82" s="246" t="s">
        <v>432</v>
      </c>
      <c r="B82" s="259">
        <v>1850</v>
      </c>
      <c r="C82" s="259">
        <v>1900</v>
      </c>
      <c r="D82" s="259">
        <v>1900</v>
      </c>
      <c r="E82" s="259">
        <v>1850</v>
      </c>
      <c r="F82" s="259">
        <v>1850</v>
      </c>
      <c r="G82" s="258"/>
      <c r="H82" s="258">
        <v>-50</v>
      </c>
      <c r="I82" s="252">
        <v>-1.9410499980850676E-2</v>
      </c>
      <c r="J82" s="252">
        <v>-9.8006787663825834E-4</v>
      </c>
    </row>
    <row r="83" spans="1:10" x14ac:dyDescent="0.25">
      <c r="A83" s="246" t="s">
        <v>433</v>
      </c>
      <c r="B83" s="259">
        <v>19150</v>
      </c>
      <c r="C83" s="259">
        <v>18650</v>
      </c>
      <c r="D83" s="259">
        <v>18100</v>
      </c>
      <c r="E83" s="259">
        <v>17450</v>
      </c>
      <c r="F83" s="259">
        <v>16700</v>
      </c>
      <c r="G83" s="258"/>
      <c r="H83" s="258">
        <v>-2450</v>
      </c>
      <c r="I83" s="252">
        <v>-0.12752044884275379</v>
      </c>
      <c r="J83" s="252">
        <v>-6.8208031124633011E-3</v>
      </c>
    </row>
    <row r="84" spans="1:10" x14ac:dyDescent="0.25">
      <c r="A84" s="246" t="s">
        <v>434</v>
      </c>
      <c r="B84" s="259">
        <v>30700</v>
      </c>
      <c r="C84" s="259">
        <v>32250</v>
      </c>
      <c r="D84" s="259">
        <v>33650</v>
      </c>
      <c r="E84" s="259">
        <v>35000</v>
      </c>
      <c r="F84" s="259">
        <v>36200</v>
      </c>
      <c r="G84" s="258"/>
      <c r="H84" s="258">
        <v>5500</v>
      </c>
      <c r="I84" s="252">
        <v>0.17942744527344234</v>
      </c>
      <c r="J84" s="252">
        <v>8.2514552426148167E-3</v>
      </c>
    </row>
    <row r="85" spans="1:10" x14ac:dyDescent="0.25">
      <c r="A85" s="246" t="s">
        <v>435</v>
      </c>
      <c r="B85" s="259">
        <v>13200</v>
      </c>
      <c r="C85" s="259">
        <v>14050</v>
      </c>
      <c r="D85" s="259">
        <v>14850</v>
      </c>
      <c r="E85" s="259">
        <v>15650</v>
      </c>
      <c r="F85" s="259">
        <v>16450</v>
      </c>
      <c r="G85" s="258"/>
      <c r="H85" s="258">
        <v>3250</v>
      </c>
      <c r="I85" s="252">
        <v>0.2444602910976118</v>
      </c>
      <c r="J85" s="252">
        <v>1.0935096740073875E-2</v>
      </c>
    </row>
    <row r="86" spans="1:10" x14ac:dyDescent="0.25">
      <c r="A86" s="246" t="s">
        <v>436</v>
      </c>
      <c r="B86" s="259">
        <v>2700</v>
      </c>
      <c r="C86" s="259">
        <v>2600</v>
      </c>
      <c r="D86" s="259">
        <v>2450</v>
      </c>
      <c r="E86" s="259">
        <v>2350</v>
      </c>
      <c r="F86" s="259">
        <v>2200</v>
      </c>
      <c r="G86" s="258"/>
      <c r="H86" s="258">
        <v>-500</v>
      </c>
      <c r="I86" s="252">
        <v>-0.18552193627581795</v>
      </c>
      <c r="J86" s="252">
        <v>-1.0260389175069344E-2</v>
      </c>
    </row>
    <row r="87" spans="1:10" x14ac:dyDescent="0.25">
      <c r="A87" s="246" t="s">
        <v>437</v>
      </c>
      <c r="B87" s="259">
        <v>2050</v>
      </c>
      <c r="C87" s="259">
        <v>2050</v>
      </c>
      <c r="D87" s="259">
        <v>2000</v>
      </c>
      <c r="E87" s="259">
        <v>2000</v>
      </c>
      <c r="F87" s="259">
        <v>2000</v>
      </c>
      <c r="G87" s="258"/>
      <c r="H87" s="258">
        <v>-100</v>
      </c>
      <c r="I87" s="252">
        <v>-4.0724053477602662E-2</v>
      </c>
      <c r="J87" s="252">
        <v>-2.0788250730772962E-3</v>
      </c>
    </row>
    <row r="88" spans="1:10" x14ac:dyDescent="0.25">
      <c r="A88" s="246" t="s">
        <v>438</v>
      </c>
      <c r="B88" s="259">
        <v>51300</v>
      </c>
      <c r="C88" s="259">
        <v>52550</v>
      </c>
      <c r="D88" s="259">
        <v>54100</v>
      </c>
      <c r="E88" s="259">
        <v>55350</v>
      </c>
      <c r="F88" s="259">
        <v>56250</v>
      </c>
      <c r="G88" s="258"/>
      <c r="H88" s="258">
        <v>4950</v>
      </c>
      <c r="I88" s="252">
        <v>9.6863238733372603E-2</v>
      </c>
      <c r="J88" s="252">
        <v>4.6227252546162745E-3</v>
      </c>
    </row>
    <row r="89" spans="1:10" x14ac:dyDescent="0.25">
      <c r="A89" s="246" t="s">
        <v>439</v>
      </c>
      <c r="B89" s="259">
        <v>4900</v>
      </c>
      <c r="C89" s="259">
        <v>4800</v>
      </c>
      <c r="D89" s="259">
        <v>4700</v>
      </c>
      <c r="E89" s="259">
        <v>4500</v>
      </c>
      <c r="F89" s="259">
        <v>4300</v>
      </c>
      <c r="G89" s="258"/>
      <c r="H89" s="258">
        <v>-550</v>
      </c>
      <c r="I89" s="252">
        <v>-0.11506962551079487</v>
      </c>
      <c r="J89" s="252">
        <v>-6.1123154981317764E-3</v>
      </c>
    </row>
    <row r="90" spans="1:10" x14ac:dyDescent="0.25">
      <c r="A90" s="246" t="s">
        <v>440</v>
      </c>
      <c r="B90" s="259">
        <v>70950</v>
      </c>
      <c r="C90" s="259">
        <v>75550</v>
      </c>
      <c r="D90" s="259">
        <v>80050</v>
      </c>
      <c r="E90" s="259">
        <v>84250</v>
      </c>
      <c r="F90" s="259">
        <v>88100</v>
      </c>
      <c r="G90" s="258"/>
      <c r="H90" s="258">
        <v>17150</v>
      </c>
      <c r="I90" s="252">
        <v>0.24158421721602538</v>
      </c>
      <c r="J90" s="252">
        <v>1.0819407935827974E-2</v>
      </c>
    </row>
    <row r="91" spans="1:10" x14ac:dyDescent="0.25">
      <c r="A91" s="246" t="s">
        <v>441</v>
      </c>
      <c r="B91" s="259">
        <v>1600</v>
      </c>
      <c r="C91" s="259">
        <v>1650</v>
      </c>
      <c r="D91" s="259">
        <v>1650</v>
      </c>
      <c r="E91" s="259">
        <v>1700</v>
      </c>
      <c r="F91" s="259">
        <v>1700</v>
      </c>
      <c r="G91" s="258"/>
      <c r="H91" s="258">
        <v>150</v>
      </c>
      <c r="I91" s="252">
        <v>8.3102154677300588E-2</v>
      </c>
      <c r="J91" s="252">
        <v>3.9914644609473126E-3</v>
      </c>
    </row>
    <row r="92" spans="1:10" x14ac:dyDescent="0.25">
      <c r="A92" s="246" t="s">
        <v>442</v>
      </c>
      <c r="B92" s="259">
        <v>4250</v>
      </c>
      <c r="C92" s="259">
        <v>4150</v>
      </c>
      <c r="D92" s="259">
        <v>4100</v>
      </c>
      <c r="E92" s="259">
        <v>4050</v>
      </c>
      <c r="F92" s="259">
        <v>3950</v>
      </c>
      <c r="G92" s="258"/>
      <c r="H92" s="258">
        <v>-300</v>
      </c>
      <c r="I92" s="252">
        <v>-6.535434625680174E-2</v>
      </c>
      <c r="J92" s="252">
        <v>-3.3793900739150138E-3</v>
      </c>
    </row>
    <row r="93" spans="1:10" x14ac:dyDescent="0.25">
      <c r="A93" s="246" t="s">
        <v>443</v>
      </c>
      <c r="B93" s="259">
        <v>10150</v>
      </c>
      <c r="C93" s="259">
        <v>10350</v>
      </c>
      <c r="D93" s="259">
        <v>10550</v>
      </c>
      <c r="E93" s="259">
        <v>10650</v>
      </c>
      <c r="F93" s="259">
        <v>10750</v>
      </c>
      <c r="G93" s="258"/>
      <c r="H93" s="258">
        <v>600</v>
      </c>
      <c r="I93" s="252">
        <v>5.899981372593599E-2</v>
      </c>
      <c r="J93" s="252">
        <v>2.8662445361532533E-3</v>
      </c>
    </row>
    <row r="94" spans="1:10" x14ac:dyDescent="0.25">
      <c r="A94" s="246" t="s">
        <v>444</v>
      </c>
      <c r="B94" s="259">
        <v>4250</v>
      </c>
      <c r="C94" s="259">
        <v>4050</v>
      </c>
      <c r="D94" s="259">
        <v>3900</v>
      </c>
      <c r="E94" s="259">
        <v>3800</v>
      </c>
      <c r="F94" s="259">
        <v>3750</v>
      </c>
      <c r="G94" s="258"/>
      <c r="H94" s="258">
        <v>-500</v>
      </c>
      <c r="I94" s="252">
        <v>-0.11278324044348781</v>
      </c>
      <c r="J94" s="252">
        <v>-5.9832976365789183E-3</v>
      </c>
    </row>
    <row r="95" spans="1:10" x14ac:dyDescent="0.25">
      <c r="A95" s="246" t="s">
        <v>445</v>
      </c>
      <c r="B95" s="259">
        <v>7550</v>
      </c>
      <c r="C95" s="259">
        <v>7350</v>
      </c>
      <c r="D95" s="259">
        <v>7150</v>
      </c>
      <c r="E95" s="259">
        <v>6900</v>
      </c>
      <c r="F95" s="259">
        <v>6600</v>
      </c>
      <c r="G95" s="258"/>
      <c r="H95" s="258">
        <v>-950</v>
      </c>
      <c r="I95" s="252">
        <v>-0.12498446009962212</v>
      </c>
      <c r="J95" s="252">
        <v>-6.6756816448040714E-3</v>
      </c>
    </row>
    <row r="96" spans="1:10" x14ac:dyDescent="0.25">
      <c r="A96" s="246" t="s">
        <v>446</v>
      </c>
      <c r="B96" s="259">
        <v>11300</v>
      </c>
      <c r="C96" s="259">
        <v>11400</v>
      </c>
      <c r="D96" s="259">
        <v>11400</v>
      </c>
      <c r="E96" s="259">
        <v>11350</v>
      </c>
      <c r="F96" s="259">
        <v>11250</v>
      </c>
      <c r="G96" s="258"/>
      <c r="H96" s="258">
        <v>-50</v>
      </c>
      <c r="I96" s="252">
        <v>-5.3148401193320568E-3</v>
      </c>
      <c r="J96" s="252">
        <v>-2.6645070630527994E-4</v>
      </c>
    </row>
    <row r="97" spans="1:10" x14ac:dyDescent="0.25">
      <c r="A97" s="246" t="s">
        <v>447</v>
      </c>
      <c r="B97" s="259">
        <v>12500</v>
      </c>
      <c r="C97" s="259">
        <v>12300</v>
      </c>
      <c r="D97" s="259">
        <v>12000</v>
      </c>
      <c r="E97" s="259">
        <v>11650</v>
      </c>
      <c r="F97" s="259">
        <v>11200</v>
      </c>
      <c r="G97" s="258"/>
      <c r="H97" s="258">
        <v>-1300</v>
      </c>
      <c r="I97" s="252">
        <v>-0.10452596021162418</v>
      </c>
      <c r="J97" s="252">
        <v>-5.5201023764649502E-3</v>
      </c>
    </row>
    <row r="98" spans="1:10" x14ac:dyDescent="0.25">
      <c r="A98" s="246" t="s">
        <v>448</v>
      </c>
      <c r="B98" s="259">
        <v>7300</v>
      </c>
      <c r="C98" s="259">
        <v>6900</v>
      </c>
      <c r="D98" s="259">
        <v>6550</v>
      </c>
      <c r="E98" s="259">
        <v>6150</v>
      </c>
      <c r="F98" s="259">
        <v>5700</v>
      </c>
      <c r="G98" s="258"/>
      <c r="H98" s="258">
        <v>-1600</v>
      </c>
      <c r="I98" s="252">
        <v>-0.21681581647131506</v>
      </c>
      <c r="J98" s="252">
        <v>-1.2219369132356014E-2</v>
      </c>
    </row>
    <row r="99" spans="1:10" x14ac:dyDescent="0.25">
      <c r="A99" s="246" t="s">
        <v>449</v>
      </c>
      <c r="B99" s="259">
        <v>40250</v>
      </c>
      <c r="C99" s="259">
        <v>41950</v>
      </c>
      <c r="D99" s="259">
        <v>43650</v>
      </c>
      <c r="E99" s="259">
        <v>45150</v>
      </c>
      <c r="F99" s="259">
        <v>46500</v>
      </c>
      <c r="G99" s="258"/>
      <c r="H99" s="258">
        <v>6250</v>
      </c>
      <c r="I99" s="252">
        <v>0.15577882025009315</v>
      </c>
      <c r="J99" s="252">
        <v>7.238720999015162E-3</v>
      </c>
    </row>
    <row r="100" spans="1:10" x14ac:dyDescent="0.25">
      <c r="A100" s="246" t="s">
        <v>450</v>
      </c>
      <c r="B100" s="259">
        <v>8550</v>
      </c>
      <c r="C100" s="259">
        <v>8650</v>
      </c>
      <c r="D100" s="259">
        <v>8750</v>
      </c>
      <c r="E100" s="259">
        <v>8800</v>
      </c>
      <c r="F100" s="259">
        <v>8800</v>
      </c>
      <c r="G100" s="258"/>
      <c r="H100" s="258">
        <v>250</v>
      </c>
      <c r="I100" s="252">
        <v>2.7887555639805842E-2</v>
      </c>
      <c r="J100" s="252">
        <v>1.3752889688510672E-3</v>
      </c>
    </row>
    <row r="101" spans="1:10" x14ac:dyDescent="0.25">
      <c r="A101" s="246" t="s">
        <v>451</v>
      </c>
      <c r="B101" s="259">
        <v>37100</v>
      </c>
      <c r="C101" s="259">
        <v>38500</v>
      </c>
      <c r="D101" s="259">
        <v>39550</v>
      </c>
      <c r="E101" s="259">
        <v>40300</v>
      </c>
      <c r="F101" s="259">
        <v>40650</v>
      </c>
      <c r="G101" s="258"/>
      <c r="H101" s="258">
        <v>3550</v>
      </c>
      <c r="I101" s="252">
        <v>9.6397007869909179E-2</v>
      </c>
      <c r="J101" s="252">
        <v>4.6014678196535045E-3</v>
      </c>
    </row>
    <row r="102" spans="1:10" x14ac:dyDescent="0.25">
      <c r="A102" s="246" t="s">
        <v>452</v>
      </c>
      <c r="B102" s="259">
        <v>9450</v>
      </c>
      <c r="C102" s="259">
        <v>9350</v>
      </c>
      <c r="D102" s="259">
        <v>9200</v>
      </c>
      <c r="E102" s="259">
        <v>9000</v>
      </c>
      <c r="F102" s="259">
        <v>8750</v>
      </c>
      <c r="G102" s="258"/>
      <c r="H102" s="258">
        <v>-750</v>
      </c>
      <c r="I102" s="252">
        <v>-7.7679096542495621E-2</v>
      </c>
      <c r="J102" s="252">
        <v>-4.0431032254529395E-3</v>
      </c>
    </row>
    <row r="103" spans="1:10" x14ac:dyDescent="0.25">
      <c r="A103" s="246" t="s">
        <v>453</v>
      </c>
      <c r="B103" s="259">
        <v>4500</v>
      </c>
      <c r="C103" s="259">
        <v>4450</v>
      </c>
      <c r="D103" s="259">
        <v>4300</v>
      </c>
      <c r="E103" s="259">
        <v>4150</v>
      </c>
      <c r="F103" s="259">
        <v>4000</v>
      </c>
      <c r="G103" s="258"/>
      <c r="H103" s="258">
        <v>-500</v>
      </c>
      <c r="I103" s="252">
        <v>-0.11435442219330259</v>
      </c>
      <c r="J103" s="252">
        <v>-6.0719216728646998E-3</v>
      </c>
    </row>
    <row r="104" spans="1:10" x14ac:dyDescent="0.25">
      <c r="A104" s="246" t="s">
        <v>454</v>
      </c>
      <c r="B104" s="259">
        <v>8900</v>
      </c>
      <c r="C104" s="259">
        <v>8800</v>
      </c>
      <c r="D104" s="259">
        <v>8600</v>
      </c>
      <c r="E104" s="259">
        <v>8400</v>
      </c>
      <c r="F104" s="259">
        <v>8100</v>
      </c>
      <c r="G104" s="258"/>
      <c r="H104" s="258">
        <v>-800</v>
      </c>
      <c r="I104" s="252">
        <v>-9.1647641992550793E-2</v>
      </c>
      <c r="J104" s="252">
        <v>-4.8061458088440191E-3</v>
      </c>
    </row>
    <row r="105" spans="1:10" x14ac:dyDescent="0.25">
      <c r="A105" s="246" t="s">
        <v>455</v>
      </c>
      <c r="B105" s="259">
        <v>5000</v>
      </c>
      <c r="C105" s="259">
        <v>5000</v>
      </c>
      <c r="D105" s="259">
        <v>5000</v>
      </c>
      <c r="E105" s="259">
        <v>4900</v>
      </c>
      <c r="F105" s="259">
        <v>4850</v>
      </c>
      <c r="G105" s="258"/>
      <c r="H105" s="258">
        <v>-150</v>
      </c>
      <c r="I105" s="252">
        <v>-3.2775699076604527E-2</v>
      </c>
      <c r="J105" s="252">
        <v>-1.6662427486496679E-3</v>
      </c>
    </row>
    <row r="106" spans="1:10" x14ac:dyDescent="0.25">
      <c r="A106" s="246" t="s">
        <v>456</v>
      </c>
      <c r="B106" s="259">
        <v>28350</v>
      </c>
      <c r="C106" s="259">
        <v>29800</v>
      </c>
      <c r="D106" s="259">
        <v>31200</v>
      </c>
      <c r="E106" s="259">
        <v>32450</v>
      </c>
      <c r="F106" s="259">
        <v>33550</v>
      </c>
      <c r="G106" s="258"/>
      <c r="H106" s="258">
        <v>5200</v>
      </c>
      <c r="I106" s="252">
        <v>0.18248555954170026</v>
      </c>
      <c r="J106" s="252">
        <v>8.3809314752663674E-3</v>
      </c>
    </row>
    <row r="107" spans="1:10" x14ac:dyDescent="0.25">
      <c r="A107" s="246" t="s">
        <v>457</v>
      </c>
      <c r="B107" s="259">
        <v>35750</v>
      </c>
      <c r="C107" s="259">
        <v>36700</v>
      </c>
      <c r="D107" s="259">
        <v>37450</v>
      </c>
      <c r="E107" s="259">
        <v>38100</v>
      </c>
      <c r="F107" s="259">
        <v>38500</v>
      </c>
      <c r="G107" s="258"/>
      <c r="H107" s="258">
        <v>2750</v>
      </c>
      <c r="I107" s="252">
        <v>7.7373172525821793E-2</v>
      </c>
      <c r="J107" s="252">
        <v>3.7262915377744739E-3</v>
      </c>
    </row>
    <row r="108" spans="1:10" x14ac:dyDescent="0.25">
      <c r="A108" s="246" t="s">
        <v>458</v>
      </c>
      <c r="B108" s="259">
        <v>10050</v>
      </c>
      <c r="C108" s="259">
        <v>10100</v>
      </c>
      <c r="D108" s="259">
        <v>10100</v>
      </c>
      <c r="E108" s="259">
        <v>10050</v>
      </c>
      <c r="F108" s="259">
        <v>9950</v>
      </c>
      <c r="G108" s="258"/>
      <c r="H108" s="258">
        <v>-100</v>
      </c>
      <c r="I108" s="252">
        <v>-1.1322463780871825E-2</v>
      </c>
      <c r="J108" s="252">
        <v>-5.693525429972024E-4</v>
      </c>
    </row>
    <row r="109" spans="1:10" x14ac:dyDescent="0.25">
      <c r="A109" s="246" t="s">
        <v>459</v>
      </c>
      <c r="B109" s="259">
        <v>48100</v>
      </c>
      <c r="C109" s="259">
        <v>49450</v>
      </c>
      <c r="D109" s="259">
        <v>50550</v>
      </c>
      <c r="E109" s="259">
        <v>51400</v>
      </c>
      <c r="F109" s="259">
        <v>51900</v>
      </c>
      <c r="G109" s="258"/>
      <c r="H109" s="258">
        <v>3800</v>
      </c>
      <c r="I109" s="252">
        <v>7.9357826682591906E-2</v>
      </c>
      <c r="J109" s="252">
        <v>3.8183129682494129E-3</v>
      </c>
    </row>
    <row r="110" spans="1:10" x14ac:dyDescent="0.25">
      <c r="A110" s="246" t="s">
        <v>460</v>
      </c>
      <c r="B110" s="259">
        <v>25400</v>
      </c>
      <c r="C110" s="259">
        <v>25650</v>
      </c>
      <c r="D110" s="259">
        <v>25800</v>
      </c>
      <c r="E110" s="259">
        <v>25700</v>
      </c>
      <c r="F110" s="259">
        <v>25450</v>
      </c>
      <c r="G110" s="258"/>
      <c r="H110" s="258">
        <v>100</v>
      </c>
      <c r="I110" s="252">
        <v>3.1274780524815473E-3</v>
      </c>
      <c r="J110" s="252">
        <v>1.5612988329420928E-4</v>
      </c>
    </row>
    <row r="111" spans="1:10" x14ac:dyDescent="0.25">
      <c r="A111" s="246" t="s">
        <v>461</v>
      </c>
      <c r="B111" s="259">
        <v>3750</v>
      </c>
      <c r="C111" s="259">
        <v>3700</v>
      </c>
      <c r="D111" s="259">
        <v>3650</v>
      </c>
      <c r="E111" s="259">
        <v>3550</v>
      </c>
      <c r="F111" s="259">
        <v>3450</v>
      </c>
      <c r="G111" s="258"/>
      <c r="H111" s="258">
        <v>-300</v>
      </c>
      <c r="I111" s="252">
        <v>-8.3108957675359418E-2</v>
      </c>
      <c r="J111" s="252">
        <v>-4.3383316748349726E-3</v>
      </c>
    </row>
    <row r="112" spans="1:10" x14ac:dyDescent="0.25">
      <c r="A112" s="246" t="s">
        <v>462</v>
      </c>
      <c r="B112" s="259">
        <v>12500</v>
      </c>
      <c r="C112" s="259">
        <v>12750</v>
      </c>
      <c r="D112" s="259">
        <v>13000</v>
      </c>
      <c r="E112" s="259">
        <v>13150</v>
      </c>
      <c r="F112" s="259">
        <v>13300</v>
      </c>
      <c r="G112" s="258"/>
      <c r="H112" s="258">
        <v>750</v>
      </c>
      <c r="I112" s="252">
        <v>6.1450090550225475E-2</v>
      </c>
      <c r="J112" s="252">
        <v>2.9817991601958139E-3</v>
      </c>
    </row>
    <row r="113" spans="1:10" x14ac:dyDescent="0.25">
      <c r="A113" s="246" t="s">
        <v>463</v>
      </c>
      <c r="B113" s="259">
        <v>4500</v>
      </c>
      <c r="C113" s="259">
        <v>4600</v>
      </c>
      <c r="D113" s="259">
        <v>4700</v>
      </c>
      <c r="E113" s="259">
        <v>4750</v>
      </c>
      <c r="F113" s="259">
        <v>4850</v>
      </c>
      <c r="G113" s="258"/>
      <c r="H113" s="258">
        <v>300</v>
      </c>
      <c r="I113" s="252">
        <v>7.1295755389956042E-2</v>
      </c>
      <c r="J113" s="252">
        <v>3.4434451083515901E-3</v>
      </c>
    </row>
    <row r="114" spans="1:10" x14ac:dyDescent="0.25">
      <c r="A114" s="246" t="s">
        <v>464</v>
      </c>
      <c r="B114" s="259">
        <v>5100</v>
      </c>
      <c r="C114" s="259">
        <v>4950</v>
      </c>
      <c r="D114" s="259">
        <v>4750</v>
      </c>
      <c r="E114" s="259">
        <v>4500</v>
      </c>
      <c r="F114" s="259">
        <v>4200</v>
      </c>
      <c r="G114" s="258"/>
      <c r="H114" s="258">
        <v>-900</v>
      </c>
      <c r="I114" s="252">
        <v>-0.17670501814937312</v>
      </c>
      <c r="J114" s="252">
        <v>-9.7220359930683536E-3</v>
      </c>
    </row>
    <row r="115" spans="1:10" x14ac:dyDescent="0.25">
      <c r="A115" s="246" t="s">
        <v>465</v>
      </c>
      <c r="B115" s="259">
        <v>3700</v>
      </c>
      <c r="C115" s="259">
        <v>3600</v>
      </c>
      <c r="D115" s="259">
        <v>3450</v>
      </c>
      <c r="E115" s="259">
        <v>3350</v>
      </c>
      <c r="F115" s="259">
        <v>3200</v>
      </c>
      <c r="G115" s="258"/>
      <c r="H115" s="258">
        <v>-500</v>
      </c>
      <c r="I115" s="252">
        <v>-0.13470456765020516</v>
      </c>
      <c r="J115" s="252">
        <v>-7.2342145036542573E-3</v>
      </c>
    </row>
    <row r="116" spans="1:10" x14ac:dyDescent="0.25">
      <c r="A116" s="246" t="s">
        <v>466</v>
      </c>
      <c r="B116" s="259">
        <v>3100</v>
      </c>
      <c r="C116" s="259">
        <v>2800</v>
      </c>
      <c r="D116" s="259">
        <v>2550</v>
      </c>
      <c r="E116" s="259">
        <v>2300</v>
      </c>
      <c r="F116" s="259">
        <v>2150</v>
      </c>
      <c r="G116" s="258"/>
      <c r="H116" s="258">
        <v>-950</v>
      </c>
      <c r="I116" s="252">
        <v>-0.30123278612361198</v>
      </c>
      <c r="J116" s="252">
        <v>-1.7921880978639088E-2</v>
      </c>
    </row>
    <row r="117" spans="1:10" x14ac:dyDescent="0.25">
      <c r="A117" s="246" t="s">
        <v>467</v>
      </c>
      <c r="B117" s="259">
        <v>16600</v>
      </c>
      <c r="C117" s="259">
        <v>17200</v>
      </c>
      <c r="D117" s="259">
        <v>17750</v>
      </c>
      <c r="E117" s="259">
        <v>18200</v>
      </c>
      <c r="F117" s="259">
        <v>18600</v>
      </c>
      <c r="G117" s="258"/>
      <c r="H117" s="258">
        <v>2050</v>
      </c>
      <c r="I117" s="252">
        <v>0.12224279939642745</v>
      </c>
      <c r="J117" s="252">
        <v>5.7664591219358336E-3</v>
      </c>
    </row>
    <row r="118" spans="1:10" x14ac:dyDescent="0.25">
      <c r="A118" s="246" t="s">
        <v>468</v>
      </c>
      <c r="B118" s="259">
        <v>1550</v>
      </c>
      <c r="C118" s="259">
        <v>1450</v>
      </c>
      <c r="D118" s="259">
        <v>1400</v>
      </c>
      <c r="E118" s="259">
        <v>1300</v>
      </c>
      <c r="F118" s="259">
        <v>1250</v>
      </c>
      <c r="G118" s="258"/>
      <c r="H118" s="258">
        <v>-300</v>
      </c>
      <c r="I118" s="252">
        <v>-0.18880957133102888</v>
      </c>
      <c r="J118" s="252">
        <v>-1.0462622259645978E-2</v>
      </c>
    </row>
    <row r="119" spans="1:10" x14ac:dyDescent="0.25">
      <c r="A119" s="246" t="s">
        <v>469</v>
      </c>
      <c r="B119" s="259">
        <v>6150</v>
      </c>
      <c r="C119" s="259">
        <v>6150</v>
      </c>
      <c r="D119" s="259">
        <v>6100</v>
      </c>
      <c r="E119" s="259">
        <v>6000</v>
      </c>
      <c r="F119" s="259">
        <v>5800</v>
      </c>
      <c r="G119" s="258"/>
      <c r="H119" s="258">
        <v>-300</v>
      </c>
      <c r="I119" s="252">
        <v>-5.0869365996851039E-2</v>
      </c>
      <c r="J119" s="252">
        <v>-2.6104417734680503E-3</v>
      </c>
    </row>
    <row r="120" spans="1:10" x14ac:dyDescent="0.25">
      <c r="A120" s="246" t="s">
        <v>470</v>
      </c>
      <c r="B120" s="259">
        <v>29150</v>
      </c>
      <c r="C120" s="259">
        <v>29650</v>
      </c>
      <c r="D120" s="259">
        <v>30100</v>
      </c>
      <c r="E120" s="259">
        <v>30350</v>
      </c>
      <c r="F120" s="259">
        <v>30500</v>
      </c>
      <c r="G120" s="258"/>
      <c r="H120" s="258">
        <v>1350</v>
      </c>
      <c r="I120" s="252">
        <v>4.6244590751194033E-2</v>
      </c>
      <c r="J120" s="252">
        <v>2.2603586338951231E-3</v>
      </c>
    </row>
    <row r="121" spans="1:10" x14ac:dyDescent="0.25">
      <c r="A121" s="246" t="s">
        <v>471</v>
      </c>
      <c r="B121" s="259">
        <v>9550</v>
      </c>
      <c r="C121" s="259">
        <v>9600</v>
      </c>
      <c r="D121" s="259">
        <v>9600</v>
      </c>
      <c r="E121" s="259">
        <v>9600</v>
      </c>
      <c r="F121" s="259">
        <v>9600</v>
      </c>
      <c r="G121" s="258"/>
      <c r="H121" s="258">
        <v>50</v>
      </c>
      <c r="I121" s="252">
        <v>4.3842844575563171E-3</v>
      </c>
      <c r="J121" s="252">
        <v>2.1873507409525474E-4</v>
      </c>
    </row>
    <row r="122" spans="1:10" x14ac:dyDescent="0.25">
      <c r="A122" s="246" t="s">
        <v>472</v>
      </c>
      <c r="B122" s="259">
        <v>6700</v>
      </c>
      <c r="C122" s="259">
        <v>6450</v>
      </c>
      <c r="D122" s="259">
        <v>6150</v>
      </c>
      <c r="E122" s="259">
        <v>5850</v>
      </c>
      <c r="F122" s="259">
        <v>5500</v>
      </c>
      <c r="G122" s="258"/>
      <c r="H122" s="258">
        <v>-1200</v>
      </c>
      <c r="I122" s="252">
        <v>-0.17880179214172268</v>
      </c>
      <c r="J122" s="252">
        <v>-9.8495388092375187E-3</v>
      </c>
    </row>
    <row r="123" spans="1:10" x14ac:dyDescent="0.25">
      <c r="A123" s="246" t="s">
        <v>473</v>
      </c>
      <c r="B123" s="259">
        <v>11400</v>
      </c>
      <c r="C123" s="259">
        <v>11450</v>
      </c>
      <c r="D123" s="259">
        <v>11450</v>
      </c>
      <c r="E123" s="259">
        <v>11400</v>
      </c>
      <c r="F123" s="259">
        <v>11300</v>
      </c>
      <c r="G123" s="258"/>
      <c r="H123" s="258">
        <v>-150</v>
      </c>
      <c r="I123" s="252">
        <v>-1.1316412618606607E-2</v>
      </c>
      <c r="J123" s="252">
        <v>-5.6904652088555769E-4</v>
      </c>
    </row>
    <row r="124" spans="1:10" x14ac:dyDescent="0.25">
      <c r="A124" s="246" t="s">
        <v>474</v>
      </c>
      <c r="B124" s="259">
        <v>44350</v>
      </c>
      <c r="C124" s="259">
        <v>46000</v>
      </c>
      <c r="D124" s="259">
        <v>47550</v>
      </c>
      <c r="E124" s="259">
        <v>49000</v>
      </c>
      <c r="F124" s="259">
        <v>50200</v>
      </c>
      <c r="G124" s="258"/>
      <c r="H124" s="258">
        <v>5850</v>
      </c>
      <c r="I124" s="252">
        <v>0.13182385295560856</v>
      </c>
      <c r="J124" s="252">
        <v>6.1915180371651234E-3</v>
      </c>
    </row>
    <row r="125" spans="1:10" x14ac:dyDescent="0.25">
      <c r="A125" s="246" t="s">
        <v>475</v>
      </c>
      <c r="B125" s="259">
        <v>20850</v>
      </c>
      <c r="C125" s="259">
        <v>21000</v>
      </c>
      <c r="D125" s="259">
        <v>21000</v>
      </c>
      <c r="E125" s="259">
        <v>20900</v>
      </c>
      <c r="F125" s="259">
        <v>20600</v>
      </c>
      <c r="G125" s="258"/>
      <c r="H125" s="258">
        <v>-250</v>
      </c>
      <c r="I125" s="252">
        <v>-1.2030428187946838E-2</v>
      </c>
      <c r="J125" s="252">
        <v>-6.0516897348049186E-4</v>
      </c>
    </row>
    <row r="126" spans="1:10" x14ac:dyDescent="0.25">
      <c r="A126" s="246" t="s">
        <v>476</v>
      </c>
      <c r="B126" s="259">
        <v>7750</v>
      </c>
      <c r="C126" s="259">
        <v>7850</v>
      </c>
      <c r="D126" s="259">
        <v>7900</v>
      </c>
      <c r="E126" s="259">
        <v>7950</v>
      </c>
      <c r="F126" s="259">
        <v>7950</v>
      </c>
      <c r="G126" s="258"/>
      <c r="H126" s="258">
        <v>150</v>
      </c>
      <c r="I126" s="252">
        <v>2.1958006880945742E-2</v>
      </c>
      <c r="J126" s="252">
        <v>1.0860200889871393E-3</v>
      </c>
    </row>
    <row r="127" spans="1:10" x14ac:dyDescent="0.25">
      <c r="A127" s="246" t="s">
        <v>477</v>
      </c>
      <c r="B127" s="259">
        <v>3100</v>
      </c>
      <c r="C127" s="259">
        <v>2950</v>
      </c>
      <c r="D127" s="259">
        <v>2850</v>
      </c>
      <c r="E127" s="259">
        <v>2700</v>
      </c>
      <c r="F127" s="259">
        <v>2550</v>
      </c>
      <c r="G127" s="258"/>
      <c r="H127" s="258">
        <v>-550</v>
      </c>
      <c r="I127" s="252">
        <v>-0.17429441798540998</v>
      </c>
      <c r="J127" s="252">
        <v>-9.5758503619681121E-3</v>
      </c>
    </row>
    <row r="128" spans="1:10" x14ac:dyDescent="0.25">
      <c r="A128" s="246" t="s">
        <v>478</v>
      </c>
      <c r="B128" s="259">
        <v>23000</v>
      </c>
      <c r="C128" s="259">
        <v>23650</v>
      </c>
      <c r="D128" s="259">
        <v>24250</v>
      </c>
      <c r="E128" s="259">
        <v>24700</v>
      </c>
      <c r="F128" s="259">
        <v>25050</v>
      </c>
      <c r="G128" s="258"/>
      <c r="H128" s="258">
        <v>2000</v>
      </c>
      <c r="I128" s="252">
        <v>8.7700890110203253E-2</v>
      </c>
      <c r="J128" s="252">
        <v>4.2033096729486982E-3</v>
      </c>
    </row>
    <row r="129" spans="1:10" x14ac:dyDescent="0.25">
      <c r="A129" s="246" t="s">
        <v>479</v>
      </c>
      <c r="B129" s="259">
        <v>14050</v>
      </c>
      <c r="C129" s="259">
        <v>13650</v>
      </c>
      <c r="D129" s="259">
        <v>13150</v>
      </c>
      <c r="E129" s="259">
        <v>12500</v>
      </c>
      <c r="F129" s="259">
        <v>11750</v>
      </c>
      <c r="G129" s="258"/>
      <c r="H129" s="258">
        <v>-2300</v>
      </c>
      <c r="I129" s="252">
        <v>-0.16319278936368453</v>
      </c>
      <c r="J129" s="252">
        <v>-8.9080784395700503E-3</v>
      </c>
    </row>
    <row r="130" spans="1:10" x14ac:dyDescent="0.25">
      <c r="A130" s="246" t="s">
        <v>480</v>
      </c>
      <c r="B130" s="259">
        <v>7200</v>
      </c>
      <c r="C130" s="259">
        <v>7650</v>
      </c>
      <c r="D130" s="259">
        <v>8100</v>
      </c>
      <c r="E130" s="259">
        <v>8500</v>
      </c>
      <c r="F130" s="259">
        <v>8750</v>
      </c>
      <c r="G130" s="258"/>
      <c r="H130" s="258">
        <v>1600</v>
      </c>
      <c r="I130" s="252">
        <v>0.22138589613469009</v>
      </c>
      <c r="J130" s="252">
        <v>9.9993097222942189E-3</v>
      </c>
    </row>
    <row r="131" spans="1:10" x14ac:dyDescent="0.25">
      <c r="A131" s="246" t="s">
        <v>481</v>
      </c>
      <c r="B131" s="259">
        <v>2350</v>
      </c>
      <c r="C131" s="259">
        <v>2200</v>
      </c>
      <c r="D131" s="259">
        <v>2050</v>
      </c>
      <c r="E131" s="259">
        <v>1900</v>
      </c>
      <c r="F131" s="259">
        <v>1800</v>
      </c>
      <c r="G131" s="258"/>
      <c r="H131" s="258">
        <v>-550</v>
      </c>
      <c r="I131" s="252">
        <v>-0.23005530105258284</v>
      </c>
      <c r="J131" s="252">
        <v>-1.3071829313118186E-2</v>
      </c>
    </row>
    <row r="132" spans="1:10" x14ac:dyDescent="0.25">
      <c r="A132" s="246" t="s">
        <v>482</v>
      </c>
      <c r="B132" s="259">
        <v>16350</v>
      </c>
      <c r="C132" s="259">
        <v>17100</v>
      </c>
      <c r="D132" s="259">
        <v>17850</v>
      </c>
      <c r="E132" s="259">
        <v>18600</v>
      </c>
      <c r="F132" s="259">
        <v>19350</v>
      </c>
      <c r="G132" s="258"/>
      <c r="H132" s="258">
        <v>3000</v>
      </c>
      <c r="I132" s="252">
        <v>0.1839777913126063</v>
      </c>
      <c r="J132" s="252">
        <v>8.443988947428361E-3</v>
      </c>
    </row>
    <row r="133" spans="1:10" x14ac:dyDescent="0.25">
      <c r="A133" s="246" t="s">
        <v>483</v>
      </c>
      <c r="B133" s="259">
        <v>19250</v>
      </c>
      <c r="C133" s="259">
        <v>19750</v>
      </c>
      <c r="D133" s="259">
        <v>20150</v>
      </c>
      <c r="E133" s="259">
        <v>20450</v>
      </c>
      <c r="F133" s="259">
        <v>20650</v>
      </c>
      <c r="G133" s="258"/>
      <c r="H133" s="258">
        <v>1400</v>
      </c>
      <c r="I133" s="252">
        <v>7.257492970696186E-2</v>
      </c>
      <c r="J133" s="252">
        <v>3.5031116954129084E-3</v>
      </c>
    </row>
    <row r="134" spans="1:10" x14ac:dyDescent="0.25">
      <c r="A134" s="246" t="s">
        <v>484</v>
      </c>
      <c r="B134" s="259">
        <v>13450</v>
      </c>
      <c r="C134" s="259">
        <v>13350</v>
      </c>
      <c r="D134" s="259">
        <v>13200</v>
      </c>
      <c r="E134" s="259">
        <v>12950</v>
      </c>
      <c r="F134" s="259">
        <v>12600</v>
      </c>
      <c r="G134" s="258"/>
      <c r="H134" s="258">
        <v>-850</v>
      </c>
      <c r="I134" s="252">
        <v>-6.1528175035381827E-2</v>
      </c>
      <c r="J134" s="252">
        <v>-3.1751222377262864E-3</v>
      </c>
    </row>
    <row r="135" spans="1:10" x14ac:dyDescent="0.25">
      <c r="A135" s="246" t="s">
        <v>485</v>
      </c>
      <c r="B135" s="259">
        <v>6100</v>
      </c>
      <c r="C135" s="259">
        <v>5900</v>
      </c>
      <c r="D135" s="259">
        <v>5600</v>
      </c>
      <c r="E135" s="259">
        <v>5300</v>
      </c>
      <c r="F135" s="259">
        <v>4950</v>
      </c>
      <c r="G135" s="258"/>
      <c r="H135" s="258">
        <v>-1150</v>
      </c>
      <c r="I135" s="252">
        <v>-0.19079191985843566</v>
      </c>
      <c r="J135" s="252">
        <v>-1.0584959419645877E-2</v>
      </c>
    </row>
    <row r="136" spans="1:10" x14ac:dyDescent="0.25">
      <c r="A136" s="246" t="s">
        <v>486</v>
      </c>
      <c r="B136" s="259">
        <v>6850</v>
      </c>
      <c r="C136" s="259">
        <v>6750</v>
      </c>
      <c r="D136" s="259">
        <v>6650</v>
      </c>
      <c r="E136" s="259">
        <v>6500</v>
      </c>
      <c r="F136" s="259">
        <v>6300</v>
      </c>
      <c r="G136" s="258"/>
      <c r="H136" s="258">
        <v>-500</v>
      </c>
      <c r="I136" s="252">
        <v>-7.6099202508626826E-2</v>
      </c>
      <c r="J136" s="252">
        <v>-3.9575287563245352E-3</v>
      </c>
    </row>
    <row r="137" spans="1:10" x14ac:dyDescent="0.25">
      <c r="A137" s="246" t="s">
        <v>487</v>
      </c>
      <c r="B137" s="259">
        <v>5200</v>
      </c>
      <c r="C137" s="259">
        <v>5200</v>
      </c>
      <c r="D137" s="259">
        <v>5150</v>
      </c>
      <c r="E137" s="259">
        <v>5100</v>
      </c>
      <c r="F137" s="259">
        <v>4950</v>
      </c>
      <c r="G137" s="258"/>
      <c r="H137" s="258">
        <v>-250</v>
      </c>
      <c r="I137" s="252">
        <v>-4.5010093074713257E-2</v>
      </c>
      <c r="J137" s="252">
        <v>-2.3027253610938378E-3</v>
      </c>
    </row>
    <row r="138" spans="1:10" x14ac:dyDescent="0.25">
      <c r="A138" s="246" t="s">
        <v>488</v>
      </c>
      <c r="B138" s="259">
        <v>39400</v>
      </c>
      <c r="C138" s="259">
        <v>41250</v>
      </c>
      <c r="D138" s="259">
        <v>43050</v>
      </c>
      <c r="E138" s="259">
        <v>44750</v>
      </c>
      <c r="F138" s="259">
        <v>46250</v>
      </c>
      <c r="G138" s="258"/>
      <c r="H138" s="258">
        <v>6850</v>
      </c>
      <c r="I138" s="252">
        <v>0.17350815200875708</v>
      </c>
      <c r="J138" s="252">
        <v>7.9998841516397412E-3</v>
      </c>
    </row>
    <row r="139" spans="1:10" x14ac:dyDescent="0.25">
      <c r="A139" s="246" t="s">
        <v>489</v>
      </c>
      <c r="B139" s="259">
        <v>14850</v>
      </c>
      <c r="C139" s="259">
        <v>16050</v>
      </c>
      <c r="D139" s="259">
        <v>17550</v>
      </c>
      <c r="E139" s="259">
        <v>19100</v>
      </c>
      <c r="F139" s="259">
        <v>20550</v>
      </c>
      <c r="G139" s="258"/>
      <c r="H139" s="258">
        <v>5700</v>
      </c>
      <c r="I139" s="252">
        <v>0.38284657318450199</v>
      </c>
      <c r="J139" s="252">
        <v>1.6207205442282348E-2</v>
      </c>
    </row>
    <row r="140" spans="1:10" x14ac:dyDescent="0.25">
      <c r="A140" s="246" t="s">
        <v>490</v>
      </c>
      <c r="B140" s="259">
        <v>15100</v>
      </c>
      <c r="C140" s="259">
        <v>15250</v>
      </c>
      <c r="D140" s="259">
        <v>15350</v>
      </c>
      <c r="E140" s="259">
        <v>15450</v>
      </c>
      <c r="F140" s="259">
        <v>15500</v>
      </c>
      <c r="G140" s="258"/>
      <c r="H140" s="258">
        <v>450</v>
      </c>
      <c r="I140" s="252">
        <v>2.8226050961839704E-2</v>
      </c>
      <c r="J140" s="252">
        <v>1.3917518395798537E-3</v>
      </c>
    </row>
    <row r="141" spans="1:10" x14ac:dyDescent="0.25">
      <c r="A141" s="246" t="s">
        <v>491</v>
      </c>
      <c r="B141" s="259">
        <v>75250</v>
      </c>
      <c r="C141" s="259">
        <v>79550</v>
      </c>
      <c r="D141" s="259">
        <v>83600</v>
      </c>
      <c r="E141" s="259">
        <v>87400</v>
      </c>
      <c r="F141" s="259">
        <v>90800</v>
      </c>
      <c r="G141" s="258"/>
      <c r="H141" s="258">
        <v>15550</v>
      </c>
      <c r="I141" s="252">
        <v>0.20676441750858951</v>
      </c>
      <c r="J141" s="252">
        <v>9.3971371436769122E-3</v>
      </c>
    </row>
    <row r="142" spans="1:10" x14ac:dyDescent="0.25">
      <c r="A142" s="246" t="s">
        <v>492</v>
      </c>
      <c r="B142" s="259">
        <v>40000</v>
      </c>
      <c r="C142" s="259">
        <v>44500</v>
      </c>
      <c r="D142" s="259">
        <v>49100</v>
      </c>
      <c r="E142" s="259">
        <v>53800</v>
      </c>
      <c r="F142" s="259">
        <v>58500</v>
      </c>
      <c r="G142" s="258"/>
      <c r="H142" s="258">
        <v>18500</v>
      </c>
      <c r="I142" s="252">
        <v>0.46301377226667229</v>
      </c>
      <c r="J142" s="252">
        <v>1.9024926785489539E-2</v>
      </c>
    </row>
    <row r="143" spans="1:10" x14ac:dyDescent="0.25">
      <c r="A143" s="246" t="s">
        <v>493</v>
      </c>
      <c r="B143" s="259">
        <v>22700</v>
      </c>
      <c r="C143" s="259">
        <v>23450</v>
      </c>
      <c r="D143" s="259">
        <v>24150</v>
      </c>
      <c r="E143" s="259">
        <v>24700</v>
      </c>
      <c r="F143" s="259">
        <v>25150</v>
      </c>
      <c r="G143" s="258"/>
      <c r="H143" s="258">
        <v>2400</v>
      </c>
      <c r="I143" s="252">
        <v>0.10673945638068526</v>
      </c>
      <c r="J143" s="252">
        <v>5.0709132967625987E-3</v>
      </c>
    </row>
    <row r="144" spans="1:10" x14ac:dyDescent="0.25">
      <c r="A144" s="246" t="s">
        <v>494</v>
      </c>
      <c r="B144" s="259">
        <v>23500</v>
      </c>
      <c r="C144" s="259">
        <v>24550</v>
      </c>
      <c r="D144" s="259">
        <v>25600</v>
      </c>
      <c r="E144" s="259">
        <v>26500</v>
      </c>
      <c r="F144" s="259">
        <v>27350</v>
      </c>
      <c r="G144" s="258"/>
      <c r="H144" s="258">
        <v>3850</v>
      </c>
      <c r="I144" s="252">
        <v>0.16289212356597163</v>
      </c>
      <c r="J144" s="252">
        <v>7.5455056098664864E-3</v>
      </c>
    </row>
    <row r="145" spans="1:10" x14ac:dyDescent="0.25">
      <c r="A145" s="246" t="s">
        <v>495</v>
      </c>
      <c r="B145" s="259">
        <v>7750</v>
      </c>
      <c r="C145" s="259">
        <v>8050</v>
      </c>
      <c r="D145" s="259">
        <v>8300</v>
      </c>
      <c r="E145" s="259">
        <v>8500</v>
      </c>
      <c r="F145" s="259">
        <v>8650</v>
      </c>
      <c r="G145" s="258"/>
      <c r="H145" s="258">
        <v>850</v>
      </c>
      <c r="I145" s="252">
        <v>0.11060291871004176</v>
      </c>
      <c r="J145" s="252">
        <v>5.2451518934928014E-3</v>
      </c>
    </row>
    <row r="146" spans="1:10" x14ac:dyDescent="0.25">
      <c r="A146" s="246" t="s">
        <v>496</v>
      </c>
      <c r="B146" s="259">
        <v>58250</v>
      </c>
      <c r="C146" s="259">
        <v>60850</v>
      </c>
      <c r="D146" s="259">
        <v>63350</v>
      </c>
      <c r="E146" s="259">
        <v>65700</v>
      </c>
      <c r="F146" s="259">
        <v>67750</v>
      </c>
      <c r="G146" s="258"/>
      <c r="H146" s="258">
        <v>9500</v>
      </c>
      <c r="I146" s="252">
        <v>0.16340866066216048</v>
      </c>
      <c r="J146" s="252">
        <v>7.5677098367738461E-3</v>
      </c>
    </row>
    <row r="147" spans="1:10" x14ac:dyDescent="0.25">
      <c r="A147" s="246" t="s">
        <v>497</v>
      </c>
      <c r="B147" s="259">
        <v>5950</v>
      </c>
      <c r="C147" s="259">
        <v>5750</v>
      </c>
      <c r="D147" s="259">
        <v>5550</v>
      </c>
      <c r="E147" s="259">
        <v>5350</v>
      </c>
      <c r="F147" s="259">
        <v>5100</v>
      </c>
      <c r="G147" s="258"/>
      <c r="H147" s="258">
        <v>-850</v>
      </c>
      <c r="I147" s="252">
        <v>-0.14339699594264646</v>
      </c>
      <c r="J147" s="252">
        <v>-7.739035342618268E-3</v>
      </c>
    </row>
    <row r="148" spans="1:10" x14ac:dyDescent="0.25">
      <c r="A148" s="246" t="s">
        <v>498</v>
      </c>
      <c r="B148" s="259">
        <v>7000</v>
      </c>
      <c r="C148" s="259">
        <v>7100</v>
      </c>
      <c r="D148" s="259">
        <v>7150</v>
      </c>
      <c r="E148" s="259">
        <v>7200</v>
      </c>
      <c r="F148" s="259">
        <v>7150</v>
      </c>
      <c r="G148" s="258"/>
      <c r="H148" s="258">
        <v>150</v>
      </c>
      <c r="I148" s="252">
        <v>2.0778205169007039E-2</v>
      </c>
      <c r="J148" s="252">
        <v>1.0282641322383814E-3</v>
      </c>
    </row>
    <row r="149" spans="1:10" x14ac:dyDescent="0.25">
      <c r="A149" s="246" t="s">
        <v>499</v>
      </c>
      <c r="B149" s="259">
        <v>3500</v>
      </c>
      <c r="C149" s="259">
        <v>3450</v>
      </c>
      <c r="D149" s="259">
        <v>3400</v>
      </c>
      <c r="E149" s="259">
        <v>3350</v>
      </c>
      <c r="F149" s="259">
        <v>3300</v>
      </c>
      <c r="G149" s="258"/>
      <c r="H149" s="258">
        <v>-200</v>
      </c>
      <c r="I149" s="252">
        <v>-5.2358559927328775E-2</v>
      </c>
      <c r="J149" s="252">
        <v>-2.6889538022361837E-3</v>
      </c>
    </row>
    <row r="150" spans="1:10" x14ac:dyDescent="0.25">
      <c r="A150" s="246" t="s">
        <v>500</v>
      </c>
      <c r="B150" s="259">
        <v>11250</v>
      </c>
      <c r="C150" s="259">
        <v>11250</v>
      </c>
      <c r="D150" s="259">
        <v>11150</v>
      </c>
      <c r="E150" s="259">
        <v>10900</v>
      </c>
      <c r="F150" s="259">
        <v>10650</v>
      </c>
      <c r="G150" s="258"/>
      <c r="H150" s="258">
        <v>-650</v>
      </c>
      <c r="I150" s="252">
        <v>-5.5810012086241464E-2</v>
      </c>
      <c r="J150" s="252">
        <v>-2.8713937351584544E-3</v>
      </c>
    </row>
    <row r="151" spans="1:10" x14ac:dyDescent="0.25">
      <c r="A151" s="246" t="s">
        <v>501</v>
      </c>
      <c r="B151" s="259">
        <v>88450</v>
      </c>
      <c r="C151" s="259">
        <v>94000</v>
      </c>
      <c r="D151" s="259">
        <v>99350</v>
      </c>
      <c r="E151" s="259">
        <v>104550</v>
      </c>
      <c r="F151" s="259">
        <v>109400</v>
      </c>
      <c r="G151" s="258"/>
      <c r="H151" s="258">
        <v>21000</v>
      </c>
      <c r="I151" s="252">
        <v>0.23728430793250527</v>
      </c>
      <c r="J151" s="252">
        <v>1.0645945182454472E-2</v>
      </c>
    </row>
    <row r="152" spans="1:10" x14ac:dyDescent="0.25">
      <c r="A152" s="246" t="s">
        <v>502</v>
      </c>
      <c r="B152" s="259">
        <v>14200</v>
      </c>
      <c r="C152" s="259">
        <v>14700</v>
      </c>
      <c r="D152" s="259">
        <v>15100</v>
      </c>
      <c r="E152" s="259">
        <v>15450</v>
      </c>
      <c r="F152" s="259">
        <v>15750</v>
      </c>
      <c r="G152" s="258"/>
      <c r="H152" s="258">
        <v>1550</v>
      </c>
      <c r="I152" s="252">
        <v>0.10765572673873978</v>
      </c>
      <c r="J152" s="252">
        <v>5.1122912051563604E-3</v>
      </c>
    </row>
    <row r="153" spans="1:10" x14ac:dyDescent="0.25">
      <c r="A153" s="246" t="s">
        <v>503</v>
      </c>
      <c r="B153" s="259">
        <v>7400</v>
      </c>
      <c r="C153" s="259">
        <v>7500</v>
      </c>
      <c r="D153" s="259">
        <v>7550</v>
      </c>
      <c r="E153" s="259">
        <v>7550</v>
      </c>
      <c r="F153" s="259">
        <v>7500</v>
      </c>
      <c r="G153" s="258"/>
      <c r="H153" s="258">
        <v>100</v>
      </c>
      <c r="I153" s="252">
        <v>1.3126020290349909E-2</v>
      </c>
      <c r="J153" s="252">
        <v>6.5203102899096758E-4</v>
      </c>
    </row>
    <row r="154" spans="1:10" x14ac:dyDescent="0.25">
      <c r="A154" s="246" t="s">
        <v>504</v>
      </c>
      <c r="B154" s="259">
        <v>6250</v>
      </c>
      <c r="C154" s="259">
        <v>6350</v>
      </c>
      <c r="D154" s="259">
        <v>6450</v>
      </c>
      <c r="E154" s="259">
        <v>6500</v>
      </c>
      <c r="F154" s="259">
        <v>6550</v>
      </c>
      <c r="G154" s="258"/>
      <c r="H154" s="258">
        <v>300</v>
      </c>
      <c r="I154" s="252">
        <v>4.5578145451341978E-2</v>
      </c>
      <c r="J154" s="252">
        <v>2.2284990833286748E-3</v>
      </c>
    </row>
    <row r="155" spans="1:10" x14ac:dyDescent="0.25">
      <c r="A155" s="246" t="s">
        <v>505</v>
      </c>
      <c r="B155" s="259">
        <v>1200</v>
      </c>
      <c r="C155" s="259">
        <v>1000</v>
      </c>
      <c r="D155" s="259">
        <v>900</v>
      </c>
      <c r="E155" s="259">
        <v>850</v>
      </c>
      <c r="F155" s="259">
        <v>800</v>
      </c>
      <c r="G155" s="258"/>
      <c r="H155" s="258">
        <v>-400</v>
      </c>
      <c r="I155" s="252">
        <v>-0.33605629244590829</v>
      </c>
      <c r="J155" s="252">
        <v>-2.0477895543976232E-2</v>
      </c>
    </row>
    <row r="156" spans="1:10" x14ac:dyDescent="0.25">
      <c r="A156" s="246" t="s">
        <v>506</v>
      </c>
      <c r="B156" s="259">
        <v>61800</v>
      </c>
      <c r="C156" s="259">
        <v>64950</v>
      </c>
      <c r="D156" s="259">
        <v>68000</v>
      </c>
      <c r="E156" s="259">
        <v>70700</v>
      </c>
      <c r="F156" s="259">
        <v>73050</v>
      </c>
      <c r="G156" s="258"/>
      <c r="H156" s="258">
        <v>11300</v>
      </c>
      <c r="I156" s="252">
        <v>0.18265819943234524</v>
      </c>
      <c r="J156" s="252">
        <v>8.3882308155409941E-3</v>
      </c>
    </row>
    <row r="157" spans="1:10" x14ac:dyDescent="0.25">
      <c r="A157" s="246" t="s">
        <v>507</v>
      </c>
      <c r="B157" s="259">
        <v>4050</v>
      </c>
      <c r="C157" s="259">
        <v>3800</v>
      </c>
      <c r="D157" s="259">
        <v>3600</v>
      </c>
      <c r="E157" s="259">
        <v>3400</v>
      </c>
      <c r="F157" s="259">
        <v>3200</v>
      </c>
      <c r="G157" s="258"/>
      <c r="H157" s="258">
        <v>-850</v>
      </c>
      <c r="I157" s="252">
        <v>-0.2134926327872127</v>
      </c>
      <c r="J157" s="252">
        <v>-1.2007659472106125E-2</v>
      </c>
    </row>
    <row r="158" spans="1:10" x14ac:dyDescent="0.25">
      <c r="A158" s="246" t="s">
        <v>508</v>
      </c>
      <c r="B158" s="259">
        <v>3100</v>
      </c>
      <c r="C158" s="259">
        <v>3050</v>
      </c>
      <c r="D158" s="259">
        <v>2950</v>
      </c>
      <c r="E158" s="259">
        <v>2850</v>
      </c>
      <c r="F158" s="259">
        <v>2750</v>
      </c>
      <c r="G158" s="258"/>
      <c r="H158" s="258">
        <v>-400</v>
      </c>
      <c r="I158" s="252">
        <v>-0.12455850273863762</v>
      </c>
      <c r="J158" s="252">
        <v>-6.6513475788801913E-3</v>
      </c>
    </row>
    <row r="159" spans="1:10" x14ac:dyDescent="0.25">
      <c r="A159" s="246" t="s">
        <v>509</v>
      </c>
      <c r="B159" s="259">
        <v>6800</v>
      </c>
      <c r="C159" s="259">
        <v>6650</v>
      </c>
      <c r="D159" s="259">
        <v>6400</v>
      </c>
      <c r="E159" s="259">
        <v>6100</v>
      </c>
      <c r="F159" s="259">
        <v>5750</v>
      </c>
      <c r="G159" s="258"/>
      <c r="H159" s="258">
        <v>-1050</v>
      </c>
      <c r="I159" s="252">
        <v>-0.15358447614102699</v>
      </c>
      <c r="J159" s="252">
        <v>-8.3372438501543456E-3</v>
      </c>
    </row>
    <row r="160" spans="1:10" x14ac:dyDescent="0.25">
      <c r="A160" s="246" t="s">
        <v>510</v>
      </c>
      <c r="B160" s="259">
        <v>2850</v>
      </c>
      <c r="C160" s="259">
        <v>2700</v>
      </c>
      <c r="D160" s="259">
        <v>2550</v>
      </c>
      <c r="E160" s="259">
        <v>2450</v>
      </c>
      <c r="F160" s="259">
        <v>2400</v>
      </c>
      <c r="G160" s="258"/>
      <c r="H160" s="258">
        <v>-500</v>
      </c>
      <c r="I160" s="252">
        <v>-0.16858453646772689</v>
      </c>
      <c r="J160" s="252">
        <v>-9.2312826473627766E-3</v>
      </c>
    </row>
    <row r="161" spans="1:10" x14ac:dyDescent="0.25">
      <c r="A161" s="246" t="s">
        <v>511</v>
      </c>
      <c r="B161" s="259">
        <v>9900</v>
      </c>
      <c r="C161" s="259">
        <v>9650</v>
      </c>
      <c r="D161" s="259">
        <v>9400</v>
      </c>
      <c r="E161" s="259">
        <v>9150</v>
      </c>
      <c r="F161" s="259">
        <v>8800</v>
      </c>
      <c r="G161" s="258"/>
      <c r="H161" s="258">
        <v>-1100</v>
      </c>
      <c r="I161" s="252">
        <v>-0.11154106320469823</v>
      </c>
      <c r="J161" s="252">
        <v>-5.9133424390182985E-3</v>
      </c>
    </row>
    <row r="162" spans="1:10" x14ac:dyDescent="0.25">
      <c r="A162" s="246" t="s">
        <v>512</v>
      </c>
      <c r="B162" s="259">
        <v>3750</v>
      </c>
      <c r="C162" s="259">
        <v>3650</v>
      </c>
      <c r="D162" s="259">
        <v>3500</v>
      </c>
      <c r="E162" s="259">
        <v>3400</v>
      </c>
      <c r="F162" s="259">
        <v>3250</v>
      </c>
      <c r="G162" s="258"/>
      <c r="H162" s="258">
        <v>-500</v>
      </c>
      <c r="I162" s="252">
        <v>-0.13872728071601897</v>
      </c>
      <c r="J162" s="252">
        <v>-7.4672038786161663E-3</v>
      </c>
    </row>
    <row r="163" spans="1:10" x14ac:dyDescent="0.25">
      <c r="A163" s="246" t="s">
        <v>513</v>
      </c>
      <c r="B163" s="259">
        <v>8850</v>
      </c>
      <c r="C163" s="259">
        <v>8750</v>
      </c>
      <c r="D163" s="259">
        <v>8600</v>
      </c>
      <c r="E163" s="259">
        <v>8350</v>
      </c>
      <c r="F163" s="259">
        <v>8100</v>
      </c>
      <c r="G163" s="258"/>
      <c r="H163" s="258">
        <v>-750</v>
      </c>
      <c r="I163" s="252">
        <v>-8.4072247392787194E-2</v>
      </c>
      <c r="J163" s="252">
        <v>-4.3908895059085514E-3</v>
      </c>
    </row>
    <row r="164" spans="1:10" x14ac:dyDescent="0.25">
      <c r="A164" s="246" t="s">
        <v>514</v>
      </c>
      <c r="B164" s="259">
        <v>6850</v>
      </c>
      <c r="C164" s="259">
        <v>6800</v>
      </c>
      <c r="D164" s="259">
        <v>6750</v>
      </c>
      <c r="E164" s="259">
        <v>6650</v>
      </c>
      <c r="F164" s="259">
        <v>6550</v>
      </c>
      <c r="G164" s="258"/>
      <c r="H164" s="258">
        <v>-300</v>
      </c>
      <c r="I164" s="252">
        <v>-4.4568926531107521E-2</v>
      </c>
      <c r="J164" s="252">
        <v>-2.2796327257022025E-3</v>
      </c>
    </row>
    <row r="165" spans="1:10" x14ac:dyDescent="0.25">
      <c r="A165" s="246" t="s">
        <v>515</v>
      </c>
      <c r="B165" s="259">
        <v>46150</v>
      </c>
      <c r="C165" s="259">
        <v>47750</v>
      </c>
      <c r="D165" s="259">
        <v>49150</v>
      </c>
      <c r="E165" s="259">
        <v>50300</v>
      </c>
      <c r="F165" s="259">
        <v>51150</v>
      </c>
      <c r="G165" s="258"/>
      <c r="H165" s="258">
        <v>5050</v>
      </c>
      <c r="I165" s="252">
        <v>0.10923984716827224</v>
      </c>
      <c r="J165" s="252">
        <v>5.1837479177682822E-3</v>
      </c>
    </row>
    <row r="166" spans="1:10" x14ac:dyDescent="0.25">
      <c r="A166" s="246" t="s">
        <v>516</v>
      </c>
      <c r="B166" s="259">
        <v>15600</v>
      </c>
      <c r="C166" s="259">
        <v>17200</v>
      </c>
      <c r="D166" s="259">
        <v>18800</v>
      </c>
      <c r="E166" s="259">
        <v>20350</v>
      </c>
      <c r="F166" s="259">
        <v>21900</v>
      </c>
      <c r="G166" s="258"/>
      <c r="H166" s="258">
        <v>6250</v>
      </c>
      <c r="I166" s="252">
        <v>0.40151061546818956</v>
      </c>
      <c r="J166" s="252">
        <v>1.6877533297795556E-2</v>
      </c>
    </row>
    <row r="167" spans="1:10" x14ac:dyDescent="0.25">
      <c r="A167" s="246" t="s">
        <v>517</v>
      </c>
      <c r="B167" s="259">
        <v>12600</v>
      </c>
      <c r="C167" s="259">
        <v>12800</v>
      </c>
      <c r="D167" s="259">
        <v>12900</v>
      </c>
      <c r="E167" s="259">
        <v>12950</v>
      </c>
      <c r="F167" s="259">
        <v>12900</v>
      </c>
      <c r="G167" s="258"/>
      <c r="H167" s="258">
        <v>300</v>
      </c>
      <c r="I167" s="252">
        <v>2.3698250302878632E-2</v>
      </c>
      <c r="J167" s="252">
        <v>1.1710902876396628E-3</v>
      </c>
    </row>
    <row r="168" spans="1:10" x14ac:dyDescent="0.25">
      <c r="A168" s="260" t="s">
        <v>518</v>
      </c>
      <c r="B168" s="259">
        <v>1100</v>
      </c>
      <c r="C168" s="259">
        <v>1150</v>
      </c>
      <c r="D168" s="259">
        <v>1150</v>
      </c>
      <c r="E168" s="259">
        <v>1150</v>
      </c>
      <c r="F168" s="259">
        <v>1150</v>
      </c>
      <c r="G168" s="258"/>
      <c r="H168" s="258">
        <v>50</v>
      </c>
      <c r="I168" s="252">
        <v>2.9774993047102571E-2</v>
      </c>
      <c r="J168" s="252">
        <v>1.4670162512403803E-3</v>
      </c>
    </row>
    <row r="169" spans="1:10" x14ac:dyDescent="0.25">
      <c r="A169" s="260"/>
      <c r="C169" s="261"/>
      <c r="D169" s="261"/>
      <c r="E169" s="261"/>
      <c r="F169" s="261"/>
      <c r="G169" s="261"/>
      <c r="H169" s="258"/>
      <c r="I169" s="252"/>
      <c r="J169" s="252"/>
    </row>
    <row r="170" spans="1:10" s="92" customFormat="1" x14ac:dyDescent="0.25">
      <c r="A170" s="92" t="s">
        <v>519</v>
      </c>
      <c r="B170" s="262">
        <v>7218550</v>
      </c>
      <c r="C170" s="262">
        <v>7708850</v>
      </c>
      <c r="D170" s="262">
        <v>8230400</v>
      </c>
      <c r="E170" s="262">
        <v>8739950</v>
      </c>
      <c r="F170" s="262">
        <v>9228350</v>
      </c>
      <c r="H170" s="262">
        <v>2009850</v>
      </c>
      <c r="I170" s="263">
        <v>0.27842814834489044</v>
      </c>
      <c r="J170" s="263">
        <v>1.2281565710246946E-2</v>
      </c>
    </row>
    <row r="171" spans="1:10" x14ac:dyDescent="0.25">
      <c r="B171" s="256"/>
      <c r="C171" s="256"/>
      <c r="D171" s="256"/>
      <c r="E171" s="256"/>
      <c r="F171" s="256"/>
    </row>
    <row r="172" spans="1:10" x14ac:dyDescent="0.25">
      <c r="A172" s="310" t="s">
        <v>520</v>
      </c>
      <c r="B172" s="310"/>
      <c r="C172" s="310"/>
      <c r="D172" s="310"/>
      <c r="E172" s="310"/>
      <c r="F172" s="310"/>
      <c r="G172" s="310"/>
      <c r="H172" s="310"/>
      <c r="I172" s="310"/>
    </row>
    <row r="173" spans="1:10" x14ac:dyDescent="0.25">
      <c r="A173" s="310"/>
      <c r="B173" s="310"/>
      <c r="C173" s="310"/>
      <c r="D173" s="310"/>
      <c r="E173" s="310"/>
      <c r="F173" s="310"/>
      <c r="G173" s="310"/>
      <c r="H173" s="310"/>
      <c r="I173" s="310"/>
    </row>
    <row r="174" spans="1:10" x14ac:dyDescent="0.25">
      <c r="A174" s="310"/>
      <c r="B174" s="310"/>
      <c r="C174" s="310"/>
      <c r="D174" s="310"/>
      <c r="E174" s="310"/>
      <c r="F174" s="310"/>
      <c r="G174" s="310"/>
      <c r="H174" s="310"/>
      <c r="I174" s="310"/>
    </row>
    <row r="175" spans="1:10" x14ac:dyDescent="0.25">
      <c r="A175" s="310"/>
      <c r="B175" s="310"/>
      <c r="C175" s="310"/>
      <c r="D175" s="310"/>
      <c r="E175" s="310"/>
      <c r="F175" s="310"/>
      <c r="G175" s="310"/>
      <c r="H175" s="310"/>
      <c r="I175" s="310"/>
    </row>
  </sheetData>
  <mergeCells count="1">
    <mergeCell ref="A172:I175"/>
  </mergeCells>
  <pageMargins left="0.7" right="0.7" top="0.75" bottom="0.75" header="0.3" footer="0.3"/>
  <pageSetup paperSize="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85"/>
  <sheetViews>
    <sheetView topLeftCell="B1" workbookViewId="0">
      <selection activeCell="K36" sqref="K36"/>
    </sheetView>
  </sheetViews>
  <sheetFormatPr defaultColWidth="9.140625" defaultRowHeight="15" x14ac:dyDescent="0.25"/>
  <cols>
    <col min="1" max="1" width="23.7109375" style="96" hidden="1" customWidth="1"/>
    <col min="2" max="2" width="57.7109375" style="96" customWidth="1"/>
    <col min="3" max="3" width="2.7109375" style="96" customWidth="1"/>
    <col min="4" max="4" width="13.7109375" style="96" hidden="1" customWidth="1"/>
    <col min="5" max="5" width="2.7109375" style="96" hidden="1" customWidth="1"/>
    <col min="6" max="6" width="13.7109375" style="96" hidden="1" customWidth="1"/>
    <col min="7" max="7" width="2.7109375" style="96" hidden="1" customWidth="1"/>
    <col min="8" max="9" width="13.7109375" style="96" hidden="1" customWidth="1"/>
    <col min="10" max="13" width="13.7109375" style="96" customWidth="1"/>
    <col min="14" max="17" width="13.7109375" style="96" hidden="1" customWidth="1"/>
    <col min="18" max="20" width="9.140625" style="96" hidden="1" customWidth="1"/>
    <col min="21" max="21" width="12.28515625" style="96" hidden="1" customWidth="1"/>
    <col min="22" max="31" width="12.5703125" style="96" hidden="1" customWidth="1"/>
    <col min="32" max="32" width="9.140625" style="96" hidden="1" customWidth="1"/>
    <col min="33" max="42" width="11.7109375" style="96" hidden="1" customWidth="1"/>
    <col min="43" max="43" width="9.140625" style="96" hidden="1" customWidth="1"/>
    <col min="44" max="44" width="11.5703125" style="96" hidden="1" customWidth="1"/>
    <col min="45" max="53" width="11.42578125" style="96" hidden="1" customWidth="1"/>
    <col min="54" max="55" width="9.140625" style="96" hidden="1" customWidth="1"/>
    <col min="56" max="76" width="11.7109375" style="96" hidden="1" customWidth="1"/>
    <col min="77" max="81" width="9.140625" style="96" hidden="1" customWidth="1"/>
    <col min="82" max="102" width="11.28515625" style="96" hidden="1" customWidth="1"/>
    <col min="103" max="107" width="9.140625" style="96" hidden="1" customWidth="1"/>
    <col min="108" max="128" width="11.28515625" style="96" hidden="1" customWidth="1"/>
    <col min="129" max="130" width="9.140625" style="96" hidden="1" customWidth="1"/>
    <col min="131" max="133" width="20.7109375" style="96" customWidth="1"/>
    <col min="134" max="147" width="9.140625" style="96" customWidth="1"/>
    <col min="148" max="158" width="9.140625" style="96"/>
    <col min="159" max="159" width="10.28515625" style="96" bestFit="1" customWidth="1"/>
    <col min="160" max="16384" width="9.140625" style="96"/>
  </cols>
  <sheetData>
    <row r="1" spans="1:133" ht="15" customHeight="1" x14ac:dyDescent="0.25">
      <c r="A1" s="93" t="s">
        <v>122</v>
      </c>
      <c r="B1" s="94" t="str">
        <f>'[5]Cover Page'!$A$3</f>
        <v>Blue Mountains City Council</v>
      </c>
      <c r="C1" s="95"/>
      <c r="E1" s="95"/>
      <c r="G1" s="95"/>
      <c r="J1" s="264" t="s">
        <v>355</v>
      </c>
      <c r="R1" s="93" t="s">
        <v>122</v>
      </c>
      <c r="S1" s="93" t="s">
        <v>122</v>
      </c>
      <c r="T1" s="93" t="s">
        <v>122</v>
      </c>
      <c r="U1" s="93" t="s">
        <v>122</v>
      </c>
      <c r="V1" s="93" t="s">
        <v>122</v>
      </c>
      <c r="W1" s="93" t="s">
        <v>122</v>
      </c>
      <c r="X1" s="93" t="s">
        <v>122</v>
      </c>
      <c r="Y1" s="93" t="s">
        <v>122</v>
      </c>
      <c r="Z1" s="93" t="s">
        <v>122</v>
      </c>
      <c r="AA1" s="93" t="s">
        <v>122</v>
      </c>
      <c r="AB1" s="93" t="s">
        <v>122</v>
      </c>
      <c r="AC1" s="93" t="s">
        <v>122</v>
      </c>
      <c r="AD1" s="93" t="s">
        <v>122</v>
      </c>
      <c r="AE1" s="93" t="s">
        <v>122</v>
      </c>
      <c r="AF1" s="93" t="s">
        <v>122</v>
      </c>
      <c r="AG1" s="93" t="s">
        <v>122</v>
      </c>
      <c r="AH1" s="93" t="s">
        <v>122</v>
      </c>
      <c r="AI1" s="93" t="s">
        <v>122</v>
      </c>
      <c r="AJ1" s="93" t="s">
        <v>122</v>
      </c>
      <c r="AK1" s="93" t="s">
        <v>122</v>
      </c>
      <c r="AL1" s="93" t="s">
        <v>122</v>
      </c>
      <c r="AM1" s="93" t="s">
        <v>122</v>
      </c>
      <c r="AN1" s="93" t="s">
        <v>122</v>
      </c>
      <c r="AO1" s="93" t="s">
        <v>122</v>
      </c>
      <c r="AP1" s="93" t="s">
        <v>122</v>
      </c>
      <c r="AQ1" s="93" t="s">
        <v>122</v>
      </c>
      <c r="AR1" s="93" t="s">
        <v>122</v>
      </c>
      <c r="AS1" s="93" t="s">
        <v>122</v>
      </c>
      <c r="AT1" s="93" t="s">
        <v>122</v>
      </c>
      <c r="AU1" s="93" t="s">
        <v>122</v>
      </c>
      <c r="AV1" s="93" t="s">
        <v>122</v>
      </c>
      <c r="AW1" s="93" t="s">
        <v>122</v>
      </c>
      <c r="AX1" s="93" t="s">
        <v>122</v>
      </c>
      <c r="AY1" s="93" t="s">
        <v>122</v>
      </c>
      <c r="AZ1" s="93" t="s">
        <v>122</v>
      </c>
      <c r="BA1" s="93" t="s">
        <v>122</v>
      </c>
      <c r="BB1" s="93" t="s">
        <v>122</v>
      </c>
      <c r="BC1" s="93" t="s">
        <v>122</v>
      </c>
      <c r="BD1" s="93" t="s">
        <v>122</v>
      </c>
      <c r="BE1" s="93" t="s">
        <v>122</v>
      </c>
      <c r="BF1" s="93" t="s">
        <v>122</v>
      </c>
      <c r="BG1" s="93" t="s">
        <v>122</v>
      </c>
      <c r="BH1" s="93" t="s">
        <v>122</v>
      </c>
      <c r="BI1" s="93" t="s">
        <v>122</v>
      </c>
      <c r="BJ1" s="93" t="s">
        <v>122</v>
      </c>
      <c r="BK1" s="93" t="s">
        <v>122</v>
      </c>
      <c r="BL1" s="93" t="s">
        <v>122</v>
      </c>
      <c r="BM1" s="93" t="s">
        <v>122</v>
      </c>
      <c r="BN1" s="93" t="s">
        <v>122</v>
      </c>
      <c r="BO1" s="93" t="s">
        <v>122</v>
      </c>
      <c r="BP1" s="93" t="s">
        <v>122</v>
      </c>
      <c r="BQ1" s="93" t="s">
        <v>122</v>
      </c>
      <c r="BR1" s="93" t="s">
        <v>122</v>
      </c>
      <c r="BS1" s="93" t="s">
        <v>122</v>
      </c>
      <c r="BT1" s="93" t="s">
        <v>122</v>
      </c>
      <c r="BU1" s="93" t="s">
        <v>122</v>
      </c>
      <c r="BV1" s="93" t="s">
        <v>122</v>
      </c>
      <c r="BW1" s="93" t="s">
        <v>122</v>
      </c>
      <c r="BX1" s="93" t="s">
        <v>122</v>
      </c>
      <c r="BY1" s="93" t="s">
        <v>122</v>
      </c>
      <c r="BZ1" s="93" t="s">
        <v>122</v>
      </c>
      <c r="CA1" s="93" t="s">
        <v>122</v>
      </c>
      <c r="CB1" s="93" t="s">
        <v>122</v>
      </c>
      <c r="CC1" s="93" t="s">
        <v>122</v>
      </c>
      <c r="CD1" s="93" t="s">
        <v>122</v>
      </c>
      <c r="CE1" s="93" t="s">
        <v>122</v>
      </c>
      <c r="CF1" s="93" t="s">
        <v>122</v>
      </c>
      <c r="CG1" s="93" t="s">
        <v>122</v>
      </c>
      <c r="CH1" s="93" t="s">
        <v>122</v>
      </c>
      <c r="CI1" s="93" t="s">
        <v>122</v>
      </c>
      <c r="CJ1" s="93" t="s">
        <v>122</v>
      </c>
      <c r="CK1" s="93" t="s">
        <v>122</v>
      </c>
      <c r="CL1" s="93" t="s">
        <v>122</v>
      </c>
      <c r="CM1" s="93" t="s">
        <v>122</v>
      </c>
      <c r="CN1" s="93" t="s">
        <v>122</v>
      </c>
      <c r="CO1" s="93" t="s">
        <v>122</v>
      </c>
      <c r="CP1" s="93" t="s">
        <v>122</v>
      </c>
      <c r="CQ1" s="93" t="s">
        <v>122</v>
      </c>
      <c r="CR1" s="93" t="s">
        <v>122</v>
      </c>
      <c r="CS1" s="93" t="s">
        <v>122</v>
      </c>
      <c r="CT1" s="93" t="s">
        <v>122</v>
      </c>
      <c r="CU1" s="93" t="s">
        <v>122</v>
      </c>
      <c r="CV1" s="93" t="s">
        <v>122</v>
      </c>
      <c r="CW1" s="93" t="s">
        <v>122</v>
      </c>
      <c r="CX1" s="93" t="s">
        <v>122</v>
      </c>
      <c r="CY1" s="93" t="s">
        <v>122</v>
      </c>
      <c r="CZ1" s="93" t="s">
        <v>122</v>
      </c>
      <c r="DA1" s="93" t="s">
        <v>122</v>
      </c>
      <c r="DB1" s="93" t="s">
        <v>122</v>
      </c>
      <c r="DC1" s="93" t="s">
        <v>122</v>
      </c>
      <c r="DD1" s="93" t="s">
        <v>122</v>
      </c>
      <c r="DE1" s="93" t="s">
        <v>122</v>
      </c>
      <c r="DF1" s="93" t="s">
        <v>122</v>
      </c>
      <c r="DG1" s="93" t="s">
        <v>122</v>
      </c>
      <c r="DH1" s="93" t="s">
        <v>122</v>
      </c>
      <c r="DI1" s="93" t="s">
        <v>122</v>
      </c>
      <c r="DJ1" s="93" t="s">
        <v>122</v>
      </c>
      <c r="DK1" s="93" t="s">
        <v>122</v>
      </c>
      <c r="DL1" s="93" t="s">
        <v>122</v>
      </c>
      <c r="DM1" s="93" t="s">
        <v>122</v>
      </c>
      <c r="DN1" s="93" t="s">
        <v>122</v>
      </c>
      <c r="DO1" s="93" t="s">
        <v>122</v>
      </c>
      <c r="DP1" s="93" t="s">
        <v>122</v>
      </c>
      <c r="DQ1" s="93" t="s">
        <v>122</v>
      </c>
      <c r="DR1" s="93" t="s">
        <v>122</v>
      </c>
      <c r="DS1" s="93" t="s">
        <v>122</v>
      </c>
      <c r="DT1" s="93" t="s">
        <v>122</v>
      </c>
      <c r="DU1" s="93" t="s">
        <v>122</v>
      </c>
      <c r="DV1" s="93" t="s">
        <v>122</v>
      </c>
      <c r="DW1" s="93" t="s">
        <v>122</v>
      </c>
      <c r="DX1" s="93" t="s">
        <v>122</v>
      </c>
      <c r="DY1" s="93" t="s">
        <v>122</v>
      </c>
      <c r="DZ1" s="93" t="s">
        <v>122</v>
      </c>
      <c r="EA1" s="98" t="s">
        <v>124</v>
      </c>
      <c r="EB1" s="98" t="s">
        <v>124</v>
      </c>
      <c r="EC1" s="98" t="s">
        <v>124</v>
      </c>
    </row>
    <row r="2" spans="1:133" ht="15" customHeight="1" x14ac:dyDescent="0.25">
      <c r="B2" s="94" t="str">
        <f>'[5]Cover Page'!$A$5</f>
        <v>10 Year Financial Plan for the Years ending 30 June 2024</v>
      </c>
      <c r="C2" s="95"/>
      <c r="E2" s="95"/>
      <c r="G2" s="95"/>
      <c r="Q2" s="99"/>
      <c r="DZ2" s="93" t="s">
        <v>125</v>
      </c>
      <c r="EA2" s="98" t="s">
        <v>124</v>
      </c>
      <c r="EB2" s="98" t="s">
        <v>124</v>
      </c>
      <c r="EC2" s="98" t="s">
        <v>124</v>
      </c>
    </row>
    <row r="3" spans="1:133" ht="15" customHeight="1" x14ac:dyDescent="0.25">
      <c r="B3" s="100" t="str">
        <f>"INCOME STATEMENT - "&amp;UPPER(general_fund_name)</f>
        <v>INCOME STATEMENT - GENERAL FUND</v>
      </c>
      <c r="C3" s="101"/>
      <c r="D3" s="102" t="s">
        <v>126</v>
      </c>
      <c r="E3" s="103"/>
      <c r="F3" s="102" t="s">
        <v>127</v>
      </c>
      <c r="G3" s="104"/>
      <c r="H3" s="305" t="s">
        <v>128</v>
      </c>
      <c r="I3" s="305"/>
      <c r="J3" s="305"/>
      <c r="K3" s="305"/>
      <c r="L3" s="305"/>
      <c r="M3" s="305"/>
      <c r="N3" s="305"/>
      <c r="O3" s="305"/>
      <c r="P3" s="305"/>
      <c r="Q3" s="305"/>
      <c r="AG3" s="105" t="s">
        <v>129</v>
      </c>
      <c r="DZ3" s="93" t="s">
        <v>125</v>
      </c>
      <c r="EA3" s="98" t="s">
        <v>124</v>
      </c>
      <c r="EB3" s="98" t="s">
        <v>124</v>
      </c>
      <c r="EC3" s="98" t="s">
        <v>124</v>
      </c>
    </row>
    <row r="4" spans="1:133" ht="15" customHeight="1" x14ac:dyDescent="0.25">
      <c r="B4" s="94" t="str">
        <f>"Scenario: "&amp;general_scenario_name</f>
        <v>Scenario: 1</v>
      </c>
      <c r="C4" s="106"/>
      <c r="D4" s="107" t="str">
        <f>Starting_year_general-2&amp;"/"&amp;RIGHT(Starting_year_general-1,2)</f>
        <v>2012/13</v>
      </c>
      <c r="E4" s="106"/>
      <c r="F4" s="107" t="str">
        <f>Starting_year_general-1&amp;"/"&amp;RIGHT(Starting_year_general,2)</f>
        <v>2013/14</v>
      </c>
      <c r="G4" s="106"/>
      <c r="H4" s="107" t="str">
        <f>Starting_year_general&amp;"/"&amp;RIGHT(Starting_year_general+1,2)</f>
        <v>2014/15</v>
      </c>
      <c r="I4" s="107" t="str">
        <f>Starting_year_general+1&amp;"/"&amp;RIGHT(Starting_year_general+2,2)</f>
        <v>2015/16</v>
      </c>
      <c r="J4" s="107" t="str">
        <f>Starting_year_general+2&amp;"/"&amp;RIGHT(Starting_year_general+3,2)</f>
        <v>2016/17</v>
      </c>
      <c r="K4" s="107" t="str">
        <f>Starting_year_general+3&amp;"/"&amp;RIGHT(Starting_year_general+4,2)</f>
        <v>2017/18</v>
      </c>
      <c r="L4" s="107" t="str">
        <f>Starting_year_general+4&amp;"/"&amp;RIGHT(Starting_year_general+5,2)</f>
        <v>2018/19</v>
      </c>
      <c r="M4" s="107" t="str">
        <f>Starting_year_general+5&amp;"/"&amp;RIGHT(Starting_year_general+6,2)</f>
        <v>2019/20</v>
      </c>
      <c r="N4" s="107" t="str">
        <f>Starting_year_general+6&amp;"/"&amp;RIGHT(Starting_year_general+7,2)</f>
        <v>2020/21</v>
      </c>
      <c r="O4" s="107" t="str">
        <f>Starting_year_general+7&amp;"/"&amp;RIGHT(Starting_year_general+8,2)</f>
        <v>2021/22</v>
      </c>
      <c r="P4" s="107" t="str">
        <f>Starting_year_general+8&amp;"/"&amp;RIGHT(Starting_year_general+9,2)</f>
        <v>2022/23</v>
      </c>
      <c r="Q4" s="107" t="str">
        <f>Starting_year_general+9&amp;"/"&amp;RIGHT(Starting_year_general+10,2)</f>
        <v>2023/24</v>
      </c>
      <c r="U4" s="96" t="str">
        <f>F4</f>
        <v>2013/14</v>
      </c>
      <c r="V4" s="96" t="str">
        <f t="shared" ref="V4:AE4" si="0">H4</f>
        <v>2014/15</v>
      </c>
      <c r="W4" s="96" t="str">
        <f t="shared" si="0"/>
        <v>2015/16</v>
      </c>
      <c r="X4" s="96" t="str">
        <f t="shared" si="0"/>
        <v>2016/17</v>
      </c>
      <c r="Y4" s="96" t="str">
        <f t="shared" si="0"/>
        <v>2017/18</v>
      </c>
      <c r="Z4" s="96" t="str">
        <f t="shared" si="0"/>
        <v>2018/19</v>
      </c>
      <c r="AA4" s="96" t="str">
        <f t="shared" si="0"/>
        <v>2019/20</v>
      </c>
      <c r="AB4" s="96" t="str">
        <f t="shared" si="0"/>
        <v>2020/21</v>
      </c>
      <c r="AC4" s="96" t="str">
        <f t="shared" si="0"/>
        <v>2021/22</v>
      </c>
      <c r="AD4" s="96" t="str">
        <f t="shared" si="0"/>
        <v>2022/23</v>
      </c>
      <c r="AE4" s="96" t="str">
        <f t="shared" si="0"/>
        <v>2023/24</v>
      </c>
      <c r="AG4" s="107" t="str">
        <f>LEFT(Q4,4)+1&amp;"/"&amp;RIGHT(LEFT(Q4,4)+2,2)</f>
        <v>2024/25</v>
      </c>
      <c r="AH4" s="107" t="str">
        <f t="shared" ref="AH4:AP4" si="1">LEFT(AG4,4)+1&amp;"/"&amp;RIGHT(LEFT(AG4,4)+2,2)</f>
        <v>2025/26</v>
      </c>
      <c r="AI4" s="107" t="str">
        <f t="shared" si="1"/>
        <v>2026/27</v>
      </c>
      <c r="AJ4" s="107" t="str">
        <f t="shared" si="1"/>
        <v>2027/28</v>
      </c>
      <c r="AK4" s="107" t="str">
        <f t="shared" si="1"/>
        <v>2028/29</v>
      </c>
      <c r="AL4" s="107" t="str">
        <f t="shared" si="1"/>
        <v>2029/30</v>
      </c>
      <c r="AM4" s="107" t="str">
        <f t="shared" si="1"/>
        <v>2030/31</v>
      </c>
      <c r="AN4" s="107" t="str">
        <f t="shared" si="1"/>
        <v>2031/32</v>
      </c>
      <c r="AO4" s="107" t="str">
        <f t="shared" si="1"/>
        <v>2032/33</v>
      </c>
      <c r="AP4" s="107" t="str">
        <f t="shared" si="1"/>
        <v>2033/34</v>
      </c>
      <c r="BD4" s="105" t="s">
        <v>130</v>
      </c>
      <c r="CD4" s="105" t="s">
        <v>131</v>
      </c>
      <c r="DD4" s="105" t="s">
        <v>132</v>
      </c>
      <c r="DZ4" s="93" t="s">
        <v>125</v>
      </c>
      <c r="EA4" s="98" t="s">
        <v>124</v>
      </c>
      <c r="EB4" s="98" t="s">
        <v>124</v>
      </c>
      <c r="EC4" s="98" t="s">
        <v>124</v>
      </c>
    </row>
    <row r="5" spans="1:133" ht="15" customHeight="1" thickBot="1" x14ac:dyDescent="0.3">
      <c r="B5" s="108"/>
      <c r="C5" s="109"/>
      <c r="D5" s="110" t="str">
        <f>IF('[5]Cover Page'!$K$19=TRUE,"$","$'000")</f>
        <v>$'000</v>
      </c>
      <c r="E5" s="109"/>
      <c r="F5" s="110" t="str">
        <f>IF('[5]Cover Page'!$K$19=TRUE,"$","$'000")</f>
        <v>$'000</v>
      </c>
      <c r="G5" s="109"/>
      <c r="H5" s="110" t="str">
        <f>IF('[5]Cover Page'!$K$19=TRUE,"$","$'000")</f>
        <v>$'000</v>
      </c>
      <c r="I5" s="110" t="str">
        <f>IF('[5]Cover Page'!$K$19=TRUE,"$","$'000")</f>
        <v>$'000</v>
      </c>
      <c r="J5" s="110" t="str">
        <f>IF('[5]Cover Page'!$K$19=TRUE,"$","$'000")</f>
        <v>$'000</v>
      </c>
      <c r="K5" s="110" t="str">
        <f>IF('[5]Cover Page'!$K$19=TRUE,"$","$'000")</f>
        <v>$'000</v>
      </c>
      <c r="L5" s="110" t="str">
        <f>IF('[5]Cover Page'!$K$19=TRUE,"$","$'000")</f>
        <v>$'000</v>
      </c>
      <c r="M5" s="110" t="str">
        <f>IF('[5]Cover Page'!$K$19=TRUE,"$","$'000")</f>
        <v>$'000</v>
      </c>
      <c r="N5" s="110" t="str">
        <f>IF('[5]Cover Page'!$K$19=TRUE,"$","$'000")</f>
        <v>$'000</v>
      </c>
      <c r="O5" s="110" t="str">
        <f>IF('[5]Cover Page'!$K$19=TRUE,"$","$'000")</f>
        <v>$'000</v>
      </c>
      <c r="P5" s="110" t="str">
        <f>IF('[5]Cover Page'!$K$19=TRUE,"$","$'000")</f>
        <v>$'000</v>
      </c>
      <c r="Q5" s="110" t="str">
        <f>IF('[5]Cover Page'!$K$19=TRUE,"$","$'000")</f>
        <v>$'000</v>
      </c>
      <c r="BD5" s="102" t="str">
        <f>F4</f>
        <v>2013/14</v>
      </c>
      <c r="BE5" s="102" t="str">
        <f t="shared" ref="BE5:BN5" si="2">H4</f>
        <v>2014/15</v>
      </c>
      <c r="BF5" s="102" t="str">
        <f t="shared" si="2"/>
        <v>2015/16</v>
      </c>
      <c r="BG5" s="102" t="str">
        <f t="shared" si="2"/>
        <v>2016/17</v>
      </c>
      <c r="BH5" s="102" t="str">
        <f t="shared" si="2"/>
        <v>2017/18</v>
      </c>
      <c r="BI5" s="102" t="str">
        <f t="shared" si="2"/>
        <v>2018/19</v>
      </c>
      <c r="BJ5" s="102" t="str">
        <f t="shared" si="2"/>
        <v>2019/20</v>
      </c>
      <c r="BK5" s="102" t="str">
        <f t="shared" si="2"/>
        <v>2020/21</v>
      </c>
      <c r="BL5" s="102" t="str">
        <f t="shared" si="2"/>
        <v>2021/22</v>
      </c>
      <c r="BM5" s="102" t="str">
        <f t="shared" si="2"/>
        <v>2022/23</v>
      </c>
      <c r="BN5" s="102" t="str">
        <f t="shared" si="2"/>
        <v>2023/24</v>
      </c>
      <c r="BO5" s="102" t="str">
        <f>AG4</f>
        <v>2024/25</v>
      </c>
      <c r="BP5" s="102" t="str">
        <f t="shared" ref="BP5:BX5" si="3">AH4</f>
        <v>2025/26</v>
      </c>
      <c r="BQ5" s="102" t="str">
        <f t="shared" si="3"/>
        <v>2026/27</v>
      </c>
      <c r="BR5" s="102" t="str">
        <f t="shared" si="3"/>
        <v>2027/28</v>
      </c>
      <c r="BS5" s="102" t="str">
        <f t="shared" si="3"/>
        <v>2028/29</v>
      </c>
      <c r="BT5" s="102" t="str">
        <f t="shared" si="3"/>
        <v>2029/30</v>
      </c>
      <c r="BU5" s="102" t="str">
        <f t="shared" si="3"/>
        <v>2030/31</v>
      </c>
      <c r="BV5" s="102" t="str">
        <f t="shared" si="3"/>
        <v>2031/32</v>
      </c>
      <c r="BW5" s="102" t="str">
        <f t="shared" si="3"/>
        <v>2032/33</v>
      </c>
      <c r="BX5" s="102" t="str">
        <f t="shared" si="3"/>
        <v>2033/34</v>
      </c>
      <c r="CD5" s="102" t="str">
        <f>BD5</f>
        <v>2013/14</v>
      </c>
      <c r="CE5" s="102" t="str">
        <f t="shared" ref="CE5:CX5" si="4">BE5</f>
        <v>2014/15</v>
      </c>
      <c r="CF5" s="102" t="str">
        <f t="shared" si="4"/>
        <v>2015/16</v>
      </c>
      <c r="CG5" s="102" t="str">
        <f t="shared" si="4"/>
        <v>2016/17</v>
      </c>
      <c r="CH5" s="102" t="str">
        <f t="shared" si="4"/>
        <v>2017/18</v>
      </c>
      <c r="CI5" s="102" t="str">
        <f t="shared" si="4"/>
        <v>2018/19</v>
      </c>
      <c r="CJ5" s="102" t="str">
        <f t="shared" si="4"/>
        <v>2019/20</v>
      </c>
      <c r="CK5" s="102" t="str">
        <f t="shared" si="4"/>
        <v>2020/21</v>
      </c>
      <c r="CL5" s="102" t="str">
        <f t="shared" si="4"/>
        <v>2021/22</v>
      </c>
      <c r="CM5" s="102" t="str">
        <f t="shared" si="4"/>
        <v>2022/23</v>
      </c>
      <c r="CN5" s="102" t="str">
        <f t="shared" si="4"/>
        <v>2023/24</v>
      </c>
      <c r="CO5" s="102" t="str">
        <f t="shared" si="4"/>
        <v>2024/25</v>
      </c>
      <c r="CP5" s="102" t="str">
        <f t="shared" si="4"/>
        <v>2025/26</v>
      </c>
      <c r="CQ5" s="102" t="str">
        <f t="shared" si="4"/>
        <v>2026/27</v>
      </c>
      <c r="CR5" s="102" t="str">
        <f t="shared" si="4"/>
        <v>2027/28</v>
      </c>
      <c r="CS5" s="102" t="str">
        <f t="shared" si="4"/>
        <v>2028/29</v>
      </c>
      <c r="CT5" s="102" t="str">
        <f t="shared" si="4"/>
        <v>2029/30</v>
      </c>
      <c r="CU5" s="102" t="str">
        <f t="shared" si="4"/>
        <v>2030/31</v>
      </c>
      <c r="CV5" s="102" t="str">
        <f t="shared" si="4"/>
        <v>2031/32</v>
      </c>
      <c r="CW5" s="102" t="str">
        <f t="shared" si="4"/>
        <v>2032/33</v>
      </c>
      <c r="CX5" s="102" t="str">
        <f t="shared" si="4"/>
        <v>2033/34</v>
      </c>
      <c r="DD5" s="102" t="str">
        <f>CD5</f>
        <v>2013/14</v>
      </c>
      <c r="DE5" s="102" t="str">
        <f t="shared" ref="DE5:DU5" si="5">CE5</f>
        <v>2014/15</v>
      </c>
      <c r="DF5" s="102" t="str">
        <f t="shared" si="5"/>
        <v>2015/16</v>
      </c>
      <c r="DG5" s="102" t="str">
        <f t="shared" si="5"/>
        <v>2016/17</v>
      </c>
      <c r="DH5" s="102" t="str">
        <f t="shared" si="5"/>
        <v>2017/18</v>
      </c>
      <c r="DI5" s="102" t="str">
        <f t="shared" si="5"/>
        <v>2018/19</v>
      </c>
      <c r="DJ5" s="102" t="str">
        <f t="shared" si="5"/>
        <v>2019/20</v>
      </c>
      <c r="DK5" s="102" t="str">
        <f t="shared" si="5"/>
        <v>2020/21</v>
      </c>
      <c r="DL5" s="102" t="str">
        <f t="shared" si="5"/>
        <v>2021/22</v>
      </c>
      <c r="DM5" s="102" t="str">
        <f t="shared" si="5"/>
        <v>2022/23</v>
      </c>
      <c r="DN5" s="102" t="str">
        <f t="shared" si="5"/>
        <v>2023/24</v>
      </c>
      <c r="DO5" s="102" t="str">
        <f t="shared" si="5"/>
        <v>2024/25</v>
      </c>
      <c r="DP5" s="102" t="str">
        <f t="shared" si="5"/>
        <v>2025/26</v>
      </c>
      <c r="DQ5" s="102" t="str">
        <f t="shared" si="5"/>
        <v>2026/27</v>
      </c>
      <c r="DR5" s="102" t="str">
        <f t="shared" si="5"/>
        <v>2027/28</v>
      </c>
      <c r="DS5" s="102" t="str">
        <f t="shared" si="5"/>
        <v>2028/29</v>
      </c>
      <c r="DT5" s="102" t="str">
        <f t="shared" si="5"/>
        <v>2029/30</v>
      </c>
      <c r="DU5" s="102" t="str">
        <f t="shared" si="5"/>
        <v>2030/31</v>
      </c>
      <c r="DV5" s="102" t="str">
        <f>CV5</f>
        <v>2031/32</v>
      </c>
      <c r="DW5" s="102" t="str">
        <f>CW5</f>
        <v>2032/33</v>
      </c>
      <c r="DX5" s="102" t="str">
        <f>CX5</f>
        <v>2033/34</v>
      </c>
      <c r="DZ5" s="93" t="s">
        <v>125</v>
      </c>
      <c r="EA5" s="98" t="s">
        <v>124</v>
      </c>
      <c r="EB5" s="98" t="s">
        <v>124</v>
      </c>
      <c r="EC5" s="98" t="s">
        <v>124</v>
      </c>
    </row>
    <row r="6" spans="1:133" s="111" customFormat="1" x14ac:dyDescent="0.25">
      <c r="B6" s="112" t="s">
        <v>133</v>
      </c>
      <c r="C6" s="113"/>
      <c r="E6" s="113"/>
      <c r="G6" s="113"/>
      <c r="DZ6" s="114" t="s">
        <v>125</v>
      </c>
      <c r="EA6" s="115" t="s">
        <v>124</v>
      </c>
      <c r="EB6" s="115" t="s">
        <v>124</v>
      </c>
      <c r="EC6" s="115" t="s">
        <v>124</v>
      </c>
    </row>
    <row r="7" spans="1:133" s="111" customFormat="1" x14ac:dyDescent="0.25">
      <c r="A7" s="116" t="s">
        <v>134</v>
      </c>
      <c r="B7" s="117" t="s">
        <v>135</v>
      </c>
      <c r="C7" s="113"/>
      <c r="E7" s="113"/>
      <c r="G7" s="113"/>
      <c r="DZ7" s="114" t="s">
        <v>125</v>
      </c>
      <c r="EA7" s="115" t="s">
        <v>124</v>
      </c>
      <c r="EB7" s="115" t="s">
        <v>124</v>
      </c>
      <c r="EC7" s="115" t="s">
        <v>124</v>
      </c>
    </row>
    <row r="8" spans="1:133" s="111" customFormat="1" x14ac:dyDescent="0.25">
      <c r="A8" s="111" t="str">
        <f>B8</f>
        <v>Rates &amp; Annual Charges</v>
      </c>
      <c r="B8" s="111" t="s">
        <v>136</v>
      </c>
      <c r="C8" s="113"/>
      <c r="D8" s="111">
        <f>SUM('[5]Historical Data'!C9)*1000</f>
        <v>56119000</v>
      </c>
      <c r="E8" s="113"/>
      <c r="F8" s="111" t="e">
        <f>SUMIF('[5]Budget Summary 1'!$C:$C,$A8,'[5]Budget Summary 1'!J:J)</f>
        <v>#VALUE!</v>
      </c>
      <c r="G8" s="113"/>
      <c r="H8" s="111" t="e">
        <f>SUMIF('[5]Budget Summary 1'!$C:$C,$A8,'[5]Budget Summary 1'!L:L)</f>
        <v>#VALUE!</v>
      </c>
      <c r="I8" s="111" t="e">
        <f>SUMIF('[5]Budget Summary 1'!$C:$C,$A8,'[5]Budget Summary 1'!M:M)</f>
        <v>#VALUE!</v>
      </c>
      <c r="J8" s="111">
        <v>62907607.890000001</v>
      </c>
      <c r="K8" s="111">
        <v>65162261.650000006</v>
      </c>
      <c r="L8" s="111">
        <v>67755324.420000002</v>
      </c>
      <c r="M8" s="111">
        <v>70181775.670000002</v>
      </c>
      <c r="N8" s="111" t="e">
        <f>SUMIF('[5]Budget Summary 1'!$C:$C,$A8,'[5]Budget Summary 1'!R:R)</f>
        <v>#VALUE!</v>
      </c>
      <c r="O8" s="111" t="e">
        <f>SUMIF('[5]Budget Summary 1'!$C:$C,$A8,'[5]Budget Summary 1'!S:S)</f>
        <v>#VALUE!</v>
      </c>
      <c r="P8" s="111" t="e">
        <f>SUMIF('[5]Budget Summary 1'!$C:$C,$A8,'[5]Budget Summary 1'!T:T)</f>
        <v>#VALUE!</v>
      </c>
      <c r="Q8" s="111" t="e">
        <f>SUMIF('[5]Budget Summary 1'!$C:$C,$A8,'[5]Budget Summary 1'!U:U)</f>
        <v>#VALUE!</v>
      </c>
      <c r="S8" s="118" t="s">
        <v>137</v>
      </c>
      <c r="U8" s="111" t="e">
        <f>IF($S8="yes",F8-BD8,0)</f>
        <v>#VALUE!</v>
      </c>
      <c r="V8" s="111" t="e">
        <f t="shared" ref="V8:AE13" si="6">IF($S8="yes",H8-BE8,0)</f>
        <v>#VALUE!</v>
      </c>
      <c r="W8" s="111" t="e">
        <f t="shared" si="6"/>
        <v>#VALUE!</v>
      </c>
      <c r="X8" s="111" t="e">
        <f t="shared" si="6"/>
        <v>#VALUE!</v>
      </c>
      <c r="Y8" s="111" t="e">
        <f t="shared" si="6"/>
        <v>#VALUE!</v>
      </c>
      <c r="Z8" s="111" t="e">
        <f t="shared" si="6"/>
        <v>#VALUE!</v>
      </c>
      <c r="AA8" s="111" t="e">
        <f t="shared" si="6"/>
        <v>#VALUE!</v>
      </c>
      <c r="AB8" s="111" t="e">
        <f t="shared" si="6"/>
        <v>#VALUE!</v>
      </c>
      <c r="AC8" s="111" t="e">
        <f t="shared" si="6"/>
        <v>#VALUE!</v>
      </c>
      <c r="AD8" s="111" t="e">
        <f t="shared" si="6"/>
        <v>#VALUE!</v>
      </c>
      <c r="AE8" s="111" t="e">
        <f t="shared" si="6"/>
        <v>#VALUE!</v>
      </c>
      <c r="AG8" s="119"/>
      <c r="AH8" s="120"/>
      <c r="AI8" s="120"/>
      <c r="AJ8" s="120"/>
      <c r="AK8" s="120"/>
      <c r="AL8" s="120"/>
      <c r="AM8" s="120"/>
      <c r="AN8" s="120"/>
      <c r="AO8" s="120"/>
      <c r="AP8" s="121"/>
      <c r="AQ8" s="122"/>
      <c r="BD8" s="111" t="e">
        <f>SUMIF('[5]Budget Summary 1'!$C:$C,$A8,'[5]Budget Summary 1'!BC:BC)</f>
        <v>#VALUE!</v>
      </c>
      <c r="BE8" s="111" t="e">
        <f>SUMIF('[5]Budget Summary 1'!$C:$C,$A8,'[5]Budget Summary 1'!BD:BD)</f>
        <v>#VALUE!</v>
      </c>
      <c r="BF8" s="111" t="e">
        <f>SUMIF('[5]Budget Summary 1'!$C:$C,$A8,'[5]Budget Summary 1'!BE:BE)</f>
        <v>#VALUE!</v>
      </c>
      <c r="BG8" s="111" t="e">
        <f>SUMIF('[5]Budget Summary 1'!$C:$C,$A8,'[5]Budget Summary 1'!BF:BF)</f>
        <v>#VALUE!</v>
      </c>
      <c r="BH8" s="111" t="e">
        <f>SUMIF('[5]Budget Summary 1'!$C:$C,$A8,'[5]Budget Summary 1'!BG:BG)</f>
        <v>#VALUE!</v>
      </c>
      <c r="BI8" s="111" t="e">
        <f>SUMIF('[5]Budget Summary 1'!$C:$C,$A8,'[5]Budget Summary 1'!BH:BH)</f>
        <v>#VALUE!</v>
      </c>
      <c r="BJ8" s="111" t="e">
        <f>SUMIF('[5]Budget Summary 1'!$C:$C,$A8,'[5]Budget Summary 1'!BI:BI)</f>
        <v>#VALUE!</v>
      </c>
      <c r="BK8" s="111" t="e">
        <f>SUMIF('[5]Budget Summary 1'!$C:$C,$A8,'[5]Budget Summary 1'!BJ:BJ)</f>
        <v>#VALUE!</v>
      </c>
      <c r="BL8" s="111" t="e">
        <f>SUMIF('[5]Budget Summary 1'!$C:$C,$A8,'[5]Budget Summary 1'!BK:BK)</f>
        <v>#VALUE!</v>
      </c>
      <c r="BM8" s="111" t="e">
        <f>SUMIF('[5]Budget Summary 1'!$C:$C,$A8,'[5]Budget Summary 1'!BL:BL)</f>
        <v>#VALUE!</v>
      </c>
      <c r="BN8" s="111" t="e">
        <f>SUMIF('[5]Budget Summary 1'!$C:$C,$A8,'[5]Budget Summary 1'!BM:BM)</f>
        <v>#VALUE!</v>
      </c>
      <c r="BY8" s="116"/>
      <c r="CD8" s="111" t="e">
        <f>F8-BD8</f>
        <v>#VALUE!</v>
      </c>
      <c r="CE8" s="111" t="e">
        <f t="shared" ref="CE8:CN9" si="7">H8-BE8</f>
        <v>#VALUE!</v>
      </c>
      <c r="CF8" s="111" t="e">
        <f t="shared" si="7"/>
        <v>#VALUE!</v>
      </c>
      <c r="CG8" s="111" t="e">
        <f t="shared" si="7"/>
        <v>#VALUE!</v>
      </c>
      <c r="CH8" s="111" t="e">
        <f t="shared" si="7"/>
        <v>#VALUE!</v>
      </c>
      <c r="CI8" s="111" t="e">
        <f t="shared" si="7"/>
        <v>#VALUE!</v>
      </c>
      <c r="CJ8" s="111" t="e">
        <f t="shared" si="7"/>
        <v>#VALUE!</v>
      </c>
      <c r="CK8" s="111" t="e">
        <f t="shared" si="7"/>
        <v>#VALUE!</v>
      </c>
      <c r="CL8" s="111" t="e">
        <f t="shared" si="7"/>
        <v>#VALUE!</v>
      </c>
      <c r="CM8" s="111" t="e">
        <f t="shared" si="7"/>
        <v>#VALUE!</v>
      </c>
      <c r="CN8" s="111" t="e">
        <f t="shared" si="7"/>
        <v>#VALUE!</v>
      </c>
      <c r="DD8" s="111" t="e">
        <f t="shared" ref="DD8:DN13" si="8">IF($S8="yes",CD8,0)</f>
        <v>#VALUE!</v>
      </c>
      <c r="DE8" s="111" t="e">
        <f t="shared" si="8"/>
        <v>#VALUE!</v>
      </c>
      <c r="DF8" s="111" t="e">
        <f t="shared" si="8"/>
        <v>#VALUE!</v>
      </c>
      <c r="DG8" s="111" t="e">
        <f t="shared" si="8"/>
        <v>#VALUE!</v>
      </c>
      <c r="DH8" s="111" t="e">
        <f t="shared" si="8"/>
        <v>#VALUE!</v>
      </c>
      <c r="DI8" s="111" t="e">
        <f t="shared" si="8"/>
        <v>#VALUE!</v>
      </c>
      <c r="DJ8" s="111" t="e">
        <f t="shared" si="8"/>
        <v>#VALUE!</v>
      </c>
      <c r="DK8" s="111" t="e">
        <f t="shared" si="8"/>
        <v>#VALUE!</v>
      </c>
      <c r="DL8" s="111" t="e">
        <f t="shared" si="8"/>
        <v>#VALUE!</v>
      </c>
      <c r="DM8" s="111" t="e">
        <f t="shared" si="8"/>
        <v>#VALUE!</v>
      </c>
      <c r="DN8" s="111" t="e">
        <f t="shared" si="8"/>
        <v>#VALUE!</v>
      </c>
      <c r="DZ8" s="114" t="s">
        <v>125</v>
      </c>
      <c r="EA8" s="115" t="s">
        <v>124</v>
      </c>
      <c r="EB8" s="115" t="s">
        <v>124</v>
      </c>
      <c r="EC8" s="115" t="s">
        <v>124</v>
      </c>
    </row>
    <row r="9" spans="1:133" s="111" customFormat="1" ht="15.75" thickBot="1" x14ac:dyDescent="0.3">
      <c r="A9" s="111" t="str">
        <f>B9</f>
        <v>User Charges &amp; Fees</v>
      </c>
      <c r="B9" s="111" t="s">
        <v>138</v>
      </c>
      <c r="C9" s="113"/>
      <c r="D9" s="111">
        <f>SUM('[5]Historical Data'!C10)*1000</f>
        <v>13734000</v>
      </c>
      <c r="E9" s="113"/>
      <c r="F9" s="111" t="e">
        <f>SUMIF('[5]Budget Summary 1'!$C:$C,$A9,'[5]Budget Summary 1'!J:J)+'[5]RE Dev Summary'!E43+'[5]RE Dev Summary'!E48+'[5]Major Projects summary'!E80+'[5]Major Projects summary'!E85</f>
        <v>#VALUE!</v>
      </c>
      <c r="G9" s="113"/>
      <c r="H9" s="111" t="e">
        <f>SUMIF('[5]Budget Summary 1'!$C:$C,$A9,'[5]Budget Summary 1'!L:L)+'[5]RE Dev Summary'!G43+'[5]RE Dev Summary'!G48+'[5]Major Projects summary'!G80+'[5]Major Projects summary'!G85</f>
        <v>#VALUE!</v>
      </c>
      <c r="I9" s="111" t="e">
        <f>SUMIF('[5]Budget Summary 1'!$C:$C,$A9,'[5]Budget Summary 1'!M:M)+'[5]RE Dev Summary'!H43+'[5]RE Dev Summary'!H48+'[5]Major Projects summary'!H80+'[5]Major Projects summary'!H85</f>
        <v>#VALUE!</v>
      </c>
      <c r="J9" s="111">
        <v>17406017.43</v>
      </c>
      <c r="K9" s="111">
        <v>17887438.460000001</v>
      </c>
      <c r="L9" s="111">
        <v>18382894.399999991</v>
      </c>
      <c r="M9" s="111">
        <v>18737459.32</v>
      </c>
      <c r="N9" s="111" t="e">
        <f>SUMIF('[5]Budget Summary 1'!$C:$C,$A9,'[5]Budget Summary 1'!R:R)+'[5]RE Dev Summary'!M43+'[5]RE Dev Summary'!M48+'[5]Major Projects summary'!M80+'[5]Major Projects summary'!M85</f>
        <v>#VALUE!</v>
      </c>
      <c r="O9" s="111" t="e">
        <f>SUMIF('[5]Budget Summary 1'!$C:$C,$A9,'[5]Budget Summary 1'!S:S)+'[5]RE Dev Summary'!N43+'[5]RE Dev Summary'!N48+'[5]Major Projects summary'!N80+'[5]Major Projects summary'!N85</f>
        <v>#VALUE!</v>
      </c>
      <c r="P9" s="111" t="e">
        <f>SUMIF('[5]Budget Summary 1'!$C:$C,$A9,'[5]Budget Summary 1'!T:T)+'[5]RE Dev Summary'!O43+'[5]RE Dev Summary'!O48+'[5]Major Projects summary'!O80+'[5]Major Projects summary'!O85</f>
        <v>#VALUE!</v>
      </c>
      <c r="Q9" s="111" t="e">
        <f>SUMIF('[5]Budget Summary 1'!$C:$C,$A9,'[5]Budget Summary 1'!U:U)+'[5]RE Dev Summary'!P43+'[5]RE Dev Summary'!P48+'[5]Major Projects summary'!P80+'[5]Major Projects summary'!P85</f>
        <v>#VALUE!</v>
      </c>
      <c r="S9" s="118" t="s">
        <v>137</v>
      </c>
      <c r="U9" s="111" t="e">
        <f t="shared" ref="U9:U16" si="9">IF($S9="yes",F9-BD9,0)</f>
        <v>#VALUE!</v>
      </c>
      <c r="V9" s="111" t="e">
        <f t="shared" si="6"/>
        <v>#VALUE!</v>
      </c>
      <c r="W9" s="111" t="e">
        <f t="shared" si="6"/>
        <v>#VALUE!</v>
      </c>
      <c r="X9" s="111" t="e">
        <f t="shared" si="6"/>
        <v>#VALUE!</v>
      </c>
      <c r="Y9" s="111" t="e">
        <f t="shared" si="6"/>
        <v>#VALUE!</v>
      </c>
      <c r="Z9" s="111" t="e">
        <f t="shared" si="6"/>
        <v>#VALUE!</v>
      </c>
      <c r="AA9" s="111" t="e">
        <f t="shared" si="6"/>
        <v>#VALUE!</v>
      </c>
      <c r="AB9" s="111" t="e">
        <f t="shared" si="6"/>
        <v>#VALUE!</v>
      </c>
      <c r="AC9" s="111" t="e">
        <f t="shared" si="6"/>
        <v>#VALUE!</v>
      </c>
      <c r="AD9" s="111" t="e">
        <f t="shared" si="6"/>
        <v>#VALUE!</v>
      </c>
      <c r="AE9" s="111" t="e">
        <f t="shared" si="6"/>
        <v>#VALUE!</v>
      </c>
      <c r="AG9" s="123"/>
      <c r="AH9" s="124"/>
      <c r="AI9" s="124"/>
      <c r="AJ9" s="124"/>
      <c r="AK9" s="124"/>
      <c r="AL9" s="124"/>
      <c r="AM9" s="124"/>
      <c r="AN9" s="124"/>
      <c r="AO9" s="124"/>
      <c r="AP9" s="125"/>
      <c r="AQ9" s="122"/>
      <c r="BD9" s="111" t="e">
        <f>SUMIF('[5]Budget Summary 1'!$C:$C,$A9,'[5]Budget Summary 1'!BC:BC)</f>
        <v>#VALUE!</v>
      </c>
      <c r="BE9" s="111" t="e">
        <f>SUMIF('[5]Budget Summary 1'!$C:$C,$A9,'[5]Budget Summary 1'!BD:BD)</f>
        <v>#VALUE!</v>
      </c>
      <c r="BF9" s="111" t="e">
        <f>SUMIF('[5]Budget Summary 1'!$C:$C,$A9,'[5]Budget Summary 1'!BE:BE)</f>
        <v>#VALUE!</v>
      </c>
      <c r="BG9" s="111" t="e">
        <f>SUMIF('[5]Budget Summary 1'!$C:$C,$A9,'[5]Budget Summary 1'!BF:BF)</f>
        <v>#VALUE!</v>
      </c>
      <c r="BH9" s="111" t="e">
        <f>SUMIF('[5]Budget Summary 1'!$C:$C,$A9,'[5]Budget Summary 1'!BG:BG)</f>
        <v>#VALUE!</v>
      </c>
      <c r="BI9" s="111" t="e">
        <f>SUMIF('[5]Budget Summary 1'!$C:$C,$A9,'[5]Budget Summary 1'!BH:BH)</f>
        <v>#VALUE!</v>
      </c>
      <c r="BJ9" s="111" t="e">
        <f>SUMIF('[5]Budget Summary 1'!$C:$C,$A9,'[5]Budget Summary 1'!BI:BI)</f>
        <v>#VALUE!</v>
      </c>
      <c r="BK9" s="111" t="e">
        <f>SUMIF('[5]Budget Summary 1'!$C:$C,$A9,'[5]Budget Summary 1'!BJ:BJ)</f>
        <v>#VALUE!</v>
      </c>
      <c r="BL9" s="111" t="e">
        <f>SUMIF('[5]Budget Summary 1'!$C:$C,$A9,'[5]Budget Summary 1'!BK:BK)</f>
        <v>#VALUE!</v>
      </c>
      <c r="BM9" s="111" t="e">
        <f>SUMIF('[5]Budget Summary 1'!$C:$C,$A9,'[5]Budget Summary 1'!BL:BL)</f>
        <v>#VALUE!</v>
      </c>
      <c r="BN9" s="111" t="e">
        <f>SUMIF('[5]Budget Summary 1'!$C:$C,$A9,'[5]Budget Summary 1'!BM:BM)</f>
        <v>#VALUE!</v>
      </c>
      <c r="BY9" s="116"/>
      <c r="CD9" s="111" t="e">
        <f>F9-BD9</f>
        <v>#VALUE!</v>
      </c>
      <c r="CE9" s="111" t="e">
        <f t="shared" si="7"/>
        <v>#VALUE!</v>
      </c>
      <c r="CF9" s="111" t="e">
        <f t="shared" si="7"/>
        <v>#VALUE!</v>
      </c>
      <c r="CG9" s="111" t="e">
        <f t="shared" si="7"/>
        <v>#VALUE!</v>
      </c>
      <c r="CH9" s="111" t="e">
        <f t="shared" si="7"/>
        <v>#VALUE!</v>
      </c>
      <c r="CI9" s="111" t="e">
        <f t="shared" si="7"/>
        <v>#VALUE!</v>
      </c>
      <c r="CJ9" s="111" t="e">
        <f t="shared" si="7"/>
        <v>#VALUE!</v>
      </c>
      <c r="CK9" s="111" t="e">
        <f t="shared" si="7"/>
        <v>#VALUE!</v>
      </c>
      <c r="CL9" s="111" t="e">
        <f t="shared" si="7"/>
        <v>#VALUE!</v>
      </c>
      <c r="CM9" s="111" t="e">
        <f t="shared" si="7"/>
        <v>#VALUE!</v>
      </c>
      <c r="CN9" s="111" t="e">
        <f t="shared" si="7"/>
        <v>#VALUE!</v>
      </c>
      <c r="DD9" s="111" t="e">
        <f t="shared" si="8"/>
        <v>#VALUE!</v>
      </c>
      <c r="DE9" s="111" t="e">
        <f t="shared" si="8"/>
        <v>#VALUE!</v>
      </c>
      <c r="DF9" s="111" t="e">
        <f t="shared" si="8"/>
        <v>#VALUE!</v>
      </c>
      <c r="DG9" s="111" t="e">
        <f t="shared" si="8"/>
        <v>#VALUE!</v>
      </c>
      <c r="DH9" s="111" t="e">
        <f t="shared" si="8"/>
        <v>#VALUE!</v>
      </c>
      <c r="DI9" s="111" t="e">
        <f t="shared" si="8"/>
        <v>#VALUE!</v>
      </c>
      <c r="DJ9" s="111" t="e">
        <f t="shared" si="8"/>
        <v>#VALUE!</v>
      </c>
      <c r="DK9" s="111" t="e">
        <f t="shared" si="8"/>
        <v>#VALUE!</v>
      </c>
      <c r="DL9" s="111" t="e">
        <f t="shared" si="8"/>
        <v>#VALUE!</v>
      </c>
      <c r="DM9" s="111" t="e">
        <f t="shared" si="8"/>
        <v>#VALUE!</v>
      </c>
      <c r="DN9" s="111" t="e">
        <f t="shared" si="8"/>
        <v>#VALUE!</v>
      </c>
      <c r="DZ9" s="114" t="s">
        <v>125</v>
      </c>
      <c r="EA9" s="115" t="s">
        <v>124</v>
      </c>
      <c r="EB9" s="115" t="s">
        <v>124</v>
      </c>
      <c r="EC9" s="115" t="s">
        <v>124</v>
      </c>
    </row>
    <row r="10" spans="1:133" s="111" customFormat="1" ht="15.75" thickBot="1" x14ac:dyDescent="0.3">
      <c r="A10" s="116" t="str">
        <f>IF(R10="","Interest &amp; Investment Revenues - Other","Interest &amp; Investment Revenue")</f>
        <v>Interest &amp; Investment Revenue</v>
      </c>
      <c r="B10" s="111" t="s">
        <v>139</v>
      </c>
      <c r="C10" s="113"/>
      <c r="D10" s="111">
        <f>SUM('[5]Historical Data'!C11)*1000</f>
        <v>1412000</v>
      </c>
      <c r="E10" s="113"/>
      <c r="F10" s="126" t="e">
        <f>IF($R10="",'[5]Interest Calculation'!P72+'[5]Interest Calculation'!P75+SUMIF('[5]Budget Summary 1'!$A:$A,$A10,'[5]Budget Summary 1'!J:J),SUMIF('[5]Budget Summary 1'!$C:$C,$A10,'[5]Budget Summary 1'!J:J))+'[5]Loans Receivable - Internal'!J44</f>
        <v>#VALUE!</v>
      </c>
      <c r="G10" s="113"/>
      <c r="H10" s="126" t="e">
        <f>IF($R10="",'[5]Interest Calculation'!AE72+'[5]Interest Calculation'!AE75+SUMIF('[5]Budget Summary 1'!$A:$A,$A10,'[5]Budget Summary 1'!L:L),SUMIF('[5]Budget Summary 1'!$C:$C,$A10,'[5]Budget Summary 1'!L:L))+'[5]Loans Receivable - Internal'!K44</f>
        <v>#VALUE!</v>
      </c>
      <c r="I10" s="126" t="e">
        <f>IF($R10="",'[5]Interest Calculation'!AF72+'[5]Interest Calculation'!AF75+SUMIF('[5]Budget Summary 1'!$A:$A,$A10,'[5]Budget Summary 1'!M:M),SUMIF('[5]Budget Summary 1'!$C:$C,$A10,'[5]Budget Summary 1'!M:M))+'[5]Loans Receivable - Internal'!L44</f>
        <v>#VALUE!</v>
      </c>
      <c r="J10" s="126">
        <v>1522221</v>
      </c>
      <c r="K10" s="126">
        <v>1526995.05</v>
      </c>
      <c r="L10" s="126">
        <v>1531912.32</v>
      </c>
      <c r="M10" s="126">
        <v>1536977.1099999999</v>
      </c>
      <c r="N10" s="126" t="e">
        <f>IF($R10="",'[5]Interest Calculation'!AK72+'[5]Interest Calculation'!AK75+SUMIF('[5]Budget Summary 1'!$A:$A,$A10,'[5]Budget Summary 1'!R:R),SUMIF('[5]Budget Summary 1'!$C:$C,$A10,'[5]Budget Summary 1'!R:R))+'[5]Loans Receivable - Internal'!Q44</f>
        <v>#VALUE!</v>
      </c>
      <c r="O10" s="126" t="e">
        <f>IF($R10="",'[5]Interest Calculation'!AL72+'[5]Interest Calculation'!AL75+SUMIF('[5]Budget Summary 1'!$A:$A,$A10,'[5]Budget Summary 1'!S:S),SUMIF('[5]Budget Summary 1'!$C:$C,$A10,'[5]Budget Summary 1'!S:S))+'[5]Loans Receivable - Internal'!R44</f>
        <v>#VALUE!</v>
      </c>
      <c r="P10" s="126" t="e">
        <f>IF($R10="",'[5]Interest Calculation'!AM72+'[5]Interest Calculation'!AM75+SUMIF('[5]Budget Summary 1'!$A:$A,$A10,'[5]Budget Summary 1'!T:T),SUMIF('[5]Budget Summary 1'!$C:$C,$A10,'[5]Budget Summary 1'!T:T))+'[5]Loans Receivable - Internal'!S44</f>
        <v>#VALUE!</v>
      </c>
      <c r="Q10" s="126" t="e">
        <f>IF($R10="",'[5]Interest Calculation'!AN72+'[5]Interest Calculation'!AN75+SUMIF('[5]Budget Summary 1'!$A:$A,$A10,'[5]Budget Summary 1'!U:U),SUMIF('[5]Budget Summary 1'!$C:$C,$A10,'[5]Budget Summary 1'!U:U))+'[5]Loans Receivable - Internal'!T44</f>
        <v>#VALUE!</v>
      </c>
      <c r="R10" s="127" t="s">
        <v>140</v>
      </c>
      <c r="S10" s="118" t="s">
        <v>137</v>
      </c>
      <c r="U10" s="111" t="e">
        <f t="shared" si="9"/>
        <v>#VALUE!</v>
      </c>
      <c r="V10" s="111" t="e">
        <f t="shared" si="6"/>
        <v>#VALUE!</v>
      </c>
      <c r="W10" s="111" t="e">
        <f t="shared" si="6"/>
        <v>#VALUE!</v>
      </c>
      <c r="X10" s="111" t="e">
        <f t="shared" si="6"/>
        <v>#VALUE!</v>
      </c>
      <c r="Y10" s="111" t="e">
        <f t="shared" si="6"/>
        <v>#VALUE!</v>
      </c>
      <c r="Z10" s="111" t="e">
        <f t="shared" si="6"/>
        <v>#VALUE!</v>
      </c>
      <c r="AA10" s="111" t="e">
        <f t="shared" si="6"/>
        <v>#VALUE!</v>
      </c>
      <c r="AB10" s="111" t="e">
        <f t="shared" si="6"/>
        <v>#VALUE!</v>
      </c>
      <c r="AC10" s="111" t="e">
        <f t="shared" si="6"/>
        <v>#VALUE!</v>
      </c>
      <c r="AD10" s="111" t="e">
        <f t="shared" si="6"/>
        <v>#VALUE!</v>
      </c>
      <c r="AE10" s="111" t="e">
        <f t="shared" si="6"/>
        <v>#VALUE!</v>
      </c>
      <c r="AG10" s="126"/>
      <c r="AH10" s="126"/>
      <c r="AI10" s="126"/>
      <c r="AJ10" s="126"/>
      <c r="AK10" s="126"/>
      <c r="AL10" s="126"/>
      <c r="AM10" s="126"/>
      <c r="AN10" s="126"/>
      <c r="AO10" s="126"/>
      <c r="AP10" s="126"/>
      <c r="BD10" s="111" t="e">
        <f>SUMIF('[5]Budget Summary 1'!$C:$C,$A10,'[5]Budget Summary 1'!BC:BC)</f>
        <v>#VALUE!</v>
      </c>
      <c r="BE10" s="111" t="e">
        <f>SUMIF('[5]Budget Summary 1'!$C:$C,$A10,'[5]Budget Summary 1'!BD:BD)</f>
        <v>#VALUE!</v>
      </c>
      <c r="BF10" s="111" t="e">
        <f>SUMIF('[5]Budget Summary 1'!$C:$C,$A10,'[5]Budget Summary 1'!BE:BE)</f>
        <v>#VALUE!</v>
      </c>
      <c r="BG10" s="111" t="e">
        <f>SUMIF('[5]Budget Summary 1'!$C:$C,$A10,'[5]Budget Summary 1'!BF:BF)</f>
        <v>#VALUE!</v>
      </c>
      <c r="BH10" s="111" t="e">
        <f>SUMIF('[5]Budget Summary 1'!$C:$C,$A10,'[5]Budget Summary 1'!BG:BG)</f>
        <v>#VALUE!</v>
      </c>
      <c r="BI10" s="111" t="e">
        <f>SUMIF('[5]Budget Summary 1'!$C:$C,$A10,'[5]Budget Summary 1'!BH:BH)</f>
        <v>#VALUE!</v>
      </c>
      <c r="BJ10" s="111" t="e">
        <f>SUMIF('[5]Budget Summary 1'!$C:$C,$A10,'[5]Budget Summary 1'!BI:BI)</f>
        <v>#VALUE!</v>
      </c>
      <c r="BK10" s="111" t="e">
        <f>SUMIF('[5]Budget Summary 1'!$C:$C,$A10,'[5]Budget Summary 1'!BJ:BJ)</f>
        <v>#VALUE!</v>
      </c>
      <c r="BL10" s="111" t="e">
        <f>SUMIF('[5]Budget Summary 1'!$C:$C,$A10,'[5]Budget Summary 1'!BK:BK)</f>
        <v>#VALUE!</v>
      </c>
      <c r="BM10" s="111" t="e">
        <f>SUMIF('[5]Budget Summary 1'!$C:$C,$A10,'[5]Budget Summary 1'!BL:BL)</f>
        <v>#VALUE!</v>
      </c>
      <c r="BN10" s="111" t="e">
        <f>SUMIF('[5]Budget Summary 1'!$C:$C,$A10,'[5]Budget Summary 1'!BM:BM)</f>
        <v>#VALUE!</v>
      </c>
      <c r="BY10" s="116"/>
      <c r="CD10" s="111" t="e">
        <f>+SUMIF('[5]Budget Summary 1'!$C:$C,$A10,'[5]Budget Summary 1'!J:J)-BD10</f>
        <v>#VALUE!</v>
      </c>
      <c r="CE10" s="111" t="e">
        <f>+SUMIF('[5]Budget Summary 1'!$C:$C,$A10,'[5]Budget Summary 1'!L:L)-BE10</f>
        <v>#VALUE!</v>
      </c>
      <c r="CF10" s="111" t="e">
        <f>+SUMIF('[5]Budget Summary 1'!$C:$C,$A10,'[5]Budget Summary 1'!M:M)-BF10</f>
        <v>#VALUE!</v>
      </c>
      <c r="CG10" s="111" t="e">
        <f>+SUMIF('[5]Budget Summary 1'!$C:$C,$A10,'[5]Budget Summary 1'!N:N)-BG10</f>
        <v>#VALUE!</v>
      </c>
      <c r="CH10" s="111" t="e">
        <f>+SUMIF('[5]Budget Summary 1'!$C:$C,$A10,'[5]Budget Summary 1'!O:O)-BH10</f>
        <v>#VALUE!</v>
      </c>
      <c r="CI10" s="111" t="e">
        <f>+SUMIF('[5]Budget Summary 1'!$C:$C,$A10,'[5]Budget Summary 1'!P:P)-BI10</f>
        <v>#VALUE!</v>
      </c>
      <c r="CJ10" s="111" t="e">
        <f>+SUMIF('[5]Budget Summary 1'!$C:$C,$A10,'[5]Budget Summary 1'!Q:Q)-BJ10</f>
        <v>#VALUE!</v>
      </c>
      <c r="CK10" s="111" t="e">
        <f>+SUMIF('[5]Budget Summary 1'!$C:$C,$A10,'[5]Budget Summary 1'!R:R)-BK10</f>
        <v>#VALUE!</v>
      </c>
      <c r="CL10" s="111" t="e">
        <f>+SUMIF('[5]Budget Summary 1'!$C:$C,$A10,'[5]Budget Summary 1'!S:S)-BL10</f>
        <v>#VALUE!</v>
      </c>
      <c r="CM10" s="111" t="e">
        <f>+SUMIF('[5]Budget Summary 1'!$C:$C,$A10,'[5]Budget Summary 1'!T:T)-BM10</f>
        <v>#VALUE!</v>
      </c>
      <c r="CN10" s="111" t="e">
        <f>+SUMIF('[5]Budget Summary 1'!$C:$C,$A10,'[5]Budget Summary 1'!U:U)-BN10</f>
        <v>#VALUE!</v>
      </c>
      <c r="DD10" s="111" t="e">
        <f t="shared" si="8"/>
        <v>#VALUE!</v>
      </c>
      <c r="DE10" s="111" t="e">
        <f t="shared" si="8"/>
        <v>#VALUE!</v>
      </c>
      <c r="DF10" s="111" t="e">
        <f t="shared" si="8"/>
        <v>#VALUE!</v>
      </c>
      <c r="DG10" s="111" t="e">
        <f t="shared" si="8"/>
        <v>#VALUE!</v>
      </c>
      <c r="DH10" s="111" t="e">
        <f t="shared" si="8"/>
        <v>#VALUE!</v>
      </c>
      <c r="DI10" s="111" t="e">
        <f t="shared" si="8"/>
        <v>#VALUE!</v>
      </c>
      <c r="DJ10" s="111" t="e">
        <f t="shared" si="8"/>
        <v>#VALUE!</v>
      </c>
      <c r="DK10" s="111" t="e">
        <f t="shared" si="8"/>
        <v>#VALUE!</v>
      </c>
      <c r="DL10" s="111" t="e">
        <f t="shared" si="8"/>
        <v>#VALUE!</v>
      </c>
      <c r="DM10" s="111" t="e">
        <f t="shared" si="8"/>
        <v>#VALUE!</v>
      </c>
      <c r="DN10" s="111" t="e">
        <f t="shared" si="8"/>
        <v>#VALUE!</v>
      </c>
      <c r="DZ10" s="114" t="s">
        <v>125</v>
      </c>
      <c r="EA10" s="115" t="s">
        <v>124</v>
      </c>
      <c r="EB10" s="115" t="s">
        <v>124</v>
      </c>
      <c r="EC10" s="115" t="s">
        <v>124</v>
      </c>
    </row>
    <row r="11" spans="1:133" s="111" customFormat="1" x14ac:dyDescent="0.25">
      <c r="A11" s="111" t="str">
        <f>B11</f>
        <v>Other Revenues</v>
      </c>
      <c r="B11" s="111" t="s">
        <v>141</v>
      </c>
      <c r="C11" s="113"/>
      <c r="D11" s="111">
        <f>SUM('[5]Historical Data'!C12)*1000</f>
        <v>5310000</v>
      </c>
      <c r="E11" s="113"/>
      <c r="F11" s="111" t="e">
        <f>SUMIF('[5]Budget Summary 1'!$C:$C,$A11,'[5]Budget Summary 1'!J:J)+'[5]RE Dev Summary'!E44+'[5]RE Dev Summary'!E49+'[5]Major Projects summary'!E81+'[5]Major Projects summary'!E86</f>
        <v>#VALUE!</v>
      </c>
      <c r="G11" s="113"/>
      <c r="H11" s="111" t="e">
        <f>SUMIF('[5]Budget Summary 1'!$C:$C,$A11,'[5]Budget Summary 1'!L:L)+'[5]RE Dev Summary'!G44+'[5]RE Dev Summary'!G49+'[5]Major Projects summary'!G81+'[5]Major Projects summary'!G86</f>
        <v>#VALUE!</v>
      </c>
      <c r="I11" s="111" t="e">
        <f>SUMIF('[5]Budget Summary 1'!$C:$C,$A11,'[5]Budget Summary 1'!M:M)+'[5]RE Dev Summary'!H44+'[5]RE Dev Summary'!H49+'[5]Major Projects summary'!H81+'[5]Major Projects summary'!H86</f>
        <v>#VALUE!</v>
      </c>
      <c r="J11" s="111">
        <v>3363569.8100000005</v>
      </c>
      <c r="K11" s="111">
        <v>3455056.8800000013</v>
      </c>
      <c r="L11" s="111">
        <v>3549288.5699999975</v>
      </c>
      <c r="M11" s="111">
        <v>3645188.2899999996</v>
      </c>
      <c r="N11" s="111" t="e">
        <f>SUMIF('[5]Budget Summary 1'!$C:$C,$A11,'[5]Budget Summary 1'!R:R)+'[5]RE Dev Summary'!M44+'[5]RE Dev Summary'!M49+'[5]Major Projects summary'!M81+'[5]Major Projects summary'!M86</f>
        <v>#VALUE!</v>
      </c>
      <c r="O11" s="111" t="e">
        <f>SUMIF('[5]Budget Summary 1'!$C:$C,$A11,'[5]Budget Summary 1'!S:S)+'[5]RE Dev Summary'!N44+'[5]RE Dev Summary'!N49+'[5]Major Projects summary'!N81+'[5]Major Projects summary'!N86</f>
        <v>#VALUE!</v>
      </c>
      <c r="P11" s="111" t="e">
        <f>SUMIF('[5]Budget Summary 1'!$C:$C,$A11,'[5]Budget Summary 1'!T:T)+'[5]RE Dev Summary'!O44+'[5]RE Dev Summary'!O49+'[5]Major Projects summary'!O81+'[5]Major Projects summary'!O86</f>
        <v>#VALUE!</v>
      </c>
      <c r="Q11" s="111" t="e">
        <f>SUMIF('[5]Budget Summary 1'!$C:$C,$A11,'[5]Budget Summary 1'!U:U)+'[5]RE Dev Summary'!P44+'[5]RE Dev Summary'!P49+'[5]Major Projects summary'!P81+'[5]Major Projects summary'!P86</f>
        <v>#VALUE!</v>
      </c>
      <c r="S11" s="118" t="s">
        <v>137</v>
      </c>
      <c r="U11" s="111" t="e">
        <f t="shared" si="9"/>
        <v>#VALUE!</v>
      </c>
      <c r="V11" s="111" t="e">
        <f t="shared" si="6"/>
        <v>#VALUE!</v>
      </c>
      <c r="W11" s="111" t="e">
        <f t="shared" si="6"/>
        <v>#VALUE!</v>
      </c>
      <c r="X11" s="111" t="e">
        <f t="shared" si="6"/>
        <v>#VALUE!</v>
      </c>
      <c r="Y11" s="111" t="e">
        <f t="shared" si="6"/>
        <v>#VALUE!</v>
      </c>
      <c r="Z11" s="111" t="e">
        <f t="shared" si="6"/>
        <v>#VALUE!</v>
      </c>
      <c r="AA11" s="111" t="e">
        <f t="shared" si="6"/>
        <v>#VALUE!</v>
      </c>
      <c r="AB11" s="111" t="e">
        <f t="shared" si="6"/>
        <v>#VALUE!</v>
      </c>
      <c r="AC11" s="111" t="e">
        <f t="shared" si="6"/>
        <v>#VALUE!</v>
      </c>
      <c r="AD11" s="111" t="e">
        <f t="shared" si="6"/>
        <v>#VALUE!</v>
      </c>
      <c r="AE11" s="111" t="e">
        <f t="shared" si="6"/>
        <v>#VALUE!</v>
      </c>
      <c r="AG11" s="119"/>
      <c r="AH11" s="120"/>
      <c r="AI11" s="120"/>
      <c r="AJ11" s="120"/>
      <c r="AK11" s="120"/>
      <c r="AL11" s="120"/>
      <c r="AM11" s="120"/>
      <c r="AN11" s="120"/>
      <c r="AO11" s="120"/>
      <c r="AP11" s="121"/>
      <c r="AQ11" s="122"/>
      <c r="BD11" s="111" t="e">
        <f>SUMIF('[5]Budget Summary 1'!$C:$C,$A11,'[5]Budget Summary 1'!BC:BC)</f>
        <v>#VALUE!</v>
      </c>
      <c r="BE11" s="111" t="e">
        <f>SUMIF('[5]Budget Summary 1'!$C:$C,$A11,'[5]Budget Summary 1'!BD:BD)</f>
        <v>#VALUE!</v>
      </c>
      <c r="BF11" s="111" t="e">
        <f>SUMIF('[5]Budget Summary 1'!$C:$C,$A11,'[5]Budget Summary 1'!BE:BE)</f>
        <v>#VALUE!</v>
      </c>
      <c r="BG11" s="111" t="e">
        <f>SUMIF('[5]Budget Summary 1'!$C:$C,$A11,'[5]Budget Summary 1'!BF:BF)</f>
        <v>#VALUE!</v>
      </c>
      <c r="BH11" s="111" t="e">
        <f>SUMIF('[5]Budget Summary 1'!$C:$C,$A11,'[5]Budget Summary 1'!BG:BG)</f>
        <v>#VALUE!</v>
      </c>
      <c r="BI11" s="111" t="e">
        <f>SUMIF('[5]Budget Summary 1'!$C:$C,$A11,'[5]Budget Summary 1'!BH:BH)</f>
        <v>#VALUE!</v>
      </c>
      <c r="BJ11" s="111" t="e">
        <f>SUMIF('[5]Budget Summary 1'!$C:$C,$A11,'[5]Budget Summary 1'!BI:BI)</f>
        <v>#VALUE!</v>
      </c>
      <c r="BK11" s="111" t="e">
        <f>SUMIF('[5]Budget Summary 1'!$C:$C,$A11,'[5]Budget Summary 1'!BJ:BJ)</f>
        <v>#VALUE!</v>
      </c>
      <c r="BL11" s="111" t="e">
        <f>SUMIF('[5]Budget Summary 1'!$C:$C,$A11,'[5]Budget Summary 1'!BK:BK)</f>
        <v>#VALUE!</v>
      </c>
      <c r="BM11" s="111" t="e">
        <f>SUMIF('[5]Budget Summary 1'!$C:$C,$A11,'[5]Budget Summary 1'!BL:BL)</f>
        <v>#VALUE!</v>
      </c>
      <c r="BN11" s="111" t="e">
        <f>SUMIF('[5]Budget Summary 1'!$C:$C,$A11,'[5]Budget Summary 1'!BM:BM)</f>
        <v>#VALUE!</v>
      </c>
      <c r="BY11" s="116"/>
      <c r="CD11" s="111" t="e">
        <f>F11-BD11</f>
        <v>#VALUE!</v>
      </c>
      <c r="CE11" s="111" t="e">
        <f t="shared" ref="CE11:CN13" si="10">H11-BE11</f>
        <v>#VALUE!</v>
      </c>
      <c r="CF11" s="111" t="e">
        <f t="shared" si="10"/>
        <v>#VALUE!</v>
      </c>
      <c r="CG11" s="111" t="e">
        <f t="shared" si="10"/>
        <v>#VALUE!</v>
      </c>
      <c r="CH11" s="111" t="e">
        <f t="shared" si="10"/>
        <v>#VALUE!</v>
      </c>
      <c r="CI11" s="111" t="e">
        <f t="shared" si="10"/>
        <v>#VALUE!</v>
      </c>
      <c r="CJ11" s="111" t="e">
        <f t="shared" si="10"/>
        <v>#VALUE!</v>
      </c>
      <c r="CK11" s="111" t="e">
        <f t="shared" si="10"/>
        <v>#VALUE!</v>
      </c>
      <c r="CL11" s="111" t="e">
        <f t="shared" si="10"/>
        <v>#VALUE!</v>
      </c>
      <c r="CM11" s="111" t="e">
        <f t="shared" si="10"/>
        <v>#VALUE!</v>
      </c>
      <c r="CN11" s="111" t="e">
        <f t="shared" si="10"/>
        <v>#VALUE!</v>
      </c>
      <c r="DD11" s="111" t="e">
        <f t="shared" si="8"/>
        <v>#VALUE!</v>
      </c>
      <c r="DE11" s="111" t="e">
        <f t="shared" si="8"/>
        <v>#VALUE!</v>
      </c>
      <c r="DF11" s="111" t="e">
        <f t="shared" si="8"/>
        <v>#VALUE!</v>
      </c>
      <c r="DG11" s="111" t="e">
        <f t="shared" si="8"/>
        <v>#VALUE!</v>
      </c>
      <c r="DH11" s="111" t="e">
        <f t="shared" si="8"/>
        <v>#VALUE!</v>
      </c>
      <c r="DI11" s="111" t="e">
        <f t="shared" si="8"/>
        <v>#VALUE!</v>
      </c>
      <c r="DJ11" s="111" t="e">
        <f t="shared" si="8"/>
        <v>#VALUE!</v>
      </c>
      <c r="DK11" s="111" t="e">
        <f t="shared" si="8"/>
        <v>#VALUE!</v>
      </c>
      <c r="DL11" s="111" t="e">
        <f t="shared" si="8"/>
        <v>#VALUE!</v>
      </c>
      <c r="DM11" s="111" t="e">
        <f t="shared" si="8"/>
        <v>#VALUE!</v>
      </c>
      <c r="DN11" s="111" t="e">
        <f t="shared" si="8"/>
        <v>#VALUE!</v>
      </c>
      <c r="DZ11" s="114" t="s">
        <v>125</v>
      </c>
      <c r="EA11" s="115" t="s">
        <v>124</v>
      </c>
      <c r="EB11" s="115" t="s">
        <v>124</v>
      </c>
      <c r="EC11" s="115" t="s">
        <v>124</v>
      </c>
    </row>
    <row r="12" spans="1:133" s="111" customFormat="1" x14ac:dyDescent="0.25">
      <c r="A12" s="111" t="str">
        <f>B12</f>
        <v>Grants &amp; Contributions provided for Operating Purposes</v>
      </c>
      <c r="B12" s="111" t="s">
        <v>142</v>
      </c>
      <c r="C12" s="113"/>
      <c r="D12" s="111">
        <f>SUM('[5]Historical Data'!C13)*1000</f>
        <v>14847000</v>
      </c>
      <c r="E12" s="113"/>
      <c r="F12" s="111" t="e">
        <f>SUMIF('[5]Budget Summary 1'!$C:$C,$A12,'[5]Budget Summary 1'!J:J)+'[5]S94 - Plan Summary'!D9</f>
        <v>#VALUE!</v>
      </c>
      <c r="G12" s="113"/>
      <c r="H12" s="111" t="e">
        <f>SUMIF('[5]Budget Summary 1'!$C:$C,$A12,'[5]Budget Summary 1'!L:L)+'[5]S94 - Plan Summary'!F9</f>
        <v>#VALUE!</v>
      </c>
      <c r="I12" s="111" t="e">
        <f>SUMIF('[5]Budget Summary 1'!$C:$C,$A12,'[5]Budget Summary 1'!M:M)+'[5]S94 - Plan Summary'!G9</f>
        <v>#VALUE!</v>
      </c>
      <c r="J12" s="111">
        <v>12691728.300000001</v>
      </c>
      <c r="K12" s="111">
        <v>13081030.4</v>
      </c>
      <c r="L12" s="111">
        <v>13484603.560000001</v>
      </c>
      <c r="M12" s="111">
        <v>13902960.629999999</v>
      </c>
      <c r="N12" s="111" t="e">
        <f>SUMIF('[5]Budget Summary 1'!$C:$C,$A12,'[5]Budget Summary 1'!R:R)+'[5]S94 - Plan Summary'!L9</f>
        <v>#VALUE!</v>
      </c>
      <c r="O12" s="111" t="e">
        <f>SUMIF('[5]Budget Summary 1'!$C:$C,$A12,'[5]Budget Summary 1'!S:S)+'[5]S94 - Plan Summary'!M9</f>
        <v>#VALUE!</v>
      </c>
      <c r="P12" s="111" t="e">
        <f>SUMIF('[5]Budget Summary 1'!$C:$C,$A12,'[5]Budget Summary 1'!T:T)+'[5]S94 - Plan Summary'!N9</f>
        <v>#VALUE!</v>
      </c>
      <c r="Q12" s="111" t="e">
        <f>SUMIF('[5]Budget Summary 1'!$C:$C,$A12,'[5]Budget Summary 1'!U:U)+'[5]S94 - Plan Summary'!O9</f>
        <v>#VALUE!</v>
      </c>
      <c r="S12" s="118" t="s">
        <v>137</v>
      </c>
      <c r="U12" s="111" t="e">
        <f t="shared" si="9"/>
        <v>#VALUE!</v>
      </c>
      <c r="V12" s="111" t="e">
        <f t="shared" si="6"/>
        <v>#VALUE!</v>
      </c>
      <c r="W12" s="111" t="e">
        <f t="shared" si="6"/>
        <v>#VALUE!</v>
      </c>
      <c r="X12" s="111" t="e">
        <f t="shared" si="6"/>
        <v>#VALUE!</v>
      </c>
      <c r="Y12" s="111" t="e">
        <f t="shared" si="6"/>
        <v>#VALUE!</v>
      </c>
      <c r="Z12" s="111" t="e">
        <f t="shared" si="6"/>
        <v>#VALUE!</v>
      </c>
      <c r="AA12" s="111" t="e">
        <f t="shared" si="6"/>
        <v>#VALUE!</v>
      </c>
      <c r="AB12" s="111" t="e">
        <f t="shared" si="6"/>
        <v>#VALUE!</v>
      </c>
      <c r="AC12" s="111" t="e">
        <f t="shared" si="6"/>
        <v>#VALUE!</v>
      </c>
      <c r="AD12" s="111" t="e">
        <f t="shared" si="6"/>
        <v>#VALUE!</v>
      </c>
      <c r="AE12" s="111" t="e">
        <f t="shared" si="6"/>
        <v>#VALUE!</v>
      </c>
      <c r="AG12" s="128"/>
      <c r="AH12" s="129"/>
      <c r="AI12" s="129"/>
      <c r="AJ12" s="129"/>
      <c r="AK12" s="129"/>
      <c r="AL12" s="129"/>
      <c r="AM12" s="129"/>
      <c r="AN12" s="129"/>
      <c r="AO12" s="129"/>
      <c r="AP12" s="130"/>
      <c r="AQ12" s="122"/>
      <c r="BD12" s="111" t="e">
        <f>SUMIF('[5]Budget Summary 1'!$C:$C,$A12,'[5]Budget Summary 1'!BC:BC)</f>
        <v>#VALUE!</v>
      </c>
      <c r="BE12" s="111" t="e">
        <f>SUMIF('[5]Budget Summary 1'!$C:$C,$A12,'[5]Budget Summary 1'!BD:BD)</f>
        <v>#VALUE!</v>
      </c>
      <c r="BF12" s="111" t="e">
        <f>SUMIF('[5]Budget Summary 1'!$C:$C,$A12,'[5]Budget Summary 1'!BE:BE)</f>
        <v>#VALUE!</v>
      </c>
      <c r="BG12" s="111" t="e">
        <f>SUMIF('[5]Budget Summary 1'!$C:$C,$A12,'[5]Budget Summary 1'!BF:BF)</f>
        <v>#VALUE!</v>
      </c>
      <c r="BH12" s="111" t="e">
        <f>SUMIF('[5]Budget Summary 1'!$C:$C,$A12,'[5]Budget Summary 1'!BG:BG)</f>
        <v>#VALUE!</v>
      </c>
      <c r="BI12" s="111" t="e">
        <f>SUMIF('[5]Budget Summary 1'!$C:$C,$A12,'[5]Budget Summary 1'!BH:BH)</f>
        <v>#VALUE!</v>
      </c>
      <c r="BJ12" s="111" t="e">
        <f>SUMIF('[5]Budget Summary 1'!$C:$C,$A12,'[5]Budget Summary 1'!BI:BI)</f>
        <v>#VALUE!</v>
      </c>
      <c r="BK12" s="111" t="e">
        <f>SUMIF('[5]Budget Summary 1'!$C:$C,$A12,'[5]Budget Summary 1'!BJ:BJ)</f>
        <v>#VALUE!</v>
      </c>
      <c r="BL12" s="111" t="e">
        <f>SUMIF('[5]Budget Summary 1'!$C:$C,$A12,'[5]Budget Summary 1'!BK:BK)</f>
        <v>#VALUE!</v>
      </c>
      <c r="BM12" s="111" t="e">
        <f>SUMIF('[5]Budget Summary 1'!$C:$C,$A12,'[5]Budget Summary 1'!BL:BL)</f>
        <v>#VALUE!</v>
      </c>
      <c r="BN12" s="111" t="e">
        <f>SUMIF('[5]Budget Summary 1'!$C:$C,$A12,'[5]Budget Summary 1'!BM:BM)</f>
        <v>#VALUE!</v>
      </c>
      <c r="BY12" s="116"/>
      <c r="CD12" s="111" t="e">
        <f>F12-BD12</f>
        <v>#VALUE!</v>
      </c>
      <c r="CE12" s="111" t="e">
        <f t="shared" si="10"/>
        <v>#VALUE!</v>
      </c>
      <c r="CF12" s="111" t="e">
        <f t="shared" si="10"/>
        <v>#VALUE!</v>
      </c>
      <c r="CG12" s="111" t="e">
        <f t="shared" si="10"/>
        <v>#VALUE!</v>
      </c>
      <c r="CH12" s="111" t="e">
        <f t="shared" si="10"/>
        <v>#VALUE!</v>
      </c>
      <c r="CI12" s="111" t="e">
        <f t="shared" si="10"/>
        <v>#VALUE!</v>
      </c>
      <c r="CJ12" s="111" t="e">
        <f t="shared" si="10"/>
        <v>#VALUE!</v>
      </c>
      <c r="CK12" s="111" t="e">
        <f t="shared" si="10"/>
        <v>#VALUE!</v>
      </c>
      <c r="CL12" s="111" t="e">
        <f t="shared" si="10"/>
        <v>#VALUE!</v>
      </c>
      <c r="CM12" s="111" t="e">
        <f t="shared" si="10"/>
        <v>#VALUE!</v>
      </c>
      <c r="CN12" s="111" t="e">
        <f t="shared" si="10"/>
        <v>#VALUE!</v>
      </c>
      <c r="DD12" s="111" t="e">
        <f t="shared" si="8"/>
        <v>#VALUE!</v>
      </c>
      <c r="DE12" s="111" t="e">
        <f t="shared" si="8"/>
        <v>#VALUE!</v>
      </c>
      <c r="DF12" s="111" t="e">
        <f t="shared" si="8"/>
        <v>#VALUE!</v>
      </c>
      <c r="DG12" s="111" t="e">
        <f t="shared" si="8"/>
        <v>#VALUE!</v>
      </c>
      <c r="DH12" s="111" t="e">
        <f t="shared" si="8"/>
        <v>#VALUE!</v>
      </c>
      <c r="DI12" s="111" t="e">
        <f t="shared" si="8"/>
        <v>#VALUE!</v>
      </c>
      <c r="DJ12" s="111" t="e">
        <f t="shared" si="8"/>
        <v>#VALUE!</v>
      </c>
      <c r="DK12" s="111" t="e">
        <f t="shared" si="8"/>
        <v>#VALUE!</v>
      </c>
      <c r="DL12" s="111" t="e">
        <f t="shared" si="8"/>
        <v>#VALUE!</v>
      </c>
      <c r="DM12" s="111" t="e">
        <f t="shared" si="8"/>
        <v>#VALUE!</v>
      </c>
      <c r="DN12" s="111" t="e">
        <f t="shared" si="8"/>
        <v>#VALUE!</v>
      </c>
      <c r="DZ12" s="114" t="s">
        <v>125</v>
      </c>
      <c r="EA12" s="115" t="s">
        <v>124</v>
      </c>
      <c r="EB12" s="115" t="s">
        <v>124</v>
      </c>
      <c r="EC12" s="115" t="s">
        <v>124</v>
      </c>
    </row>
    <row r="13" spans="1:133" s="111" customFormat="1" x14ac:dyDescent="0.25">
      <c r="A13" s="111" t="str">
        <f>B13</f>
        <v>Grants &amp; Contributions provided for Capital Purposes</v>
      </c>
      <c r="B13" s="111" t="s">
        <v>143</v>
      </c>
      <c r="C13" s="113"/>
      <c r="D13" s="111">
        <f>SUM('[5]Historical Data'!C14)*1000</f>
        <v>3149000</v>
      </c>
      <c r="E13" s="113"/>
      <c r="F13" s="111">
        <f>'[5]S94 - Plan Summary'!D16+'[5]CAPEX Summary'!E11+'[5]CAPEX Summary'!E35+'[5]Major Projects summary'!E11</f>
        <v>7766290</v>
      </c>
      <c r="G13" s="113"/>
      <c r="H13" s="111">
        <f>'[5]S94 - Plan Summary'!F16+'[5]CAPEX Summary'!G11+'[5]CAPEX Summary'!G35+'[5]Major Projects summary'!G11</f>
        <v>5151000</v>
      </c>
      <c r="I13" s="111">
        <f>'[5]S94 - Plan Summary'!G16+'[5]CAPEX Summary'!H11+'[5]CAPEX Summary'!H35+'[5]Major Projects summary'!H11</f>
        <v>752000</v>
      </c>
      <c r="J13" s="111">
        <v>752000</v>
      </c>
      <c r="K13" s="111">
        <v>752000</v>
      </c>
      <c r="L13" s="111">
        <v>752000</v>
      </c>
      <c r="M13" s="111">
        <v>752000</v>
      </c>
      <c r="N13" s="111">
        <f>'[5]S94 - Plan Summary'!L16+'[5]CAPEX Summary'!M11+'[5]CAPEX Summary'!M35+'[5]Major Projects summary'!M11</f>
        <v>752000</v>
      </c>
      <c r="O13" s="111">
        <f>'[5]S94 - Plan Summary'!M16+'[5]CAPEX Summary'!N11+'[5]CAPEX Summary'!N35+'[5]Major Projects summary'!N11</f>
        <v>752000</v>
      </c>
      <c r="P13" s="111">
        <f>'[5]S94 - Plan Summary'!N16+'[5]CAPEX Summary'!O11+'[5]CAPEX Summary'!O35+'[5]Major Projects summary'!O11</f>
        <v>752000</v>
      </c>
      <c r="Q13" s="111">
        <f>'[5]S94 - Plan Summary'!O16+'[5]CAPEX Summary'!P11+'[5]CAPEX Summary'!P35+'[5]Major Projects summary'!P11</f>
        <v>752000</v>
      </c>
      <c r="S13" s="118" t="s">
        <v>137</v>
      </c>
      <c r="U13" s="111" t="e">
        <f t="shared" si="9"/>
        <v>#VALUE!</v>
      </c>
      <c r="V13" s="111" t="e">
        <f t="shared" si="6"/>
        <v>#VALUE!</v>
      </c>
      <c r="W13" s="111" t="e">
        <f t="shared" si="6"/>
        <v>#VALUE!</v>
      </c>
      <c r="X13" s="111" t="e">
        <f t="shared" si="6"/>
        <v>#VALUE!</v>
      </c>
      <c r="Y13" s="111" t="e">
        <f t="shared" si="6"/>
        <v>#VALUE!</v>
      </c>
      <c r="Z13" s="111" t="e">
        <f t="shared" si="6"/>
        <v>#VALUE!</v>
      </c>
      <c r="AA13" s="111" t="e">
        <f t="shared" si="6"/>
        <v>#VALUE!</v>
      </c>
      <c r="AB13" s="111" t="e">
        <f t="shared" si="6"/>
        <v>#VALUE!</v>
      </c>
      <c r="AC13" s="111" t="e">
        <f t="shared" si="6"/>
        <v>#VALUE!</v>
      </c>
      <c r="AD13" s="111" t="e">
        <f t="shared" si="6"/>
        <v>#VALUE!</v>
      </c>
      <c r="AE13" s="111" t="e">
        <f t="shared" si="6"/>
        <v>#VALUE!</v>
      </c>
      <c r="AG13" s="123"/>
      <c r="AH13" s="124"/>
      <c r="AI13" s="124"/>
      <c r="AJ13" s="124"/>
      <c r="AK13" s="124"/>
      <c r="AL13" s="124"/>
      <c r="AM13" s="124"/>
      <c r="AN13" s="124"/>
      <c r="AO13" s="124"/>
      <c r="AP13" s="125"/>
      <c r="AQ13" s="122"/>
      <c r="BD13" s="111" t="e">
        <f>SUMIF('[5]Budget Summary 1'!$C:$C,$A13,'[5]Budget Summary 1'!BC:BC)</f>
        <v>#VALUE!</v>
      </c>
      <c r="BE13" s="111" t="e">
        <f>SUMIF('[5]Budget Summary 1'!$C:$C,$A13,'[5]Budget Summary 1'!BD:BD)</f>
        <v>#VALUE!</v>
      </c>
      <c r="BF13" s="111" t="e">
        <f>SUMIF('[5]Budget Summary 1'!$C:$C,$A13,'[5]Budget Summary 1'!BE:BE)</f>
        <v>#VALUE!</v>
      </c>
      <c r="BG13" s="111" t="e">
        <f>SUMIF('[5]Budget Summary 1'!$C:$C,$A13,'[5]Budget Summary 1'!BF:BF)</f>
        <v>#VALUE!</v>
      </c>
      <c r="BH13" s="111" t="e">
        <f>SUMIF('[5]Budget Summary 1'!$C:$C,$A13,'[5]Budget Summary 1'!BG:BG)</f>
        <v>#VALUE!</v>
      </c>
      <c r="BI13" s="111" t="e">
        <f>SUMIF('[5]Budget Summary 1'!$C:$C,$A13,'[5]Budget Summary 1'!BH:BH)</f>
        <v>#VALUE!</v>
      </c>
      <c r="BJ13" s="111" t="e">
        <f>SUMIF('[5]Budget Summary 1'!$C:$C,$A13,'[5]Budget Summary 1'!BI:BI)</f>
        <v>#VALUE!</v>
      </c>
      <c r="BK13" s="111" t="e">
        <f>SUMIF('[5]Budget Summary 1'!$C:$C,$A13,'[5]Budget Summary 1'!BJ:BJ)</f>
        <v>#VALUE!</v>
      </c>
      <c r="BL13" s="111" t="e">
        <f>SUMIF('[5]Budget Summary 1'!$C:$C,$A13,'[5]Budget Summary 1'!BK:BK)</f>
        <v>#VALUE!</v>
      </c>
      <c r="BM13" s="111" t="e">
        <f>SUMIF('[5]Budget Summary 1'!$C:$C,$A13,'[5]Budget Summary 1'!BL:BL)</f>
        <v>#VALUE!</v>
      </c>
      <c r="BN13" s="111" t="e">
        <f>SUMIF('[5]Budget Summary 1'!$C:$C,$A13,'[5]Budget Summary 1'!BM:BM)</f>
        <v>#VALUE!</v>
      </c>
      <c r="BY13" s="116"/>
      <c r="CD13" s="111" t="e">
        <f>F13-BD13</f>
        <v>#VALUE!</v>
      </c>
      <c r="CE13" s="111" t="e">
        <f t="shared" si="10"/>
        <v>#VALUE!</v>
      </c>
      <c r="CF13" s="111" t="e">
        <f t="shared" si="10"/>
        <v>#VALUE!</v>
      </c>
      <c r="CG13" s="111" t="e">
        <f t="shared" si="10"/>
        <v>#VALUE!</v>
      </c>
      <c r="CH13" s="111" t="e">
        <f t="shared" si="10"/>
        <v>#VALUE!</v>
      </c>
      <c r="CI13" s="111" t="e">
        <f t="shared" si="10"/>
        <v>#VALUE!</v>
      </c>
      <c r="CJ13" s="111" t="e">
        <f t="shared" si="10"/>
        <v>#VALUE!</v>
      </c>
      <c r="CK13" s="111" t="e">
        <f t="shared" si="10"/>
        <v>#VALUE!</v>
      </c>
      <c r="CL13" s="111" t="e">
        <f t="shared" si="10"/>
        <v>#VALUE!</v>
      </c>
      <c r="CM13" s="111" t="e">
        <f t="shared" si="10"/>
        <v>#VALUE!</v>
      </c>
      <c r="CN13" s="111" t="e">
        <f t="shared" si="10"/>
        <v>#VALUE!</v>
      </c>
      <c r="DD13" s="111" t="e">
        <f t="shared" si="8"/>
        <v>#VALUE!</v>
      </c>
      <c r="DE13" s="111" t="e">
        <f t="shared" si="8"/>
        <v>#VALUE!</v>
      </c>
      <c r="DF13" s="111" t="e">
        <f t="shared" si="8"/>
        <v>#VALUE!</v>
      </c>
      <c r="DG13" s="111" t="e">
        <f t="shared" si="8"/>
        <v>#VALUE!</v>
      </c>
      <c r="DH13" s="111" t="e">
        <f t="shared" si="8"/>
        <v>#VALUE!</v>
      </c>
      <c r="DI13" s="111" t="e">
        <f t="shared" si="8"/>
        <v>#VALUE!</v>
      </c>
      <c r="DJ13" s="111" t="e">
        <f t="shared" si="8"/>
        <v>#VALUE!</v>
      </c>
      <c r="DK13" s="111" t="e">
        <f t="shared" si="8"/>
        <v>#VALUE!</v>
      </c>
      <c r="DL13" s="111" t="e">
        <f t="shared" si="8"/>
        <v>#VALUE!</v>
      </c>
      <c r="DM13" s="111" t="e">
        <f t="shared" si="8"/>
        <v>#VALUE!</v>
      </c>
      <c r="DN13" s="111" t="e">
        <f t="shared" si="8"/>
        <v>#VALUE!</v>
      </c>
      <c r="DZ13" s="114" t="s">
        <v>125</v>
      </c>
      <c r="EA13" s="115" t="s">
        <v>124</v>
      </c>
      <c r="EB13" s="115" t="s">
        <v>124</v>
      </c>
      <c r="EC13" s="115" t="s">
        <v>124</v>
      </c>
    </row>
    <row r="14" spans="1:133" s="111" customFormat="1" x14ac:dyDescent="0.25">
      <c r="B14" s="117" t="s">
        <v>144</v>
      </c>
      <c r="C14" s="113"/>
      <c r="E14" s="113"/>
      <c r="G14" s="113"/>
      <c r="S14" s="131"/>
      <c r="BY14" s="116"/>
      <c r="DZ14" s="114" t="s">
        <v>125</v>
      </c>
      <c r="EA14" s="115" t="s">
        <v>124</v>
      </c>
      <c r="EB14" s="115" t="s">
        <v>124</v>
      </c>
      <c r="EC14" s="115" t="s">
        <v>124</v>
      </c>
    </row>
    <row r="15" spans="1:133" s="111" customFormat="1" x14ac:dyDescent="0.25">
      <c r="A15" s="111" t="str">
        <f>B15</f>
        <v>Net gains from the disposal of assets</v>
      </c>
      <c r="B15" s="111" t="s">
        <v>145</v>
      </c>
      <c r="C15" s="132"/>
      <c r="D15" s="111">
        <f>SUM('[5]Historical Data'!C16)*1000</f>
        <v>953000</v>
      </c>
      <c r="E15" s="132"/>
      <c r="F15" s="126">
        <f>IF(('[5]BS workings'!E71+'[5]BS workings'!E435+'[5]BS workings'!E548+'[5]BS workings'!E575+'[5]BS workings'!E596+'[5]BS workings'!E628)&gt;0,('[5]BS workings'!E71+'[5]BS workings'!E435+'[5]BS workings'!E548+'[5]BS workings'!E575+'[5]BS workings'!E596+'[5]BS workings'!E628),0)</f>
        <v>318393</v>
      </c>
      <c r="G15" s="132"/>
      <c r="H15" s="126">
        <f>IF(('[5]BS workings'!G71+'[5]BS workings'!G435+'[5]BS workings'!G548+'[5]BS workings'!G575+'[5]BS workings'!G596+'[5]BS workings'!G628)&gt;0,('[5]BS workings'!G71+'[5]BS workings'!G435+'[5]BS workings'!G548+'[5]BS workings'!G575+'[5]BS workings'!G596+'[5]BS workings'!G628),0)</f>
        <v>236000</v>
      </c>
      <c r="I15" s="126">
        <f>IF(('[5]BS workings'!H71+'[5]BS workings'!H435+'[5]BS workings'!H548+'[5]BS workings'!H575+'[5]BS workings'!H596+'[5]BS workings'!H628)&gt;0,('[5]BS workings'!H71+'[5]BS workings'!H435+'[5]BS workings'!H548+'[5]BS workings'!H575+'[5]BS workings'!H596+'[5]BS workings'!H628),0)</f>
        <v>243080</v>
      </c>
      <c r="J15" s="126">
        <v>250372.39999999991</v>
      </c>
      <c r="K15" s="126">
        <v>257883.56999999983</v>
      </c>
      <c r="L15" s="126">
        <v>265620.08000000007</v>
      </c>
      <c r="M15" s="126">
        <v>273588.67999999993</v>
      </c>
      <c r="N15" s="126">
        <f>IF(('[5]BS workings'!M71+'[5]BS workings'!M435+'[5]BS workings'!M548+'[5]BS workings'!M575+'[5]BS workings'!M596+'[5]BS workings'!M628)&gt;0,('[5]BS workings'!M71+'[5]BS workings'!M435+'[5]BS workings'!M548+'[5]BS workings'!M575+'[5]BS workings'!M596+'[5]BS workings'!M628),0)</f>
        <v>281796.34000000008</v>
      </c>
      <c r="O15" s="126">
        <f>IF(('[5]BS workings'!N71+'[5]BS workings'!N435+'[5]BS workings'!N548+'[5]BS workings'!N575+'[5]BS workings'!N596+'[5]BS workings'!N628)&gt;0,('[5]BS workings'!N71+'[5]BS workings'!N435+'[5]BS workings'!N548+'[5]BS workings'!N575+'[5]BS workings'!N596+'[5]BS workings'!N628),0)</f>
        <v>290250.23</v>
      </c>
      <c r="P15" s="126">
        <f>IF(('[5]BS workings'!O71+'[5]BS workings'!O435+'[5]BS workings'!O548+'[5]BS workings'!O575+'[5]BS workings'!O596+'[5]BS workings'!O628)&gt;0,('[5]BS workings'!O71+'[5]BS workings'!O435+'[5]BS workings'!O548+'[5]BS workings'!O575+'[5]BS workings'!O596+'[5]BS workings'!O628),0)</f>
        <v>298957.74</v>
      </c>
      <c r="Q15" s="126">
        <f>IF(('[5]BS workings'!P71+'[5]BS workings'!P435+'[5]BS workings'!P548+'[5]BS workings'!P575+'[5]BS workings'!P596+'[5]BS workings'!P628)&gt;0,('[5]BS workings'!P71+'[5]BS workings'!P435+'[5]BS workings'!P548+'[5]BS workings'!P575+'[5]BS workings'!P596+'[5]BS workings'!P628),0)</f>
        <v>307926.46999999997</v>
      </c>
      <c r="S15" s="118" t="s">
        <v>137</v>
      </c>
      <c r="U15" s="111">
        <f t="shared" si="9"/>
        <v>0</v>
      </c>
      <c r="V15" s="111">
        <f t="shared" ref="V15:AE16" si="11">IF($S15="yes",H15-BE15,0)</f>
        <v>0</v>
      </c>
      <c r="W15" s="111">
        <f t="shared" si="11"/>
        <v>0</v>
      </c>
      <c r="X15" s="111">
        <f t="shared" si="11"/>
        <v>0</v>
      </c>
      <c r="Y15" s="111">
        <f t="shared" si="11"/>
        <v>0</v>
      </c>
      <c r="Z15" s="111">
        <f t="shared" si="11"/>
        <v>0</v>
      </c>
      <c r="AA15" s="111">
        <f t="shared" si="11"/>
        <v>0</v>
      </c>
      <c r="AB15" s="111">
        <f t="shared" si="11"/>
        <v>0</v>
      </c>
      <c r="AC15" s="111">
        <f t="shared" si="11"/>
        <v>0</v>
      </c>
      <c r="AD15" s="111">
        <f t="shared" si="11"/>
        <v>0</v>
      </c>
      <c r="AE15" s="111">
        <f t="shared" si="11"/>
        <v>0</v>
      </c>
      <c r="AG15" s="133"/>
      <c r="AH15" s="134"/>
      <c r="AI15" s="134"/>
      <c r="AJ15" s="134"/>
      <c r="AK15" s="134"/>
      <c r="AL15" s="134"/>
      <c r="AM15" s="134"/>
      <c r="AN15" s="134"/>
      <c r="AO15" s="134"/>
      <c r="AP15" s="135"/>
      <c r="AQ15" s="116"/>
      <c r="BB15" s="116" t="s">
        <v>146</v>
      </c>
      <c r="BD15" s="111">
        <f>F15</f>
        <v>318393</v>
      </c>
      <c r="BE15" s="111">
        <f>H15</f>
        <v>236000</v>
      </c>
      <c r="BF15" s="111">
        <f t="shared" ref="BF15:BN16" si="12">I15</f>
        <v>243080</v>
      </c>
      <c r="BG15" s="111">
        <f t="shared" si="12"/>
        <v>250372.39999999991</v>
      </c>
      <c r="BH15" s="111">
        <f t="shared" si="12"/>
        <v>257883.56999999983</v>
      </c>
      <c r="BI15" s="111">
        <f t="shared" si="12"/>
        <v>265620.08000000007</v>
      </c>
      <c r="BJ15" s="111">
        <f t="shared" si="12"/>
        <v>273588.67999999993</v>
      </c>
      <c r="BK15" s="111">
        <f t="shared" si="12"/>
        <v>281796.34000000008</v>
      </c>
      <c r="BL15" s="111">
        <f t="shared" si="12"/>
        <v>290250.23</v>
      </c>
      <c r="BM15" s="111">
        <f t="shared" si="12"/>
        <v>298957.74</v>
      </c>
      <c r="BN15" s="111">
        <f t="shared" si="12"/>
        <v>307926.46999999997</v>
      </c>
      <c r="BY15" s="116"/>
      <c r="CD15" s="111">
        <f>F15-BD15</f>
        <v>0</v>
      </c>
      <c r="CE15" s="111">
        <f t="shared" ref="CE15:CN16" si="13">H15-BE15</f>
        <v>0</v>
      </c>
      <c r="CF15" s="111">
        <f t="shared" si="13"/>
        <v>0</v>
      </c>
      <c r="CG15" s="111">
        <f t="shared" si="13"/>
        <v>0</v>
      </c>
      <c r="CH15" s="111">
        <f t="shared" si="13"/>
        <v>0</v>
      </c>
      <c r="CI15" s="111">
        <f t="shared" si="13"/>
        <v>0</v>
      </c>
      <c r="CJ15" s="111">
        <f t="shared" si="13"/>
        <v>0</v>
      </c>
      <c r="CK15" s="111">
        <f t="shared" si="13"/>
        <v>0</v>
      </c>
      <c r="CL15" s="111">
        <f t="shared" si="13"/>
        <v>0</v>
      </c>
      <c r="CM15" s="111">
        <f t="shared" si="13"/>
        <v>0</v>
      </c>
      <c r="CN15" s="111">
        <f t="shared" si="13"/>
        <v>0</v>
      </c>
      <c r="DD15" s="111">
        <f>IF($S15="yes",CD15,0)</f>
        <v>0</v>
      </c>
      <c r="DE15" s="111">
        <f t="shared" ref="DE15:DN16" si="14">IF($S15="yes",CE15,0)</f>
        <v>0</v>
      </c>
      <c r="DF15" s="111">
        <f t="shared" si="14"/>
        <v>0</v>
      </c>
      <c r="DG15" s="111">
        <f t="shared" si="14"/>
        <v>0</v>
      </c>
      <c r="DH15" s="111">
        <f t="shared" si="14"/>
        <v>0</v>
      </c>
      <c r="DI15" s="111">
        <f t="shared" si="14"/>
        <v>0</v>
      </c>
      <c r="DJ15" s="111">
        <f t="shared" si="14"/>
        <v>0</v>
      </c>
      <c r="DK15" s="111">
        <f t="shared" si="14"/>
        <v>0</v>
      </c>
      <c r="DL15" s="111">
        <f t="shared" si="14"/>
        <v>0</v>
      </c>
      <c r="DM15" s="111">
        <f t="shared" si="14"/>
        <v>0</v>
      </c>
      <c r="DN15" s="111">
        <f t="shared" si="14"/>
        <v>0</v>
      </c>
      <c r="DZ15" s="114" t="s">
        <v>125</v>
      </c>
      <c r="EA15" s="115" t="s">
        <v>124</v>
      </c>
      <c r="EB15" s="115" t="s">
        <v>124</v>
      </c>
      <c r="EC15" s="115" t="s">
        <v>124</v>
      </c>
    </row>
    <row r="16" spans="1:133" s="111" customFormat="1" x14ac:dyDescent="0.25">
      <c r="A16" s="111" t="str">
        <f>B16&amp;" - Gain"</f>
        <v>Joint Ventures &amp; Associated Entities - Gain</v>
      </c>
      <c r="B16" s="111" t="s">
        <v>147</v>
      </c>
      <c r="C16" s="132"/>
      <c r="D16" s="111">
        <f>SUM('[5]Historical Data'!C17)*1000</f>
        <v>352000</v>
      </c>
      <c r="E16" s="132"/>
      <c r="F16" s="111" t="e">
        <f>SUMIF('[5]Budget Summary 1'!$C:$C,$A16,'[5]Budget Summary 1'!J:J)</f>
        <v>#VALUE!</v>
      </c>
      <c r="G16" s="132"/>
      <c r="H16" s="111" t="e">
        <f>SUMIF('[5]Budget Summary 1'!$C:$C,$A16,'[5]Budget Summary 1'!L:L)</f>
        <v>#VALUE!</v>
      </c>
      <c r="I16" s="111">
        <v>453000</v>
      </c>
      <c r="J16" s="111">
        <v>467000</v>
      </c>
      <c r="K16" s="111">
        <v>481000</v>
      </c>
      <c r="L16" s="111">
        <v>495000</v>
      </c>
      <c r="M16" s="111">
        <v>510000</v>
      </c>
      <c r="N16" s="111" t="e">
        <f>SUMIF('[5]Budget Summary 1'!$C:$C,$A16,'[5]Budget Summary 1'!R:R)</f>
        <v>#VALUE!</v>
      </c>
      <c r="O16" s="111" t="e">
        <f>SUMIF('[5]Budget Summary 1'!$C:$C,$A16,'[5]Budget Summary 1'!S:S)</f>
        <v>#VALUE!</v>
      </c>
      <c r="P16" s="111" t="e">
        <f>SUMIF('[5]Budget Summary 1'!$C:$C,$A16,'[5]Budget Summary 1'!T:T)</f>
        <v>#VALUE!</v>
      </c>
      <c r="Q16" s="111" t="e">
        <f>SUMIF('[5]Budget Summary 1'!$C:$C,$A16,'[5]Budget Summary 1'!U:U)</f>
        <v>#VALUE!</v>
      </c>
      <c r="S16" s="118" t="s">
        <v>137</v>
      </c>
      <c r="U16" s="111" t="e">
        <f t="shared" si="9"/>
        <v>#VALUE!</v>
      </c>
      <c r="V16" s="111" t="e">
        <f t="shared" si="11"/>
        <v>#VALUE!</v>
      </c>
      <c r="W16" s="111">
        <f t="shared" si="11"/>
        <v>0</v>
      </c>
      <c r="X16" s="111">
        <f t="shared" si="11"/>
        <v>0</v>
      </c>
      <c r="Y16" s="111">
        <f t="shared" si="11"/>
        <v>0</v>
      </c>
      <c r="Z16" s="111">
        <f t="shared" si="11"/>
        <v>0</v>
      </c>
      <c r="AA16" s="111">
        <f t="shared" si="11"/>
        <v>0</v>
      </c>
      <c r="AB16" s="111" t="e">
        <f t="shared" si="11"/>
        <v>#VALUE!</v>
      </c>
      <c r="AC16" s="111" t="e">
        <f t="shared" si="11"/>
        <v>#VALUE!</v>
      </c>
      <c r="AD16" s="111" t="e">
        <f t="shared" si="11"/>
        <v>#VALUE!</v>
      </c>
      <c r="AE16" s="111" t="e">
        <f t="shared" si="11"/>
        <v>#VALUE!</v>
      </c>
      <c r="AG16" s="137"/>
      <c r="AH16" s="138"/>
      <c r="AI16" s="138"/>
      <c r="AJ16" s="138"/>
      <c r="AK16" s="138"/>
      <c r="AL16" s="138"/>
      <c r="AM16" s="138"/>
      <c r="AN16" s="138"/>
      <c r="AO16" s="138"/>
      <c r="AP16" s="139"/>
      <c r="AQ16" s="122"/>
      <c r="BB16" s="116" t="s">
        <v>146</v>
      </c>
      <c r="BD16" s="111" t="e">
        <f>F16</f>
        <v>#VALUE!</v>
      </c>
      <c r="BE16" s="111" t="e">
        <f>H16</f>
        <v>#VALUE!</v>
      </c>
      <c r="BF16" s="111">
        <f t="shared" si="12"/>
        <v>453000</v>
      </c>
      <c r="BG16" s="111">
        <f t="shared" si="12"/>
        <v>467000</v>
      </c>
      <c r="BH16" s="111">
        <f t="shared" si="12"/>
        <v>481000</v>
      </c>
      <c r="BI16" s="111">
        <f t="shared" si="12"/>
        <v>495000</v>
      </c>
      <c r="BJ16" s="111">
        <f t="shared" si="12"/>
        <v>510000</v>
      </c>
      <c r="BK16" s="111" t="e">
        <f t="shared" si="12"/>
        <v>#VALUE!</v>
      </c>
      <c r="BL16" s="111" t="e">
        <f t="shared" si="12"/>
        <v>#VALUE!</v>
      </c>
      <c r="BM16" s="111" t="e">
        <f t="shared" si="12"/>
        <v>#VALUE!</v>
      </c>
      <c r="BN16" s="111" t="e">
        <f t="shared" si="12"/>
        <v>#VALUE!</v>
      </c>
      <c r="BY16" s="116"/>
      <c r="CD16" s="111" t="e">
        <f>F16-BD16</f>
        <v>#VALUE!</v>
      </c>
      <c r="CE16" s="111" t="e">
        <f t="shared" si="13"/>
        <v>#VALUE!</v>
      </c>
      <c r="CF16" s="111">
        <f t="shared" si="13"/>
        <v>0</v>
      </c>
      <c r="CG16" s="111">
        <f t="shared" si="13"/>
        <v>0</v>
      </c>
      <c r="CH16" s="111">
        <f t="shared" si="13"/>
        <v>0</v>
      </c>
      <c r="CI16" s="111">
        <f t="shared" si="13"/>
        <v>0</v>
      </c>
      <c r="CJ16" s="111">
        <f t="shared" si="13"/>
        <v>0</v>
      </c>
      <c r="CK16" s="111" t="e">
        <f t="shared" si="13"/>
        <v>#VALUE!</v>
      </c>
      <c r="CL16" s="111" t="e">
        <f t="shared" si="13"/>
        <v>#VALUE!</v>
      </c>
      <c r="CM16" s="111" t="e">
        <f t="shared" si="13"/>
        <v>#VALUE!</v>
      </c>
      <c r="CN16" s="111" t="e">
        <f t="shared" si="13"/>
        <v>#VALUE!</v>
      </c>
      <c r="DD16" s="111" t="e">
        <f>IF($S16="yes",CD16,0)</f>
        <v>#VALUE!</v>
      </c>
      <c r="DE16" s="111" t="e">
        <f t="shared" si="14"/>
        <v>#VALUE!</v>
      </c>
      <c r="DF16" s="111">
        <f t="shared" si="14"/>
        <v>0</v>
      </c>
      <c r="DG16" s="111">
        <f t="shared" si="14"/>
        <v>0</v>
      </c>
      <c r="DH16" s="111">
        <f t="shared" si="14"/>
        <v>0</v>
      </c>
      <c r="DI16" s="111">
        <f t="shared" si="14"/>
        <v>0</v>
      </c>
      <c r="DJ16" s="111">
        <f t="shared" si="14"/>
        <v>0</v>
      </c>
      <c r="DK16" s="111" t="e">
        <f t="shared" si="14"/>
        <v>#VALUE!</v>
      </c>
      <c r="DL16" s="111" t="e">
        <f t="shared" si="14"/>
        <v>#VALUE!</v>
      </c>
      <c r="DM16" s="111" t="e">
        <f t="shared" si="14"/>
        <v>#VALUE!</v>
      </c>
      <c r="DN16" s="111" t="e">
        <f t="shared" si="14"/>
        <v>#VALUE!</v>
      </c>
      <c r="DZ16" s="114" t="s">
        <v>125</v>
      </c>
      <c r="EA16" s="115" t="s">
        <v>124</v>
      </c>
      <c r="EB16" s="115" t="s">
        <v>124</v>
      </c>
      <c r="EC16" s="115" t="s">
        <v>124</v>
      </c>
    </row>
    <row r="17" spans="1:133" s="111" customFormat="1" x14ac:dyDescent="0.25">
      <c r="B17" s="117" t="s">
        <v>148</v>
      </c>
      <c r="C17" s="141"/>
      <c r="D17" s="142">
        <f t="shared" ref="D17:Q17" si="15">SUM(D7:D16)</f>
        <v>95876000</v>
      </c>
      <c r="E17" s="141"/>
      <c r="F17" s="142" t="e">
        <f t="shared" si="15"/>
        <v>#VALUE!</v>
      </c>
      <c r="G17" s="141"/>
      <c r="H17" s="142" t="e">
        <f t="shared" si="15"/>
        <v>#VALUE!</v>
      </c>
      <c r="I17" s="142" t="e">
        <f t="shared" si="15"/>
        <v>#VALUE!</v>
      </c>
      <c r="J17" s="142">
        <f t="shared" si="15"/>
        <v>99360516.829999998</v>
      </c>
      <c r="K17" s="142">
        <f t="shared" si="15"/>
        <v>102603666.01000001</v>
      </c>
      <c r="L17" s="142">
        <f t="shared" si="15"/>
        <v>106216643.34999998</v>
      </c>
      <c r="M17" s="142">
        <f t="shared" si="15"/>
        <v>109539949.70000002</v>
      </c>
      <c r="N17" s="142" t="e">
        <f t="shared" si="15"/>
        <v>#VALUE!</v>
      </c>
      <c r="O17" s="142" t="e">
        <f t="shared" si="15"/>
        <v>#VALUE!</v>
      </c>
      <c r="P17" s="142" t="e">
        <f t="shared" si="15"/>
        <v>#VALUE!</v>
      </c>
      <c r="Q17" s="142" t="e">
        <f t="shared" si="15"/>
        <v>#VALUE!</v>
      </c>
      <c r="S17" s="131"/>
      <c r="U17" s="111" t="e">
        <f>SUM(U8:U16)</f>
        <v>#VALUE!</v>
      </c>
      <c r="V17" s="111" t="e">
        <f>SUM(V8:V16)</f>
        <v>#VALUE!</v>
      </c>
      <c r="W17" s="111" t="e">
        <f t="shared" ref="W17:AE17" si="16">SUM(W8:W16)</f>
        <v>#VALUE!</v>
      </c>
      <c r="X17" s="111" t="e">
        <f t="shared" si="16"/>
        <v>#VALUE!</v>
      </c>
      <c r="Y17" s="111" t="e">
        <f t="shared" si="16"/>
        <v>#VALUE!</v>
      </c>
      <c r="Z17" s="111" t="e">
        <f t="shared" si="16"/>
        <v>#VALUE!</v>
      </c>
      <c r="AA17" s="111" t="e">
        <f t="shared" si="16"/>
        <v>#VALUE!</v>
      </c>
      <c r="AB17" s="111" t="e">
        <f t="shared" si="16"/>
        <v>#VALUE!</v>
      </c>
      <c r="AC17" s="111" t="e">
        <f t="shared" si="16"/>
        <v>#VALUE!</v>
      </c>
      <c r="AD17" s="111" t="e">
        <f t="shared" si="16"/>
        <v>#VALUE!</v>
      </c>
      <c r="AE17" s="111" t="e">
        <f t="shared" si="16"/>
        <v>#VALUE!</v>
      </c>
      <c r="AG17" s="144"/>
      <c r="AH17" s="144"/>
      <c r="AI17" s="144"/>
      <c r="AJ17" s="144"/>
      <c r="AK17" s="144"/>
      <c r="AL17" s="144"/>
      <c r="AM17" s="144"/>
      <c r="AN17" s="144"/>
      <c r="AO17" s="144"/>
      <c r="AP17" s="144"/>
      <c r="BD17" s="142" t="e">
        <f t="shared" ref="BD17:BN17" si="17">SUM(BD7:BD16)</f>
        <v>#VALUE!</v>
      </c>
      <c r="BE17" s="142" t="e">
        <f t="shared" si="17"/>
        <v>#VALUE!</v>
      </c>
      <c r="BF17" s="142" t="e">
        <f t="shared" si="17"/>
        <v>#VALUE!</v>
      </c>
      <c r="BG17" s="142" t="e">
        <f t="shared" si="17"/>
        <v>#VALUE!</v>
      </c>
      <c r="BH17" s="142" t="e">
        <f t="shared" si="17"/>
        <v>#VALUE!</v>
      </c>
      <c r="BI17" s="142" t="e">
        <f t="shared" si="17"/>
        <v>#VALUE!</v>
      </c>
      <c r="BJ17" s="142" t="e">
        <f t="shared" si="17"/>
        <v>#VALUE!</v>
      </c>
      <c r="BK17" s="142" t="e">
        <f t="shared" si="17"/>
        <v>#VALUE!</v>
      </c>
      <c r="BL17" s="142" t="e">
        <f t="shared" si="17"/>
        <v>#VALUE!</v>
      </c>
      <c r="BM17" s="142" t="e">
        <f t="shared" si="17"/>
        <v>#VALUE!</v>
      </c>
      <c r="BN17" s="142" t="e">
        <f t="shared" si="17"/>
        <v>#VALUE!</v>
      </c>
      <c r="BO17" s="142"/>
      <c r="BP17" s="142"/>
      <c r="BQ17" s="142"/>
      <c r="BR17" s="142"/>
      <c r="BS17" s="142"/>
      <c r="BT17" s="142"/>
      <c r="BU17" s="142"/>
      <c r="BV17" s="142"/>
      <c r="BW17" s="142"/>
      <c r="BX17" s="142"/>
      <c r="CD17" s="142" t="e">
        <f t="shared" ref="CD17:CN17" si="18">SUM(CD7:CD16)</f>
        <v>#VALUE!</v>
      </c>
      <c r="CE17" s="142" t="e">
        <f t="shared" si="18"/>
        <v>#VALUE!</v>
      </c>
      <c r="CF17" s="142" t="e">
        <f t="shared" si="18"/>
        <v>#VALUE!</v>
      </c>
      <c r="CG17" s="142" t="e">
        <f t="shared" si="18"/>
        <v>#VALUE!</v>
      </c>
      <c r="CH17" s="142" t="e">
        <f t="shared" si="18"/>
        <v>#VALUE!</v>
      </c>
      <c r="CI17" s="142" t="e">
        <f t="shared" si="18"/>
        <v>#VALUE!</v>
      </c>
      <c r="CJ17" s="142" t="e">
        <f t="shared" si="18"/>
        <v>#VALUE!</v>
      </c>
      <c r="CK17" s="142" t="e">
        <f t="shared" si="18"/>
        <v>#VALUE!</v>
      </c>
      <c r="CL17" s="142" t="e">
        <f t="shared" si="18"/>
        <v>#VALUE!</v>
      </c>
      <c r="CM17" s="142" t="e">
        <f t="shared" si="18"/>
        <v>#VALUE!</v>
      </c>
      <c r="CN17" s="142" t="e">
        <f t="shared" si="18"/>
        <v>#VALUE!</v>
      </c>
      <c r="CO17" s="142"/>
      <c r="CP17" s="142"/>
      <c r="CQ17" s="142"/>
      <c r="CR17" s="142"/>
      <c r="CS17" s="142"/>
      <c r="CT17" s="142"/>
      <c r="CU17" s="142"/>
      <c r="CV17" s="142"/>
      <c r="CW17" s="142"/>
      <c r="CX17" s="142"/>
      <c r="DD17" s="142" t="e">
        <f t="shared" ref="DD17:DN17" si="19">SUM(DD7:DD16)</f>
        <v>#VALUE!</v>
      </c>
      <c r="DE17" s="142" t="e">
        <f t="shared" si="19"/>
        <v>#VALUE!</v>
      </c>
      <c r="DF17" s="142" t="e">
        <f t="shared" si="19"/>
        <v>#VALUE!</v>
      </c>
      <c r="DG17" s="142" t="e">
        <f t="shared" si="19"/>
        <v>#VALUE!</v>
      </c>
      <c r="DH17" s="142" t="e">
        <f t="shared" si="19"/>
        <v>#VALUE!</v>
      </c>
      <c r="DI17" s="142" t="e">
        <f t="shared" si="19"/>
        <v>#VALUE!</v>
      </c>
      <c r="DJ17" s="142" t="e">
        <f t="shared" si="19"/>
        <v>#VALUE!</v>
      </c>
      <c r="DK17" s="142" t="e">
        <f t="shared" si="19"/>
        <v>#VALUE!</v>
      </c>
      <c r="DL17" s="142" t="e">
        <f t="shared" si="19"/>
        <v>#VALUE!</v>
      </c>
      <c r="DM17" s="142" t="e">
        <f t="shared" si="19"/>
        <v>#VALUE!</v>
      </c>
      <c r="DN17" s="142" t="e">
        <f t="shared" si="19"/>
        <v>#VALUE!</v>
      </c>
      <c r="DO17" s="142"/>
      <c r="DP17" s="142"/>
      <c r="DQ17" s="142"/>
      <c r="DR17" s="142"/>
      <c r="DS17" s="142"/>
      <c r="DT17" s="142"/>
      <c r="DU17" s="142"/>
      <c r="DV17" s="142"/>
      <c r="DW17" s="142"/>
      <c r="DX17" s="142"/>
      <c r="DZ17" s="114" t="s">
        <v>125</v>
      </c>
      <c r="EA17" s="115" t="s">
        <v>124</v>
      </c>
      <c r="EB17" s="115" t="s">
        <v>124</v>
      </c>
      <c r="EC17" s="115" t="s">
        <v>124</v>
      </c>
    </row>
    <row r="18" spans="1:133" s="111" customFormat="1" x14ac:dyDescent="0.25">
      <c r="C18" s="132"/>
      <c r="E18" s="132"/>
      <c r="G18" s="132"/>
      <c r="S18" s="131"/>
      <c r="DZ18" s="114" t="s">
        <v>125</v>
      </c>
      <c r="EA18" s="115" t="s">
        <v>124</v>
      </c>
      <c r="EB18" s="115" t="s">
        <v>124</v>
      </c>
      <c r="EC18" s="115" t="s">
        <v>124</v>
      </c>
    </row>
    <row r="19" spans="1:133" s="111" customFormat="1" x14ac:dyDescent="0.25">
      <c r="B19" s="112" t="s">
        <v>149</v>
      </c>
      <c r="C19" s="132"/>
      <c r="E19" s="132"/>
      <c r="G19" s="132"/>
      <c r="S19" s="131"/>
      <c r="AF19" s="117" t="s">
        <v>150</v>
      </c>
      <c r="AG19" s="117"/>
      <c r="BD19" s="117" t="s">
        <v>151</v>
      </c>
      <c r="CD19" s="117" t="s">
        <v>152</v>
      </c>
      <c r="DD19" s="117" t="s">
        <v>153</v>
      </c>
      <c r="DZ19" s="114" t="s">
        <v>125</v>
      </c>
      <c r="EA19" s="115" t="s">
        <v>124</v>
      </c>
      <c r="EB19" s="115" t="s">
        <v>124</v>
      </c>
      <c r="EC19" s="115" t="s">
        <v>124</v>
      </c>
    </row>
    <row r="20" spans="1:133" s="111" customFormat="1" x14ac:dyDescent="0.25">
      <c r="A20" s="111" t="str">
        <f t="shared" ref="A20:A27" si="20">B20</f>
        <v>Employee Benefits &amp; On-Costs</v>
      </c>
      <c r="B20" s="111" t="s">
        <v>154</v>
      </c>
      <c r="C20" s="132"/>
      <c r="D20" s="111">
        <f>SUM('[5]Historical Data'!C21)*1000</f>
        <v>43416000</v>
      </c>
      <c r="E20" s="132"/>
      <c r="F20" s="111" t="e">
        <f>SUMIF('[5]Budget Summary 1'!$C:$C,$A20,'[5]Budget Summary 1'!J:J)+'[5]S94 - Plan Summary'!D22+'[5]Major Projects summary'!E36+'[5]Major Projects summary'!E90+'[5]Major Projects summary'!E103+'[5]BS workings'!E886+'[5]BS workings'!E888+'[5]Budget Summary 1'!J140-'[5]Budget Summary 1'!J131</f>
        <v>#VALUE!</v>
      </c>
      <c r="G20" s="132"/>
      <c r="H20" s="111" t="e">
        <f>SUMIF('[5]Budget Summary 1'!$C:$C,$A20,'[5]Budget Summary 1'!L:L)+'[5]S94 - Plan Summary'!F22+'[5]Major Projects summary'!G36+'[5]Major Projects summary'!G90+'[5]Major Projects summary'!G103+'[5]BS workings'!G886+'[5]BS workings'!G888+'[5]Budget Summary 1'!L140-'[5]Budget Summary 1'!L131</f>
        <v>#VALUE!</v>
      </c>
      <c r="I20" s="111" t="e">
        <f>SUMIF('[5]Budget Summary 1'!$C:$C,$A20,'[5]Budget Summary 1'!M:M)+'[5]S94 - Plan Summary'!G22+'[5]Major Projects summary'!H36+'[5]Major Projects summary'!H90+'[5]Major Projects summary'!H103+'[5]BS workings'!H886+'[5]BS workings'!H888+'[5]Budget Summary 1'!M140-'[5]Budget Summary 1'!M131</f>
        <v>#VALUE!</v>
      </c>
      <c r="J20" s="111">
        <v>50067957.950000055</v>
      </c>
      <c r="K20" s="111">
        <v>52374239.039999984</v>
      </c>
      <c r="L20" s="111">
        <v>54781882.480000004</v>
      </c>
      <c r="M20" s="111">
        <v>57093839.800000019</v>
      </c>
      <c r="N20" s="111" t="e">
        <f>SUMIF('[5]Budget Summary 1'!$C:$C,$A20,'[5]Budget Summary 1'!R:R)+'[5]S94 - Plan Summary'!L22+'[5]Major Projects summary'!M36+'[5]Major Projects summary'!M90+'[5]Major Projects summary'!M103+'[5]BS workings'!M886+'[5]BS workings'!M888+'[5]Budget Summary 1'!R140-'[5]Budget Summary 1'!R131</f>
        <v>#VALUE!</v>
      </c>
      <c r="O20" s="111" t="e">
        <f>SUMIF('[5]Budget Summary 1'!$C:$C,$A20,'[5]Budget Summary 1'!S:S)+'[5]S94 - Plan Summary'!M22+'[5]Major Projects summary'!N36+'[5]Major Projects summary'!N90+'[5]Major Projects summary'!N103+'[5]BS workings'!N886+'[5]BS workings'!N888+'[5]Budget Summary 1'!S140-'[5]Budget Summary 1'!S131</f>
        <v>#VALUE!</v>
      </c>
      <c r="P20" s="111" t="e">
        <f>SUMIF('[5]Budget Summary 1'!$C:$C,$A20,'[5]Budget Summary 1'!T:T)+'[5]S94 - Plan Summary'!N22+'[5]Major Projects summary'!O36+'[5]Major Projects summary'!O90+'[5]Major Projects summary'!O103+'[5]BS workings'!O886+'[5]BS workings'!O888+'[5]Budget Summary 1'!T140-'[5]Budget Summary 1'!T131</f>
        <v>#VALUE!</v>
      </c>
      <c r="Q20" s="111" t="e">
        <f>SUMIF('[5]Budget Summary 1'!$C:$C,$A20,'[5]Budget Summary 1'!U:U)+'[5]S94 - Plan Summary'!O22+'[5]Major Projects summary'!P36+'[5]Major Projects summary'!P90+'[5]Major Projects summary'!P103+'[5]BS workings'!P886+'[5]BS workings'!P888+'[5]Budget Summary 1'!U140-'[5]Budget Summary 1'!U131</f>
        <v>#VALUE!</v>
      </c>
      <c r="S20" s="118" t="s">
        <v>137</v>
      </c>
      <c r="AG20" s="137"/>
      <c r="AH20" s="138"/>
      <c r="AI20" s="138"/>
      <c r="AJ20" s="138"/>
      <c r="AK20" s="138"/>
      <c r="AL20" s="138"/>
      <c r="AM20" s="138"/>
      <c r="AN20" s="138"/>
      <c r="AO20" s="138"/>
      <c r="AP20" s="139"/>
      <c r="AQ20" s="122"/>
      <c r="BD20" s="111" t="e">
        <f>SUMIF('[5]Budget Summary 1'!$C:$C,$A20,'[5]Budget Summary 1'!BC:BC)</f>
        <v>#VALUE!</v>
      </c>
      <c r="BE20" s="111" t="e">
        <f>SUMIF('[5]Budget Summary 1'!$C:$C,$A20,'[5]Budget Summary 1'!BD:BD)</f>
        <v>#VALUE!</v>
      </c>
      <c r="BF20" s="111" t="e">
        <f>SUMIF('[5]Budget Summary 1'!$C:$C,$A20,'[5]Budget Summary 1'!BE:BE)</f>
        <v>#VALUE!</v>
      </c>
      <c r="BG20" s="111" t="e">
        <f>SUMIF('[5]Budget Summary 1'!$C:$C,$A20,'[5]Budget Summary 1'!BF:BF)</f>
        <v>#VALUE!</v>
      </c>
      <c r="BH20" s="111" t="e">
        <f>SUMIF('[5]Budget Summary 1'!$C:$C,$A20,'[5]Budget Summary 1'!BG:BG)</f>
        <v>#VALUE!</v>
      </c>
      <c r="BI20" s="111" t="e">
        <f>SUMIF('[5]Budget Summary 1'!$C:$C,$A20,'[5]Budget Summary 1'!BH:BH)</f>
        <v>#VALUE!</v>
      </c>
      <c r="BJ20" s="111" t="e">
        <f>SUMIF('[5]Budget Summary 1'!$C:$C,$A20,'[5]Budget Summary 1'!BI:BI)</f>
        <v>#VALUE!</v>
      </c>
      <c r="BK20" s="111" t="e">
        <f>SUMIF('[5]Budget Summary 1'!$C:$C,$A20,'[5]Budget Summary 1'!BJ:BJ)</f>
        <v>#VALUE!</v>
      </c>
      <c r="BL20" s="111" t="e">
        <f>SUMIF('[5]Budget Summary 1'!$C:$C,$A20,'[5]Budget Summary 1'!BK:BK)</f>
        <v>#VALUE!</v>
      </c>
      <c r="BM20" s="111" t="e">
        <f>SUMIF('[5]Budget Summary 1'!$C:$C,$A20,'[5]Budget Summary 1'!BL:BL)</f>
        <v>#VALUE!</v>
      </c>
      <c r="BN20" s="111" t="e">
        <f>SUMIF('[5]Budget Summary 1'!$C:$C,$A20,'[5]Budget Summary 1'!BM:BM)</f>
        <v>#VALUE!</v>
      </c>
      <c r="BY20" s="116"/>
      <c r="CD20" s="111" t="e">
        <f>F20-BD20</f>
        <v>#VALUE!</v>
      </c>
      <c r="CE20" s="111" t="e">
        <f t="shared" ref="CE20:CN28" si="21">H20-BE20</f>
        <v>#VALUE!</v>
      </c>
      <c r="CF20" s="111" t="e">
        <f t="shared" si="21"/>
        <v>#VALUE!</v>
      </c>
      <c r="CG20" s="111" t="e">
        <f t="shared" si="21"/>
        <v>#VALUE!</v>
      </c>
      <c r="CH20" s="111" t="e">
        <f t="shared" si="21"/>
        <v>#VALUE!</v>
      </c>
      <c r="CI20" s="111" t="e">
        <f t="shared" si="21"/>
        <v>#VALUE!</v>
      </c>
      <c r="CJ20" s="111" t="e">
        <f t="shared" si="21"/>
        <v>#VALUE!</v>
      </c>
      <c r="CK20" s="111" t="e">
        <f t="shared" si="21"/>
        <v>#VALUE!</v>
      </c>
      <c r="CL20" s="111" t="e">
        <f t="shared" si="21"/>
        <v>#VALUE!</v>
      </c>
      <c r="CM20" s="111" t="e">
        <f t="shared" si="21"/>
        <v>#VALUE!</v>
      </c>
      <c r="CN20" s="111" t="e">
        <f t="shared" si="21"/>
        <v>#VALUE!</v>
      </c>
      <c r="DD20" s="111" t="e">
        <f>IF($S20="yes",CD20,0)</f>
        <v>#VALUE!</v>
      </c>
      <c r="DE20" s="111" t="e">
        <f t="shared" ref="DE20:DN28" si="22">IF($S20="yes",CE20,0)</f>
        <v>#VALUE!</v>
      </c>
      <c r="DF20" s="111" t="e">
        <f t="shared" si="22"/>
        <v>#VALUE!</v>
      </c>
      <c r="DG20" s="111" t="e">
        <f t="shared" si="22"/>
        <v>#VALUE!</v>
      </c>
      <c r="DH20" s="111" t="e">
        <f t="shared" si="22"/>
        <v>#VALUE!</v>
      </c>
      <c r="DI20" s="111" t="e">
        <f t="shared" si="22"/>
        <v>#VALUE!</v>
      </c>
      <c r="DJ20" s="111" t="e">
        <f t="shared" si="22"/>
        <v>#VALUE!</v>
      </c>
      <c r="DK20" s="111" t="e">
        <f t="shared" si="22"/>
        <v>#VALUE!</v>
      </c>
      <c r="DL20" s="111" t="e">
        <f t="shared" si="22"/>
        <v>#VALUE!</v>
      </c>
      <c r="DM20" s="111" t="e">
        <f t="shared" si="22"/>
        <v>#VALUE!</v>
      </c>
      <c r="DN20" s="111" t="e">
        <f t="shared" si="22"/>
        <v>#VALUE!</v>
      </c>
      <c r="DZ20" s="114" t="s">
        <v>125</v>
      </c>
      <c r="EA20" s="115" t="s">
        <v>124</v>
      </c>
      <c r="EB20" s="115" t="s">
        <v>124</v>
      </c>
      <c r="EC20" s="115" t="s">
        <v>124</v>
      </c>
    </row>
    <row r="21" spans="1:133" s="111" customFormat="1" x14ac:dyDescent="0.25">
      <c r="A21" s="111" t="str">
        <f>B21</f>
        <v>Borrowing Costs</v>
      </c>
      <c r="B21" s="111" t="s">
        <v>155</v>
      </c>
      <c r="C21" s="132"/>
      <c r="D21" s="111">
        <f>SUM('[5]Historical Data'!C22)*1000</f>
        <v>3616000</v>
      </c>
      <c r="E21" s="132"/>
      <c r="F21" s="126" t="e">
        <f>+'[5]Loans - External'!J60+'[5]Loans Payable - Internal'!J44+SUMIF('[5]Budget Summary 1'!$D:$D,$A21&amp;" - Other",'[5]Budget Summary 1'!J:J)+SUMIF('[5]Budget Summary 1'!$D:$D,$A21&amp;" - Capitalised",'[5]Budget Summary 1'!J:J)+'[5]S94 - Plan Summary'!D23+'[5]Finance Leases'!J44</f>
        <v>#VALUE!</v>
      </c>
      <c r="G21" s="132"/>
      <c r="H21" s="126" t="e">
        <f>+'[5]Loans - External'!K60+'[5]Loans Payable - Internal'!K44+SUMIF('[5]Budget Summary 1'!$D:$D,$A21&amp;" - Other",'[5]Budget Summary 1'!L:L)+SUMIF('[5]Budget Summary 1'!$D:$D,$A21&amp;" - Capitalised",'[5]Budget Summary 1'!L:L)+'[5]S94 - Plan Summary'!F23+'[5]Finance Leases'!K44</f>
        <v>#VALUE!</v>
      </c>
      <c r="I21" s="126" t="e">
        <f>+'[5]Loans - External'!L60+'[5]Loans Payable - Internal'!L44+SUMIF('[5]Budget Summary 1'!$D:$D,$A21&amp;" - Other",'[5]Budget Summary 1'!M:M)+SUMIF('[5]Budget Summary 1'!$D:$D,$A21&amp;" - Capitalised",'[5]Budget Summary 1'!M:M)+'[5]S94 - Plan Summary'!G23+'[5]Finance Leases'!L44</f>
        <v>#VALUE!</v>
      </c>
      <c r="J21" s="126">
        <v>3502533.9536634288</v>
      </c>
      <c r="K21" s="126">
        <v>3184827.7323702462</v>
      </c>
      <c r="L21" s="126">
        <v>2964170.0953226835</v>
      </c>
      <c r="M21" s="126">
        <v>2685015.2678376772</v>
      </c>
      <c r="N21" s="126" t="e">
        <f>+'[5]Loans - External'!Q60+'[5]Loans Payable - Internal'!Q44+SUMIF('[5]Budget Summary 1'!$D:$D,$A21&amp;" - Other",'[5]Budget Summary 1'!R:R)+SUMIF('[5]Budget Summary 1'!$D:$D,$A21&amp;" - Capitalised",'[5]Budget Summary 1'!R:R)+'[5]S94 - Plan Summary'!L23+'[5]Finance Leases'!Q44</f>
        <v>#VALUE!</v>
      </c>
      <c r="O21" s="126" t="e">
        <f>+'[5]Loans - External'!R60+'[5]Loans Payable - Internal'!R44+SUMIF('[5]Budget Summary 1'!$D:$D,$A21&amp;" - Other",'[5]Budget Summary 1'!S:S)+SUMIF('[5]Budget Summary 1'!$D:$D,$A21&amp;" - Capitalised",'[5]Budget Summary 1'!S:S)+'[5]S94 - Plan Summary'!M23+'[5]Finance Leases'!R44</f>
        <v>#VALUE!</v>
      </c>
      <c r="P21" s="126" t="e">
        <f>+'[5]Loans - External'!S60+'[5]Loans Payable - Internal'!S44+SUMIF('[5]Budget Summary 1'!$D:$D,$A21&amp;" - Other",'[5]Budget Summary 1'!T:T)+SUMIF('[5]Budget Summary 1'!$D:$D,$A21&amp;" - Capitalised",'[5]Budget Summary 1'!T:T)+'[5]S94 - Plan Summary'!N23+'[5]Finance Leases'!S44</f>
        <v>#VALUE!</v>
      </c>
      <c r="Q21" s="126" t="e">
        <f>+'[5]Loans - External'!T60+'[5]Loans Payable - Internal'!T44+SUMIF('[5]Budget Summary 1'!$D:$D,$A21&amp;" - Other",'[5]Budget Summary 1'!U:U)+SUMIF('[5]Budget Summary 1'!$D:$D,$A21&amp;" - Capitalised",'[5]Budget Summary 1'!U:U)+'[5]S94 - Plan Summary'!O23+'[5]Finance Leases'!T44</f>
        <v>#VALUE!</v>
      </c>
      <c r="R21" s="145"/>
      <c r="S21" s="118" t="s">
        <v>137</v>
      </c>
      <c r="AG21" s="126"/>
      <c r="AH21" s="126"/>
      <c r="AI21" s="126"/>
      <c r="AJ21" s="126"/>
      <c r="AK21" s="126"/>
      <c r="AL21" s="126"/>
      <c r="AM21" s="126"/>
      <c r="AN21" s="126"/>
      <c r="AO21" s="126"/>
      <c r="AP21" s="126"/>
      <c r="BD21" s="111" t="e">
        <f>SUMIF('[5]Budget Summary 1'!$C:$C,$A21,'[5]Budget Summary 1'!BC:BC)</f>
        <v>#VALUE!</v>
      </c>
      <c r="BE21" s="111" t="e">
        <f>SUMIF('[5]Budget Summary 1'!$C:$C,$A21,'[5]Budget Summary 1'!BD:BD)</f>
        <v>#VALUE!</v>
      </c>
      <c r="BF21" s="111" t="e">
        <f>SUMIF('[5]Budget Summary 1'!$C:$C,$A21,'[5]Budget Summary 1'!BE:BE)</f>
        <v>#VALUE!</v>
      </c>
      <c r="BG21" s="111" t="e">
        <f>SUMIF('[5]Budget Summary 1'!$C:$C,$A21,'[5]Budget Summary 1'!BF:BF)</f>
        <v>#VALUE!</v>
      </c>
      <c r="BH21" s="111" t="e">
        <f>SUMIF('[5]Budget Summary 1'!$C:$C,$A21,'[5]Budget Summary 1'!BG:BG)</f>
        <v>#VALUE!</v>
      </c>
      <c r="BI21" s="111" t="e">
        <f>SUMIF('[5]Budget Summary 1'!$C:$C,$A21,'[5]Budget Summary 1'!BH:BH)</f>
        <v>#VALUE!</v>
      </c>
      <c r="BJ21" s="111" t="e">
        <f>SUMIF('[5]Budget Summary 1'!$C:$C,$A21,'[5]Budget Summary 1'!BI:BI)</f>
        <v>#VALUE!</v>
      </c>
      <c r="BK21" s="111" t="e">
        <f>SUMIF('[5]Budget Summary 1'!$C:$C,$A21,'[5]Budget Summary 1'!BJ:BJ)</f>
        <v>#VALUE!</v>
      </c>
      <c r="BL21" s="111" t="e">
        <f>SUMIF('[5]Budget Summary 1'!$C:$C,$A21,'[5]Budget Summary 1'!BK:BK)</f>
        <v>#VALUE!</v>
      </c>
      <c r="BM21" s="111" t="e">
        <f>SUMIF('[5]Budget Summary 1'!$C:$C,$A21,'[5]Budget Summary 1'!BL:BL)</f>
        <v>#VALUE!</v>
      </c>
      <c r="BN21" s="111" t="e">
        <f>SUMIF('[5]Budget Summary 1'!$C:$C,$A21,'[5]Budget Summary 1'!BM:BM)</f>
        <v>#VALUE!</v>
      </c>
      <c r="BY21" s="116"/>
      <c r="CD21" s="111" t="e">
        <f t="shared" ref="CD21:CD28" si="23">F21-BD21</f>
        <v>#VALUE!</v>
      </c>
      <c r="CE21" s="111" t="e">
        <f t="shared" si="21"/>
        <v>#VALUE!</v>
      </c>
      <c r="CF21" s="111" t="e">
        <f t="shared" si="21"/>
        <v>#VALUE!</v>
      </c>
      <c r="CG21" s="111" t="e">
        <f t="shared" si="21"/>
        <v>#VALUE!</v>
      </c>
      <c r="CH21" s="111" t="e">
        <f t="shared" si="21"/>
        <v>#VALUE!</v>
      </c>
      <c r="CI21" s="111" t="e">
        <f t="shared" si="21"/>
        <v>#VALUE!</v>
      </c>
      <c r="CJ21" s="111" t="e">
        <f t="shared" si="21"/>
        <v>#VALUE!</v>
      </c>
      <c r="CK21" s="111" t="e">
        <f t="shared" si="21"/>
        <v>#VALUE!</v>
      </c>
      <c r="CL21" s="111" t="e">
        <f t="shared" si="21"/>
        <v>#VALUE!</v>
      </c>
      <c r="CM21" s="111" t="e">
        <f t="shared" si="21"/>
        <v>#VALUE!</v>
      </c>
      <c r="CN21" s="111" t="e">
        <f t="shared" si="21"/>
        <v>#VALUE!</v>
      </c>
      <c r="DD21" s="111" t="e">
        <f t="shared" ref="DD21:DD28" si="24">IF($S21="yes",CD21,0)</f>
        <v>#VALUE!</v>
      </c>
      <c r="DE21" s="111" t="e">
        <f t="shared" si="22"/>
        <v>#VALUE!</v>
      </c>
      <c r="DF21" s="111" t="e">
        <f t="shared" si="22"/>
        <v>#VALUE!</v>
      </c>
      <c r="DG21" s="111" t="e">
        <f t="shared" si="22"/>
        <v>#VALUE!</v>
      </c>
      <c r="DH21" s="111" t="e">
        <f t="shared" si="22"/>
        <v>#VALUE!</v>
      </c>
      <c r="DI21" s="111" t="e">
        <f t="shared" si="22"/>
        <v>#VALUE!</v>
      </c>
      <c r="DJ21" s="111" t="e">
        <f t="shared" si="22"/>
        <v>#VALUE!</v>
      </c>
      <c r="DK21" s="111" t="e">
        <f t="shared" si="22"/>
        <v>#VALUE!</v>
      </c>
      <c r="DL21" s="111" t="e">
        <f t="shared" si="22"/>
        <v>#VALUE!</v>
      </c>
      <c r="DM21" s="111" t="e">
        <f t="shared" si="22"/>
        <v>#VALUE!</v>
      </c>
      <c r="DN21" s="111" t="e">
        <f t="shared" si="22"/>
        <v>#VALUE!</v>
      </c>
      <c r="DZ21" s="114" t="s">
        <v>125</v>
      </c>
      <c r="EA21" s="115" t="s">
        <v>124</v>
      </c>
      <c r="EB21" s="115" t="s">
        <v>124</v>
      </c>
      <c r="EC21" s="115" t="s">
        <v>124</v>
      </c>
    </row>
    <row r="22" spans="1:133" s="111" customFormat="1" x14ac:dyDescent="0.25">
      <c r="A22" s="111" t="str">
        <f t="shared" si="20"/>
        <v>Materials &amp; Contracts</v>
      </c>
      <c r="B22" s="111" t="s">
        <v>156</v>
      </c>
      <c r="C22" s="132"/>
      <c r="D22" s="111">
        <f>SUM('[5]Historical Data'!C23)*1000</f>
        <v>21263000</v>
      </c>
      <c r="E22" s="132"/>
      <c r="F22" s="111" t="e">
        <f>SUMIF('[5]Budget Summary 1'!$C:$C,$A22,'[5]Budget Summary 1'!J:J)+'[5]S94 - Plan Summary'!D24+IF('[5]S94 - Plan Summary'!$R64=TRUE,'[5]S94 - Plan Summary'!D64,0)+IF('[5]CAPEX Summary'!$BS84=TRUE,SUM('[5]CAPEX Summary'!E84),0)+'[5]Major Projects summary'!E37+'[5]Major Projects summary'!E91+'[5]Major Projects summary'!E92+'[5]Major Projects summary'!E104+'[5]RE Dev Summary'!E53+'[5]RE Dev Summary'!E63+'[5]Assets - Disposals &amp; Transfers'!E465+F45-F44+'[5]Budget Summary 1'!J139</f>
        <v>#VALUE!</v>
      </c>
      <c r="G22" s="132"/>
      <c r="H22" s="111" t="e">
        <f>SUMIF('[5]Budget Summary 1'!$C:$C,$A22,'[5]Budget Summary 1'!L:L)+'[5]S94 - Plan Summary'!F24+IF('[5]S94 - Plan Summary'!$R64=TRUE,'[5]S94 - Plan Summary'!F64,0)+IF('[5]CAPEX Summary'!$BS84=TRUE,SUM('[5]CAPEX Summary'!G84),0)+'[5]Major Projects summary'!G37+'[5]Major Projects summary'!G91+'[5]Major Projects summary'!G92+'[5]Major Projects summary'!G104+'[5]RE Dev Summary'!G53+'[5]RE Dev Summary'!G63+'[5]Assets - Disposals &amp; Transfers'!G465+H45-H44+'[5]Budget Summary 1'!L139</f>
        <v>#VALUE!</v>
      </c>
      <c r="I22" s="111" t="e">
        <f>SUMIF('[5]Budget Summary 1'!$C:$C,$A22,'[5]Budget Summary 1'!M:M)+'[5]S94 - Plan Summary'!G24+IF('[5]S94 - Plan Summary'!$R64=TRUE,'[5]S94 - Plan Summary'!G64,0)+IF('[5]CAPEX Summary'!$BS84=TRUE,SUM('[5]CAPEX Summary'!H84),0)+'[5]Major Projects summary'!H37+'[5]Major Projects summary'!H91+'[5]Major Projects summary'!H92+'[5]Major Projects summary'!H104+'[5]RE Dev Summary'!H53+'[5]RE Dev Summary'!H63+'[5]Assets - Disposals &amp; Transfers'!H465+I45-I44+'[5]Budget Summary 1'!M139</f>
        <v>#VALUE!</v>
      </c>
      <c r="J22" s="111">
        <v>20467738.20000001</v>
      </c>
      <c r="K22" s="111">
        <v>21324693.830000017</v>
      </c>
      <c r="L22" s="111">
        <v>22014369.130000014</v>
      </c>
      <c r="M22" s="111">
        <v>22729498.800000004</v>
      </c>
      <c r="N22" s="111" t="e">
        <f>SUMIF('[5]Budget Summary 1'!$C:$C,$A22,'[5]Budget Summary 1'!R:R)+'[5]S94 - Plan Summary'!L24+IF('[5]S94 - Plan Summary'!$R64=TRUE,'[5]S94 - Plan Summary'!L64,0)+IF('[5]CAPEX Summary'!$BS84=TRUE,SUM('[5]CAPEX Summary'!M84),0)+'[5]Major Projects summary'!M37+'[5]Major Projects summary'!M91+'[5]Major Projects summary'!M92+'[5]Major Projects summary'!M104+'[5]RE Dev Summary'!M53+'[5]RE Dev Summary'!M63+'[5]Assets - Disposals &amp; Transfers'!M465+N45-N44+'[5]Budget Summary 1'!R139</f>
        <v>#VALUE!</v>
      </c>
      <c r="O22" s="111" t="e">
        <f>SUMIF('[5]Budget Summary 1'!$C:$C,$A22,'[5]Budget Summary 1'!S:S)+'[5]S94 - Plan Summary'!M24+IF('[5]S94 - Plan Summary'!$R64=TRUE,'[5]S94 - Plan Summary'!M64,0)+IF('[5]CAPEX Summary'!$BS84=TRUE,SUM('[5]CAPEX Summary'!N84),0)+'[5]Major Projects summary'!N37+'[5]Major Projects summary'!N91+'[5]Major Projects summary'!N92+'[5]Major Projects summary'!N104+'[5]RE Dev Summary'!N53+'[5]RE Dev Summary'!N63+'[5]Assets - Disposals &amp; Transfers'!N465+O45-O44+'[5]Budget Summary 1'!S139</f>
        <v>#VALUE!</v>
      </c>
      <c r="P22" s="111" t="e">
        <f>SUMIF('[5]Budget Summary 1'!$C:$C,$A22,'[5]Budget Summary 1'!T:T)+'[5]S94 - Plan Summary'!N24+IF('[5]S94 - Plan Summary'!$R64=TRUE,'[5]S94 - Plan Summary'!N64,0)+IF('[5]CAPEX Summary'!$BS84=TRUE,SUM('[5]CAPEX Summary'!O84),0)+'[5]Major Projects summary'!O37+'[5]Major Projects summary'!O91+'[5]Major Projects summary'!O92+'[5]Major Projects summary'!O104+'[5]RE Dev Summary'!O53+'[5]RE Dev Summary'!O63+'[5]Assets - Disposals &amp; Transfers'!O465+P45-P44+'[5]Budget Summary 1'!T139</f>
        <v>#VALUE!</v>
      </c>
      <c r="Q22" s="111" t="e">
        <f>SUMIF('[5]Budget Summary 1'!$C:$C,$A22,'[5]Budget Summary 1'!U:U)+'[5]S94 - Plan Summary'!O24+IF('[5]S94 - Plan Summary'!$R64=TRUE,'[5]S94 - Plan Summary'!O64,0)+IF('[5]CAPEX Summary'!$BS84=TRUE,SUM('[5]CAPEX Summary'!P84),0)+'[5]Major Projects summary'!P37+'[5]Major Projects summary'!P91+'[5]Major Projects summary'!P92+'[5]Major Projects summary'!P104+'[5]RE Dev Summary'!P53+'[5]RE Dev Summary'!P63+'[5]Assets - Disposals &amp; Transfers'!P465+Q45-Q44+'[5]Budget Summary 1'!U139</f>
        <v>#VALUE!</v>
      </c>
      <c r="S22" s="118" t="s">
        <v>137</v>
      </c>
      <c r="AQ22" s="116"/>
      <c r="BD22" s="111" t="e">
        <f>SUMIF('[5]Budget Summary 1'!$C:$C,$A22,'[5]Budget Summary 1'!BC:BC)</f>
        <v>#VALUE!</v>
      </c>
      <c r="BE22" s="111" t="e">
        <f>SUMIF('[5]Budget Summary 1'!$C:$C,$A22,'[5]Budget Summary 1'!BD:BD)</f>
        <v>#VALUE!</v>
      </c>
      <c r="BF22" s="111" t="e">
        <f>SUMIF('[5]Budget Summary 1'!$C:$C,$A22,'[5]Budget Summary 1'!BE:BE)</f>
        <v>#VALUE!</v>
      </c>
      <c r="BG22" s="111" t="e">
        <f>SUMIF('[5]Budget Summary 1'!$C:$C,$A22,'[5]Budget Summary 1'!BF:BF)</f>
        <v>#VALUE!</v>
      </c>
      <c r="BH22" s="111" t="e">
        <f>SUMIF('[5]Budget Summary 1'!$C:$C,$A22,'[5]Budget Summary 1'!BG:BG)</f>
        <v>#VALUE!</v>
      </c>
      <c r="BI22" s="111" t="e">
        <f>SUMIF('[5]Budget Summary 1'!$C:$C,$A22,'[5]Budget Summary 1'!BH:BH)</f>
        <v>#VALUE!</v>
      </c>
      <c r="BJ22" s="111" t="e">
        <f>SUMIF('[5]Budget Summary 1'!$C:$C,$A22,'[5]Budget Summary 1'!BI:BI)</f>
        <v>#VALUE!</v>
      </c>
      <c r="BK22" s="111" t="e">
        <f>SUMIF('[5]Budget Summary 1'!$C:$C,$A22,'[5]Budget Summary 1'!BJ:BJ)</f>
        <v>#VALUE!</v>
      </c>
      <c r="BL22" s="111" t="e">
        <f>SUMIF('[5]Budget Summary 1'!$C:$C,$A22,'[5]Budget Summary 1'!BK:BK)</f>
        <v>#VALUE!</v>
      </c>
      <c r="BM22" s="111" t="e">
        <f>SUMIF('[5]Budget Summary 1'!$C:$C,$A22,'[5]Budget Summary 1'!BL:BL)</f>
        <v>#VALUE!</v>
      </c>
      <c r="BN22" s="111" t="e">
        <f>SUMIF('[5]Budget Summary 1'!$C:$C,$A22,'[5]Budget Summary 1'!BM:BM)</f>
        <v>#VALUE!</v>
      </c>
      <c r="BY22" s="116"/>
      <c r="CD22" s="111" t="e">
        <f t="shared" si="23"/>
        <v>#VALUE!</v>
      </c>
      <c r="CE22" s="111" t="e">
        <f t="shared" si="21"/>
        <v>#VALUE!</v>
      </c>
      <c r="CF22" s="111" t="e">
        <f t="shared" si="21"/>
        <v>#VALUE!</v>
      </c>
      <c r="CG22" s="111" t="e">
        <f t="shared" si="21"/>
        <v>#VALUE!</v>
      </c>
      <c r="CH22" s="111" t="e">
        <f t="shared" si="21"/>
        <v>#VALUE!</v>
      </c>
      <c r="CI22" s="111" t="e">
        <f t="shared" si="21"/>
        <v>#VALUE!</v>
      </c>
      <c r="CJ22" s="111" t="e">
        <f t="shared" si="21"/>
        <v>#VALUE!</v>
      </c>
      <c r="CK22" s="111" t="e">
        <f t="shared" si="21"/>
        <v>#VALUE!</v>
      </c>
      <c r="CL22" s="111" t="e">
        <f t="shared" si="21"/>
        <v>#VALUE!</v>
      </c>
      <c r="CM22" s="111" t="e">
        <f t="shared" si="21"/>
        <v>#VALUE!</v>
      </c>
      <c r="CN22" s="111" t="e">
        <f t="shared" si="21"/>
        <v>#VALUE!</v>
      </c>
      <c r="DD22" s="111" t="e">
        <f t="shared" si="24"/>
        <v>#VALUE!</v>
      </c>
      <c r="DE22" s="111" t="e">
        <f t="shared" si="22"/>
        <v>#VALUE!</v>
      </c>
      <c r="DF22" s="111" t="e">
        <f t="shared" si="22"/>
        <v>#VALUE!</v>
      </c>
      <c r="DG22" s="111" t="e">
        <f t="shared" si="22"/>
        <v>#VALUE!</v>
      </c>
      <c r="DH22" s="111" t="e">
        <f t="shared" si="22"/>
        <v>#VALUE!</v>
      </c>
      <c r="DI22" s="111" t="e">
        <f t="shared" si="22"/>
        <v>#VALUE!</v>
      </c>
      <c r="DJ22" s="111" t="e">
        <f t="shared" si="22"/>
        <v>#VALUE!</v>
      </c>
      <c r="DK22" s="111" t="e">
        <f t="shared" si="22"/>
        <v>#VALUE!</v>
      </c>
      <c r="DL22" s="111" t="e">
        <f t="shared" si="22"/>
        <v>#VALUE!</v>
      </c>
      <c r="DM22" s="111" t="e">
        <f t="shared" si="22"/>
        <v>#VALUE!</v>
      </c>
      <c r="DN22" s="111" t="e">
        <f t="shared" si="22"/>
        <v>#VALUE!</v>
      </c>
      <c r="DZ22" s="114" t="s">
        <v>125</v>
      </c>
      <c r="EA22" s="115" t="s">
        <v>124</v>
      </c>
      <c r="EB22" s="115" t="s">
        <v>124</v>
      </c>
      <c r="EC22" s="115" t="s">
        <v>124</v>
      </c>
    </row>
    <row r="23" spans="1:133" s="111" customFormat="1" x14ac:dyDescent="0.25">
      <c r="A23" s="111" t="str">
        <f t="shared" si="20"/>
        <v>Depreciation &amp; Amortisation</v>
      </c>
      <c r="B23" s="111" t="s">
        <v>157</v>
      </c>
      <c r="C23" s="132"/>
      <c r="D23" s="111">
        <f>SUM('[5]Historical Data'!C24)*1000</f>
        <v>16151000</v>
      </c>
      <c r="E23" s="132"/>
      <c r="F23" s="111" t="e">
        <f>SUMIF('[5]Budget Summary 1'!$C:$C,$A23,'[5]Budget Summary 1'!J:J)+IF('[5]S94 - Plan Summary'!$R66=TRUE,'[5]S94 - Plan Summary'!D66,0)+IF('[5]CAPEX Summary'!$BS87=TRUE,SUM('[5]CAPEX Summary'!E87),0)+'[5]Major Projects summary'!E94+'[5]Assets - Disposals &amp; Transfers'!E467+'[5]IPP&amp;E Reconciliation'!D702</f>
        <v>#VALUE!</v>
      </c>
      <c r="G23" s="132"/>
      <c r="H23" s="111" t="e">
        <f>SUMIF('[5]Budget Summary 1'!$C:$C,$A23,'[5]Budget Summary 1'!L:L)+IF('[5]S94 - Plan Summary'!$R66=TRUE,'[5]S94 - Plan Summary'!F66,0)+IF('[5]CAPEX Summary'!$BS87=TRUE,SUM('[5]CAPEX Summary'!G87),0)+'[5]Major Projects summary'!G94+'[5]Assets - Disposals &amp; Transfers'!G467+'[5]IPP&amp;E Reconciliation'!E702</f>
        <v>#VALUE!</v>
      </c>
      <c r="I23" s="111" t="e">
        <f>SUMIF('[5]Budget Summary 1'!$C:$C,$A23,'[5]Budget Summary 1'!M:M)+IF('[5]S94 - Plan Summary'!$R66=TRUE,'[5]S94 - Plan Summary'!G66,0)+IF('[5]CAPEX Summary'!$BS87=TRUE,SUM('[5]CAPEX Summary'!H87),0)+'[5]Major Projects summary'!H94+'[5]Assets - Disposals &amp; Transfers'!H467+'[5]IPP&amp;E Reconciliation'!F702</f>
        <v>#VALUE!</v>
      </c>
      <c r="J23" s="111">
        <v>16509000</v>
      </c>
      <c r="K23" s="111">
        <v>16268000</v>
      </c>
      <c r="L23" s="111">
        <v>16075000</v>
      </c>
      <c r="M23" s="111">
        <v>15879000</v>
      </c>
      <c r="N23" s="111" t="e">
        <f>SUMIF('[5]Budget Summary 1'!$C:$C,$A23,'[5]Budget Summary 1'!R:R)+IF('[5]S94 - Plan Summary'!$R66=TRUE,'[5]S94 - Plan Summary'!L66,0)+IF('[5]CAPEX Summary'!$BS87=TRUE,SUM('[5]CAPEX Summary'!M87),0)+'[5]Major Projects summary'!M94+'[5]Assets - Disposals &amp; Transfers'!M467+'[5]IPP&amp;E Reconciliation'!K702</f>
        <v>#VALUE!</v>
      </c>
      <c r="O23" s="111" t="e">
        <f>SUMIF('[5]Budget Summary 1'!$C:$C,$A23,'[5]Budget Summary 1'!S:S)+IF('[5]S94 - Plan Summary'!$R66=TRUE,'[5]S94 - Plan Summary'!M66,0)+IF('[5]CAPEX Summary'!$BS87=TRUE,SUM('[5]CAPEX Summary'!N87),0)+'[5]Major Projects summary'!N94+'[5]Assets - Disposals &amp; Transfers'!N467+'[5]IPP&amp;E Reconciliation'!L702</f>
        <v>#VALUE!</v>
      </c>
      <c r="P23" s="111" t="e">
        <f>SUMIF('[5]Budget Summary 1'!$C:$C,$A23,'[5]Budget Summary 1'!T:T)+IF('[5]S94 - Plan Summary'!$R66=TRUE,'[5]S94 - Plan Summary'!N66,0)+IF('[5]CAPEX Summary'!$BS87=TRUE,SUM('[5]CAPEX Summary'!O87),0)+'[5]Major Projects summary'!O94+'[5]Assets - Disposals &amp; Transfers'!O467+'[5]IPP&amp;E Reconciliation'!M702</f>
        <v>#VALUE!</v>
      </c>
      <c r="Q23" s="111" t="e">
        <f>SUMIF('[5]Budget Summary 1'!$C:$C,$A23,'[5]Budget Summary 1'!U:U)+IF('[5]S94 - Plan Summary'!$R66=TRUE,'[5]S94 - Plan Summary'!O66,0)+IF('[5]CAPEX Summary'!$BS87=TRUE,SUM('[5]CAPEX Summary'!P87),0)+'[5]Major Projects summary'!P94+'[5]Assets - Disposals &amp; Transfers'!P467+'[5]IPP&amp;E Reconciliation'!N702</f>
        <v>#VALUE!</v>
      </c>
      <c r="S23" s="118" t="s">
        <v>137</v>
      </c>
      <c r="AG23" s="129"/>
      <c r="AH23" s="129"/>
      <c r="AI23" s="129"/>
      <c r="AJ23" s="129"/>
      <c r="AK23" s="129"/>
      <c r="AL23" s="129"/>
      <c r="AM23" s="129"/>
      <c r="AN23" s="129"/>
      <c r="AO23" s="129"/>
      <c r="AP23" s="129"/>
      <c r="AQ23" s="116"/>
      <c r="BD23" s="111" t="e">
        <f>SUMIF('[5]Budget Summary 1'!$C:$C,$A23,'[5]Budget Summary 1'!BC:BC)</f>
        <v>#VALUE!</v>
      </c>
      <c r="BE23" s="111" t="e">
        <f>SUMIF('[5]Budget Summary 1'!$C:$C,$A23,'[5]Budget Summary 1'!BD:BD)</f>
        <v>#VALUE!</v>
      </c>
      <c r="BF23" s="111" t="e">
        <f>SUMIF('[5]Budget Summary 1'!$C:$C,$A23,'[5]Budget Summary 1'!BE:BE)</f>
        <v>#VALUE!</v>
      </c>
      <c r="BG23" s="111" t="e">
        <f>SUMIF('[5]Budget Summary 1'!$C:$C,$A23,'[5]Budget Summary 1'!BF:BF)</f>
        <v>#VALUE!</v>
      </c>
      <c r="BH23" s="111" t="e">
        <f>SUMIF('[5]Budget Summary 1'!$C:$C,$A23,'[5]Budget Summary 1'!BG:BG)</f>
        <v>#VALUE!</v>
      </c>
      <c r="BI23" s="111" t="e">
        <f>SUMIF('[5]Budget Summary 1'!$C:$C,$A23,'[5]Budget Summary 1'!BH:BH)</f>
        <v>#VALUE!</v>
      </c>
      <c r="BJ23" s="111" t="e">
        <f>SUMIF('[5]Budget Summary 1'!$C:$C,$A23,'[5]Budget Summary 1'!BI:BI)</f>
        <v>#VALUE!</v>
      </c>
      <c r="BK23" s="111" t="e">
        <f>SUMIF('[5]Budget Summary 1'!$C:$C,$A23,'[5]Budget Summary 1'!BJ:BJ)</f>
        <v>#VALUE!</v>
      </c>
      <c r="BL23" s="111" t="e">
        <f>SUMIF('[5]Budget Summary 1'!$C:$C,$A23,'[5]Budget Summary 1'!BK:BK)</f>
        <v>#VALUE!</v>
      </c>
      <c r="BM23" s="111" t="e">
        <f>SUMIF('[5]Budget Summary 1'!$C:$C,$A23,'[5]Budget Summary 1'!BL:BL)</f>
        <v>#VALUE!</v>
      </c>
      <c r="BN23" s="111" t="e">
        <f>SUMIF('[5]Budget Summary 1'!$C:$C,$A23,'[5]Budget Summary 1'!BM:BM)</f>
        <v>#VALUE!</v>
      </c>
      <c r="BY23" s="116"/>
      <c r="CD23" s="111" t="e">
        <f t="shared" si="23"/>
        <v>#VALUE!</v>
      </c>
      <c r="CE23" s="111" t="e">
        <f t="shared" si="21"/>
        <v>#VALUE!</v>
      </c>
      <c r="CF23" s="111" t="e">
        <f t="shared" si="21"/>
        <v>#VALUE!</v>
      </c>
      <c r="CG23" s="111" t="e">
        <f t="shared" si="21"/>
        <v>#VALUE!</v>
      </c>
      <c r="CH23" s="111" t="e">
        <f t="shared" si="21"/>
        <v>#VALUE!</v>
      </c>
      <c r="CI23" s="111" t="e">
        <f t="shared" si="21"/>
        <v>#VALUE!</v>
      </c>
      <c r="CJ23" s="111" t="e">
        <f t="shared" si="21"/>
        <v>#VALUE!</v>
      </c>
      <c r="CK23" s="111" t="e">
        <f t="shared" si="21"/>
        <v>#VALUE!</v>
      </c>
      <c r="CL23" s="111" t="e">
        <f t="shared" si="21"/>
        <v>#VALUE!</v>
      </c>
      <c r="CM23" s="111" t="e">
        <f t="shared" si="21"/>
        <v>#VALUE!</v>
      </c>
      <c r="CN23" s="111" t="e">
        <f t="shared" si="21"/>
        <v>#VALUE!</v>
      </c>
      <c r="DD23" s="111" t="e">
        <f t="shared" si="24"/>
        <v>#VALUE!</v>
      </c>
      <c r="DE23" s="111" t="e">
        <f t="shared" si="22"/>
        <v>#VALUE!</v>
      </c>
      <c r="DF23" s="111" t="e">
        <f t="shared" si="22"/>
        <v>#VALUE!</v>
      </c>
      <c r="DG23" s="111" t="e">
        <f t="shared" si="22"/>
        <v>#VALUE!</v>
      </c>
      <c r="DH23" s="111" t="e">
        <f t="shared" si="22"/>
        <v>#VALUE!</v>
      </c>
      <c r="DI23" s="111" t="e">
        <f t="shared" si="22"/>
        <v>#VALUE!</v>
      </c>
      <c r="DJ23" s="111" t="e">
        <f t="shared" si="22"/>
        <v>#VALUE!</v>
      </c>
      <c r="DK23" s="111" t="e">
        <f t="shared" si="22"/>
        <v>#VALUE!</v>
      </c>
      <c r="DL23" s="111" t="e">
        <f t="shared" si="22"/>
        <v>#VALUE!</v>
      </c>
      <c r="DM23" s="111" t="e">
        <f t="shared" si="22"/>
        <v>#VALUE!</v>
      </c>
      <c r="DN23" s="111" t="e">
        <f t="shared" si="22"/>
        <v>#VALUE!</v>
      </c>
      <c r="DZ23" s="114" t="s">
        <v>125</v>
      </c>
      <c r="EA23" s="115" t="s">
        <v>124</v>
      </c>
      <c r="EB23" s="115" t="s">
        <v>124</v>
      </c>
      <c r="EC23" s="115" t="s">
        <v>124</v>
      </c>
    </row>
    <row r="24" spans="1:133" s="111" customFormat="1" x14ac:dyDescent="0.25">
      <c r="A24" s="111" t="str">
        <f t="shared" si="20"/>
        <v>Impairment</v>
      </c>
      <c r="B24" s="111" t="s">
        <v>158</v>
      </c>
      <c r="C24" s="132"/>
      <c r="D24" s="111">
        <f>SUM('[5]Historical Data'!C25)*1000</f>
        <v>0</v>
      </c>
      <c r="E24" s="132"/>
      <c r="F24" s="111" t="e">
        <f>SUMIF('[5]Budget Summary 1'!$C:$C,$A24,'[5]Budget Summary 1'!J:J)</f>
        <v>#VALUE!</v>
      </c>
      <c r="G24" s="132"/>
      <c r="H24" s="111" t="e">
        <f>SUMIF('[5]Budget Summary 1'!$C:$C,$A24,'[5]Budget Summary 1'!L:L)</f>
        <v>#VALUE!</v>
      </c>
      <c r="I24" s="111" t="e">
        <f>SUMIF('[5]Budget Summary 1'!$C:$C,$A24,'[5]Budget Summary 1'!M:M)</f>
        <v>#VALUE!</v>
      </c>
      <c r="J24" s="111">
        <v>0</v>
      </c>
      <c r="K24" s="111">
        <v>0</v>
      </c>
      <c r="L24" s="111">
        <v>0</v>
      </c>
      <c r="M24" s="111">
        <v>0</v>
      </c>
      <c r="N24" s="111" t="e">
        <f>SUMIF('[5]Budget Summary 1'!$C:$C,$A24,'[5]Budget Summary 1'!R:R)</f>
        <v>#VALUE!</v>
      </c>
      <c r="O24" s="111" t="e">
        <f>SUMIF('[5]Budget Summary 1'!$C:$C,$A24,'[5]Budget Summary 1'!S:S)</f>
        <v>#VALUE!</v>
      </c>
      <c r="P24" s="111" t="e">
        <f>SUMIF('[5]Budget Summary 1'!$C:$C,$A24,'[5]Budget Summary 1'!T:T)</f>
        <v>#VALUE!</v>
      </c>
      <c r="Q24" s="111" t="e">
        <f>SUMIF('[5]Budget Summary 1'!$C:$C,$A24,'[5]Budget Summary 1'!U:U)</f>
        <v>#VALUE!</v>
      </c>
      <c r="S24" s="118" t="s">
        <v>137</v>
      </c>
      <c r="AG24" s="137"/>
      <c r="AH24" s="138"/>
      <c r="AI24" s="138"/>
      <c r="AJ24" s="138"/>
      <c r="AK24" s="138"/>
      <c r="AL24" s="138"/>
      <c r="AM24" s="138"/>
      <c r="AN24" s="138"/>
      <c r="AO24" s="138"/>
      <c r="AP24" s="139"/>
      <c r="AQ24" s="122"/>
      <c r="BD24" s="111" t="e">
        <f>SUMIF('[5]Budget Summary 1'!$C:$C,$A24,'[5]Budget Summary 1'!BC:BC)</f>
        <v>#VALUE!</v>
      </c>
      <c r="BE24" s="111" t="e">
        <f>SUMIF('[5]Budget Summary 1'!$C:$C,$A24,'[5]Budget Summary 1'!BD:BD)</f>
        <v>#VALUE!</v>
      </c>
      <c r="BF24" s="111" t="e">
        <f>SUMIF('[5]Budget Summary 1'!$C:$C,$A24,'[5]Budget Summary 1'!BE:BE)</f>
        <v>#VALUE!</v>
      </c>
      <c r="BG24" s="111" t="e">
        <f>SUMIF('[5]Budget Summary 1'!$C:$C,$A24,'[5]Budget Summary 1'!BF:BF)</f>
        <v>#VALUE!</v>
      </c>
      <c r="BH24" s="111" t="e">
        <f>SUMIF('[5]Budget Summary 1'!$C:$C,$A24,'[5]Budget Summary 1'!BG:BG)</f>
        <v>#VALUE!</v>
      </c>
      <c r="BI24" s="111" t="e">
        <f>SUMIF('[5]Budget Summary 1'!$C:$C,$A24,'[5]Budget Summary 1'!BH:BH)</f>
        <v>#VALUE!</v>
      </c>
      <c r="BJ24" s="111" t="e">
        <f>SUMIF('[5]Budget Summary 1'!$C:$C,$A24,'[5]Budget Summary 1'!BI:BI)</f>
        <v>#VALUE!</v>
      </c>
      <c r="BK24" s="111" t="e">
        <f>SUMIF('[5]Budget Summary 1'!$C:$C,$A24,'[5]Budget Summary 1'!BJ:BJ)</f>
        <v>#VALUE!</v>
      </c>
      <c r="BL24" s="111" t="e">
        <f>SUMIF('[5]Budget Summary 1'!$C:$C,$A24,'[5]Budget Summary 1'!BK:BK)</f>
        <v>#VALUE!</v>
      </c>
      <c r="BM24" s="111" t="e">
        <f>SUMIF('[5]Budget Summary 1'!$C:$C,$A24,'[5]Budget Summary 1'!BL:BL)</f>
        <v>#VALUE!</v>
      </c>
      <c r="BN24" s="111" t="e">
        <f>SUMIF('[5]Budget Summary 1'!$C:$C,$A24,'[5]Budget Summary 1'!BM:BM)</f>
        <v>#VALUE!</v>
      </c>
      <c r="BY24" s="116"/>
      <c r="CD24" s="111" t="e">
        <f t="shared" si="23"/>
        <v>#VALUE!</v>
      </c>
      <c r="CE24" s="111" t="e">
        <f t="shared" si="21"/>
        <v>#VALUE!</v>
      </c>
      <c r="CF24" s="111" t="e">
        <f t="shared" si="21"/>
        <v>#VALUE!</v>
      </c>
      <c r="CG24" s="111" t="e">
        <f t="shared" si="21"/>
        <v>#VALUE!</v>
      </c>
      <c r="CH24" s="111" t="e">
        <f t="shared" si="21"/>
        <v>#VALUE!</v>
      </c>
      <c r="CI24" s="111" t="e">
        <f t="shared" si="21"/>
        <v>#VALUE!</v>
      </c>
      <c r="CJ24" s="111" t="e">
        <f t="shared" si="21"/>
        <v>#VALUE!</v>
      </c>
      <c r="CK24" s="111" t="e">
        <f t="shared" si="21"/>
        <v>#VALUE!</v>
      </c>
      <c r="CL24" s="111" t="e">
        <f t="shared" si="21"/>
        <v>#VALUE!</v>
      </c>
      <c r="CM24" s="111" t="e">
        <f t="shared" si="21"/>
        <v>#VALUE!</v>
      </c>
      <c r="CN24" s="111" t="e">
        <f t="shared" si="21"/>
        <v>#VALUE!</v>
      </c>
      <c r="DD24" s="111" t="e">
        <f t="shared" si="24"/>
        <v>#VALUE!</v>
      </c>
      <c r="DE24" s="111" t="e">
        <f t="shared" si="22"/>
        <v>#VALUE!</v>
      </c>
      <c r="DF24" s="111" t="e">
        <f t="shared" si="22"/>
        <v>#VALUE!</v>
      </c>
      <c r="DG24" s="111" t="e">
        <f t="shared" si="22"/>
        <v>#VALUE!</v>
      </c>
      <c r="DH24" s="111" t="e">
        <f t="shared" si="22"/>
        <v>#VALUE!</v>
      </c>
      <c r="DI24" s="111" t="e">
        <f t="shared" si="22"/>
        <v>#VALUE!</v>
      </c>
      <c r="DJ24" s="111" t="e">
        <f t="shared" si="22"/>
        <v>#VALUE!</v>
      </c>
      <c r="DK24" s="111" t="e">
        <f t="shared" si="22"/>
        <v>#VALUE!</v>
      </c>
      <c r="DL24" s="111" t="e">
        <f t="shared" si="22"/>
        <v>#VALUE!</v>
      </c>
      <c r="DM24" s="111" t="e">
        <f t="shared" si="22"/>
        <v>#VALUE!</v>
      </c>
      <c r="DN24" s="111" t="e">
        <f t="shared" si="22"/>
        <v>#VALUE!</v>
      </c>
      <c r="DZ24" s="114" t="s">
        <v>125</v>
      </c>
      <c r="EA24" s="115" t="s">
        <v>124</v>
      </c>
      <c r="EB24" s="115" t="s">
        <v>124</v>
      </c>
      <c r="EC24" s="115" t="s">
        <v>124</v>
      </c>
    </row>
    <row r="25" spans="1:133" s="111" customFormat="1" x14ac:dyDescent="0.25">
      <c r="A25" s="111" t="str">
        <f t="shared" si="20"/>
        <v>Other Expenses</v>
      </c>
      <c r="B25" s="111" t="s">
        <v>159</v>
      </c>
      <c r="C25" s="132"/>
      <c r="D25" s="111">
        <f>SUM('[5]Historical Data'!C26)*1000</f>
        <v>13233000</v>
      </c>
      <c r="E25" s="132"/>
      <c r="F25" s="111" t="e">
        <f>SUMIF('[5]Budget Summary 1'!$C:$C,$A25,'[5]Budget Summary 1'!J:J)+'[5]S94 - Plan Summary'!D25+'[5]Major Projects summary'!E38+'[5]Major Projects summary'!E95+'[5]Major Projects summary'!E105+'[5]RE Dev Summary'!E55+'[5]RE Dev Summary'!E64</f>
        <v>#VALUE!</v>
      </c>
      <c r="G25" s="132"/>
      <c r="H25" s="111" t="e">
        <f>SUMIF('[5]Budget Summary 1'!$C:$C,$A25,'[5]Budget Summary 1'!L:L)+'[5]S94 - Plan Summary'!F25+'[5]Major Projects summary'!G38+'[5]Major Projects summary'!G95+'[5]Major Projects summary'!G105+'[5]RE Dev Summary'!G55+'[5]RE Dev Summary'!G64</f>
        <v>#VALUE!</v>
      </c>
      <c r="I25" s="111" t="e">
        <f>SUMIF('[5]Budget Summary 1'!$C:$C,$A25,'[5]Budget Summary 1'!M:M)+'[5]S94 - Plan Summary'!G25+'[5]Major Projects summary'!H38+'[5]Major Projects summary'!H95+'[5]Major Projects summary'!H105+'[5]RE Dev Summary'!H55+'[5]RE Dev Summary'!H64</f>
        <v>#VALUE!</v>
      </c>
      <c r="J25" s="111">
        <v>13836815.760000004</v>
      </c>
      <c r="K25" s="111">
        <v>14267659.720000003</v>
      </c>
      <c r="L25" s="111">
        <v>14715532.939999998</v>
      </c>
      <c r="M25" s="111">
        <v>15051465.479999997</v>
      </c>
      <c r="N25" s="111" t="e">
        <f>SUMIF('[5]Budget Summary 1'!$C:$C,$A25,'[5]Budget Summary 1'!R:R)+'[5]S94 - Plan Summary'!L25+'[5]Major Projects summary'!M38+'[5]Major Projects summary'!M95+'[5]Major Projects summary'!M105+'[5]RE Dev Summary'!M55+'[5]RE Dev Summary'!M64</f>
        <v>#VALUE!</v>
      </c>
      <c r="O25" s="111" t="e">
        <f>SUMIF('[5]Budget Summary 1'!$C:$C,$A25,'[5]Budget Summary 1'!S:S)+'[5]S94 - Plan Summary'!M25+'[5]Major Projects summary'!N38+'[5]Major Projects summary'!N95+'[5]Major Projects summary'!N105+'[5]RE Dev Summary'!N55+'[5]RE Dev Summary'!N64</f>
        <v>#VALUE!</v>
      </c>
      <c r="P25" s="111" t="e">
        <f>SUMIF('[5]Budget Summary 1'!$C:$C,$A25,'[5]Budget Summary 1'!T:T)+'[5]S94 - Plan Summary'!N25+'[5]Major Projects summary'!O38+'[5]Major Projects summary'!O95+'[5]Major Projects summary'!O105+'[5]RE Dev Summary'!O55+'[5]RE Dev Summary'!O64</f>
        <v>#VALUE!</v>
      </c>
      <c r="Q25" s="111" t="e">
        <f>SUMIF('[5]Budget Summary 1'!$C:$C,$A25,'[5]Budget Summary 1'!U:U)+'[5]S94 - Plan Summary'!O25+'[5]Major Projects summary'!P38+'[5]Major Projects summary'!P95+'[5]Major Projects summary'!P105+'[5]RE Dev Summary'!P55+'[5]RE Dev Summary'!P64</f>
        <v>#VALUE!</v>
      </c>
      <c r="S25" s="118" t="s">
        <v>137</v>
      </c>
      <c r="AQ25" s="116"/>
      <c r="BD25" s="111" t="e">
        <f>SUMIF('[5]Budget Summary 1'!$C:$C,$A25,'[5]Budget Summary 1'!BC:BC)</f>
        <v>#VALUE!</v>
      </c>
      <c r="BE25" s="111" t="e">
        <f>SUMIF('[5]Budget Summary 1'!$C:$C,$A25,'[5]Budget Summary 1'!BD:BD)</f>
        <v>#VALUE!</v>
      </c>
      <c r="BF25" s="111" t="e">
        <f>SUMIF('[5]Budget Summary 1'!$C:$C,$A25,'[5]Budget Summary 1'!BE:BE)</f>
        <v>#VALUE!</v>
      </c>
      <c r="BG25" s="111" t="e">
        <f>SUMIF('[5]Budget Summary 1'!$C:$C,$A25,'[5]Budget Summary 1'!BF:BF)</f>
        <v>#VALUE!</v>
      </c>
      <c r="BH25" s="111" t="e">
        <f>SUMIF('[5]Budget Summary 1'!$C:$C,$A25,'[5]Budget Summary 1'!BG:BG)</f>
        <v>#VALUE!</v>
      </c>
      <c r="BI25" s="111" t="e">
        <f>SUMIF('[5]Budget Summary 1'!$C:$C,$A25,'[5]Budget Summary 1'!BH:BH)</f>
        <v>#VALUE!</v>
      </c>
      <c r="BJ25" s="111" t="e">
        <f>SUMIF('[5]Budget Summary 1'!$C:$C,$A25,'[5]Budget Summary 1'!BI:BI)</f>
        <v>#VALUE!</v>
      </c>
      <c r="BK25" s="111" t="e">
        <f>SUMIF('[5]Budget Summary 1'!$C:$C,$A25,'[5]Budget Summary 1'!BJ:BJ)</f>
        <v>#VALUE!</v>
      </c>
      <c r="BL25" s="111" t="e">
        <f>SUMIF('[5]Budget Summary 1'!$C:$C,$A25,'[5]Budget Summary 1'!BK:BK)</f>
        <v>#VALUE!</v>
      </c>
      <c r="BM25" s="111" t="e">
        <f>SUMIF('[5]Budget Summary 1'!$C:$C,$A25,'[5]Budget Summary 1'!BL:BL)</f>
        <v>#VALUE!</v>
      </c>
      <c r="BN25" s="111" t="e">
        <f>SUMIF('[5]Budget Summary 1'!$C:$C,$A25,'[5]Budget Summary 1'!BM:BM)</f>
        <v>#VALUE!</v>
      </c>
      <c r="BY25" s="116"/>
      <c r="CD25" s="111" t="e">
        <f t="shared" si="23"/>
        <v>#VALUE!</v>
      </c>
      <c r="CE25" s="111" t="e">
        <f t="shared" si="21"/>
        <v>#VALUE!</v>
      </c>
      <c r="CF25" s="111" t="e">
        <f t="shared" si="21"/>
        <v>#VALUE!</v>
      </c>
      <c r="CG25" s="111" t="e">
        <f t="shared" si="21"/>
        <v>#VALUE!</v>
      </c>
      <c r="CH25" s="111" t="e">
        <f t="shared" si="21"/>
        <v>#VALUE!</v>
      </c>
      <c r="CI25" s="111" t="e">
        <f t="shared" si="21"/>
        <v>#VALUE!</v>
      </c>
      <c r="CJ25" s="111" t="e">
        <f t="shared" si="21"/>
        <v>#VALUE!</v>
      </c>
      <c r="CK25" s="111" t="e">
        <f t="shared" si="21"/>
        <v>#VALUE!</v>
      </c>
      <c r="CL25" s="111" t="e">
        <f t="shared" si="21"/>
        <v>#VALUE!</v>
      </c>
      <c r="CM25" s="111" t="e">
        <f t="shared" si="21"/>
        <v>#VALUE!</v>
      </c>
      <c r="CN25" s="111" t="e">
        <f t="shared" si="21"/>
        <v>#VALUE!</v>
      </c>
      <c r="DD25" s="111" t="e">
        <f t="shared" si="24"/>
        <v>#VALUE!</v>
      </c>
      <c r="DE25" s="111" t="e">
        <f t="shared" si="22"/>
        <v>#VALUE!</v>
      </c>
      <c r="DF25" s="111" t="e">
        <f t="shared" si="22"/>
        <v>#VALUE!</v>
      </c>
      <c r="DG25" s="111" t="e">
        <f t="shared" si="22"/>
        <v>#VALUE!</v>
      </c>
      <c r="DH25" s="111" t="e">
        <f t="shared" si="22"/>
        <v>#VALUE!</v>
      </c>
      <c r="DI25" s="111" t="e">
        <f t="shared" si="22"/>
        <v>#VALUE!</v>
      </c>
      <c r="DJ25" s="111" t="e">
        <f t="shared" si="22"/>
        <v>#VALUE!</v>
      </c>
      <c r="DK25" s="111" t="e">
        <f t="shared" si="22"/>
        <v>#VALUE!</v>
      </c>
      <c r="DL25" s="111" t="e">
        <f t="shared" si="22"/>
        <v>#VALUE!</v>
      </c>
      <c r="DM25" s="111" t="e">
        <f t="shared" si="22"/>
        <v>#VALUE!</v>
      </c>
      <c r="DN25" s="111" t="e">
        <f t="shared" si="22"/>
        <v>#VALUE!</v>
      </c>
      <c r="DZ25" s="114" t="s">
        <v>125</v>
      </c>
      <c r="EA25" s="115" t="s">
        <v>124</v>
      </c>
      <c r="EB25" s="115" t="s">
        <v>124</v>
      </c>
      <c r="EC25" s="115" t="s">
        <v>124</v>
      </c>
    </row>
    <row r="26" spans="1:133" s="111" customFormat="1" x14ac:dyDescent="0.25">
      <c r="A26" s="111" t="str">
        <f t="shared" si="20"/>
        <v>Interest &amp; Investment Losses</v>
      </c>
      <c r="B26" s="111" t="s">
        <v>160</v>
      </c>
      <c r="C26" s="132"/>
      <c r="D26" s="111">
        <f>SUM('[5]Historical Data'!C27)*1000</f>
        <v>0</v>
      </c>
      <c r="E26" s="132"/>
      <c r="F26" s="126" t="e">
        <f>IF(SUMIF('[5]Budget Summary 1'!$C:$C,$A26,'[5]Budget Summary 1'!J:J)&lt;0,-SUMIF('[5]Budget Summary 1'!$C:$C,$A26,'[5]Budget Summary 1'!J:J),0)</f>
        <v>#VALUE!</v>
      </c>
      <c r="G26" s="132"/>
      <c r="H26" s="126" t="e">
        <f>IF(SUMIF('[5]Budget Summary 1'!$C:$C,$A26,'[5]Budget Summary 1'!L:L)&lt;0,-SUMIF('[5]Budget Summary 1'!$C:$C,$A26,'[5]Budget Summary 1'!L:L),0)</f>
        <v>#VALUE!</v>
      </c>
      <c r="I26" s="126" t="e">
        <f>IF(SUMIF('[5]Budget Summary 1'!$C:$C,$A26,'[5]Budget Summary 1'!M:M)&lt;0,-SUMIF('[5]Budget Summary 1'!$C:$C,$A26,'[5]Budget Summary 1'!M:M),0)</f>
        <v>#VALUE!</v>
      </c>
      <c r="J26" s="126">
        <v>0</v>
      </c>
      <c r="K26" s="126">
        <v>0</v>
      </c>
      <c r="L26" s="126">
        <v>0</v>
      </c>
      <c r="M26" s="126">
        <v>0</v>
      </c>
      <c r="N26" s="126" t="e">
        <f>IF(SUMIF('[5]Budget Summary 1'!$C:$C,$A26,'[5]Budget Summary 1'!R:R)&lt;0,-SUMIF('[5]Budget Summary 1'!$C:$C,$A26,'[5]Budget Summary 1'!R:R),0)</f>
        <v>#VALUE!</v>
      </c>
      <c r="O26" s="126" t="e">
        <f>IF(SUMIF('[5]Budget Summary 1'!$C:$C,$A26,'[5]Budget Summary 1'!S:S)&lt;0,-SUMIF('[5]Budget Summary 1'!$C:$C,$A26,'[5]Budget Summary 1'!S:S),0)</f>
        <v>#VALUE!</v>
      </c>
      <c r="P26" s="126" t="e">
        <f>IF(SUMIF('[5]Budget Summary 1'!$C:$C,$A26,'[5]Budget Summary 1'!T:T)&lt;0,-SUMIF('[5]Budget Summary 1'!$C:$C,$A26,'[5]Budget Summary 1'!T:T),0)</f>
        <v>#VALUE!</v>
      </c>
      <c r="Q26" s="126" t="e">
        <f>IF(SUMIF('[5]Budget Summary 1'!$C:$C,$A26,'[5]Budget Summary 1'!U:U)&lt;0,-SUMIF('[5]Budget Summary 1'!$C:$C,$A26,'[5]Budget Summary 1'!U:U),0)</f>
        <v>#VALUE!</v>
      </c>
      <c r="S26" s="118" t="s">
        <v>137</v>
      </c>
      <c r="AQ26" s="116"/>
      <c r="BD26" s="111" t="e">
        <f>SUMIF('[5]Budget Summary 1'!$C:$C,$A26,'[5]Budget Summary 1'!BC:BC)</f>
        <v>#VALUE!</v>
      </c>
      <c r="BE26" s="111" t="e">
        <f>SUMIF('[5]Budget Summary 1'!$C:$C,$A26,'[5]Budget Summary 1'!BD:BD)</f>
        <v>#VALUE!</v>
      </c>
      <c r="BF26" s="111" t="e">
        <f>SUMIF('[5]Budget Summary 1'!$C:$C,$A26,'[5]Budget Summary 1'!BE:BE)</f>
        <v>#VALUE!</v>
      </c>
      <c r="BG26" s="111" t="e">
        <f>SUMIF('[5]Budget Summary 1'!$C:$C,$A26,'[5]Budget Summary 1'!BF:BF)</f>
        <v>#VALUE!</v>
      </c>
      <c r="BH26" s="111" t="e">
        <f>SUMIF('[5]Budget Summary 1'!$C:$C,$A26,'[5]Budget Summary 1'!BG:BG)</f>
        <v>#VALUE!</v>
      </c>
      <c r="BI26" s="111" t="e">
        <f>SUMIF('[5]Budget Summary 1'!$C:$C,$A26,'[5]Budget Summary 1'!BH:BH)</f>
        <v>#VALUE!</v>
      </c>
      <c r="BJ26" s="111" t="e">
        <f>SUMIF('[5]Budget Summary 1'!$C:$C,$A26,'[5]Budget Summary 1'!BI:BI)</f>
        <v>#VALUE!</v>
      </c>
      <c r="BK26" s="111" t="e">
        <f>SUMIF('[5]Budget Summary 1'!$C:$C,$A26,'[5]Budget Summary 1'!BJ:BJ)</f>
        <v>#VALUE!</v>
      </c>
      <c r="BL26" s="111" t="e">
        <f>SUMIF('[5]Budget Summary 1'!$C:$C,$A26,'[5]Budget Summary 1'!BK:BK)</f>
        <v>#VALUE!</v>
      </c>
      <c r="BM26" s="111" t="e">
        <f>SUMIF('[5]Budget Summary 1'!$C:$C,$A26,'[5]Budget Summary 1'!BL:BL)</f>
        <v>#VALUE!</v>
      </c>
      <c r="BN26" s="111" t="e">
        <f>SUMIF('[5]Budget Summary 1'!$C:$C,$A26,'[5]Budget Summary 1'!BM:BM)</f>
        <v>#VALUE!</v>
      </c>
      <c r="BY26" s="116"/>
      <c r="CD26" s="111" t="e">
        <f t="shared" si="23"/>
        <v>#VALUE!</v>
      </c>
      <c r="CE26" s="111" t="e">
        <f t="shared" si="21"/>
        <v>#VALUE!</v>
      </c>
      <c r="CF26" s="111" t="e">
        <f t="shared" si="21"/>
        <v>#VALUE!</v>
      </c>
      <c r="CG26" s="111" t="e">
        <f t="shared" si="21"/>
        <v>#VALUE!</v>
      </c>
      <c r="CH26" s="111" t="e">
        <f t="shared" si="21"/>
        <v>#VALUE!</v>
      </c>
      <c r="CI26" s="111" t="e">
        <f t="shared" si="21"/>
        <v>#VALUE!</v>
      </c>
      <c r="CJ26" s="111" t="e">
        <f t="shared" si="21"/>
        <v>#VALUE!</v>
      </c>
      <c r="CK26" s="111" t="e">
        <f t="shared" si="21"/>
        <v>#VALUE!</v>
      </c>
      <c r="CL26" s="111" t="e">
        <f t="shared" si="21"/>
        <v>#VALUE!</v>
      </c>
      <c r="CM26" s="111" t="e">
        <f t="shared" si="21"/>
        <v>#VALUE!</v>
      </c>
      <c r="CN26" s="111" t="e">
        <f t="shared" si="21"/>
        <v>#VALUE!</v>
      </c>
      <c r="DD26" s="111" t="e">
        <f t="shared" si="24"/>
        <v>#VALUE!</v>
      </c>
      <c r="DE26" s="111" t="e">
        <f t="shared" si="22"/>
        <v>#VALUE!</v>
      </c>
      <c r="DF26" s="111" t="e">
        <f t="shared" si="22"/>
        <v>#VALUE!</v>
      </c>
      <c r="DG26" s="111" t="e">
        <f t="shared" si="22"/>
        <v>#VALUE!</v>
      </c>
      <c r="DH26" s="111" t="e">
        <f t="shared" si="22"/>
        <v>#VALUE!</v>
      </c>
      <c r="DI26" s="111" t="e">
        <f t="shared" si="22"/>
        <v>#VALUE!</v>
      </c>
      <c r="DJ26" s="111" t="e">
        <f t="shared" si="22"/>
        <v>#VALUE!</v>
      </c>
      <c r="DK26" s="111" t="e">
        <f t="shared" si="22"/>
        <v>#VALUE!</v>
      </c>
      <c r="DL26" s="111" t="e">
        <f t="shared" si="22"/>
        <v>#VALUE!</v>
      </c>
      <c r="DM26" s="111" t="e">
        <f t="shared" si="22"/>
        <v>#VALUE!</v>
      </c>
      <c r="DN26" s="111" t="e">
        <f t="shared" si="22"/>
        <v>#VALUE!</v>
      </c>
      <c r="DZ26" s="114" t="s">
        <v>125</v>
      </c>
      <c r="EA26" s="115" t="s">
        <v>124</v>
      </c>
      <c r="EB26" s="115" t="s">
        <v>124</v>
      </c>
      <c r="EC26" s="115" t="s">
        <v>124</v>
      </c>
    </row>
    <row r="27" spans="1:133" s="111" customFormat="1" x14ac:dyDescent="0.25">
      <c r="A27" s="111" t="str">
        <f t="shared" si="20"/>
        <v>Net Losses from the Disposal of Assets</v>
      </c>
      <c r="B27" s="111" t="s">
        <v>161</v>
      </c>
      <c r="C27" s="132"/>
      <c r="D27" s="111">
        <f>SUM('[5]Historical Data'!C28)*1000</f>
        <v>0</v>
      </c>
      <c r="E27" s="132"/>
      <c r="F27" s="126">
        <f>IF(('[5]BS workings'!E71+'[5]BS workings'!E435+'[5]BS workings'!E548+'[5]BS workings'!E575+'[5]BS workings'!E596+'[5]BS workings'!E628)&lt;0,-('[5]BS workings'!E71+'[5]BS workings'!E435+'[5]BS workings'!E548+'[5]BS workings'!E575+'[5]BS workings'!E596+'[5]BS workings'!E628),0)</f>
        <v>0</v>
      </c>
      <c r="G27" s="132"/>
      <c r="H27" s="126">
        <f>IF(('[5]BS workings'!G71+'[5]BS workings'!G435+'[5]BS workings'!G548+'[5]BS workings'!G575+'[5]BS workings'!G596+'[5]BS workings'!G628)&lt;0,-('[5]BS workings'!G71+'[5]BS workings'!G435+'[5]BS workings'!G548+'[5]BS workings'!G575+'[5]BS workings'!G596+'[5]BS workings'!G628),0)</f>
        <v>0</v>
      </c>
      <c r="I27" s="126">
        <f>IF(('[5]BS workings'!H71+'[5]BS workings'!H435+'[5]BS workings'!H548+'[5]BS workings'!H575+'[5]BS workings'!H596+'[5]BS workings'!H628)&lt;0,-('[5]BS workings'!H71+'[5]BS workings'!H435+'[5]BS workings'!H548+'[5]BS workings'!H575+'[5]BS workings'!H596+'[5]BS workings'!H628),0)</f>
        <v>0</v>
      </c>
      <c r="J27" s="126">
        <v>0</v>
      </c>
      <c r="K27" s="126">
        <v>0</v>
      </c>
      <c r="L27" s="126">
        <v>0</v>
      </c>
      <c r="M27" s="126">
        <v>0</v>
      </c>
      <c r="N27" s="126">
        <f>IF(('[5]BS workings'!M71+'[5]BS workings'!M435+'[5]BS workings'!M548+'[5]BS workings'!M575+'[5]BS workings'!M596+'[5]BS workings'!M628)&lt;0,-('[5]BS workings'!M71+'[5]BS workings'!M435+'[5]BS workings'!M548+'[5]BS workings'!M575+'[5]BS workings'!M596+'[5]BS workings'!M628),0)</f>
        <v>0</v>
      </c>
      <c r="O27" s="126">
        <f>IF(('[5]BS workings'!N71+'[5]BS workings'!N435+'[5]BS workings'!N548+'[5]BS workings'!N575+'[5]BS workings'!N596+'[5]BS workings'!N628)&lt;0,-('[5]BS workings'!N71+'[5]BS workings'!N435+'[5]BS workings'!N548+'[5]BS workings'!N575+'[5]BS workings'!N596+'[5]BS workings'!N628),0)</f>
        <v>0</v>
      </c>
      <c r="P27" s="126">
        <f>IF(('[5]BS workings'!O71+'[5]BS workings'!O435+'[5]BS workings'!O548+'[5]BS workings'!O575+'[5]BS workings'!O596+'[5]BS workings'!O628)&lt;0,-('[5]BS workings'!O71+'[5]BS workings'!O435+'[5]BS workings'!O548+'[5]BS workings'!O575+'[5]BS workings'!O596+'[5]BS workings'!O628),0)</f>
        <v>0</v>
      </c>
      <c r="Q27" s="126">
        <f>IF(('[5]BS workings'!P71+'[5]BS workings'!P435+'[5]BS workings'!P548+'[5]BS workings'!P575+'[5]BS workings'!P596+'[5]BS workings'!P628)&lt;0,-('[5]BS workings'!P71+'[5]BS workings'!P435+'[5]BS workings'!P548+'[5]BS workings'!P575+'[5]BS workings'!P596+'[5]BS workings'!P628),0)</f>
        <v>0</v>
      </c>
      <c r="S27" s="118" t="s">
        <v>137</v>
      </c>
      <c r="AG27" s="146"/>
      <c r="AH27" s="147"/>
      <c r="AI27" s="147"/>
      <c r="AJ27" s="147"/>
      <c r="AK27" s="147"/>
      <c r="AL27" s="147"/>
      <c r="AM27" s="147"/>
      <c r="AN27" s="147"/>
      <c r="AO27" s="147"/>
      <c r="AP27" s="148"/>
      <c r="AQ27" s="116"/>
      <c r="BB27" s="116" t="s">
        <v>146</v>
      </c>
      <c r="BC27" s="116"/>
      <c r="BD27" s="111">
        <f>F27</f>
        <v>0</v>
      </c>
      <c r="BE27" s="111">
        <f t="shared" ref="BE27:BN28" si="25">H27</f>
        <v>0</v>
      </c>
      <c r="BF27" s="111">
        <f t="shared" si="25"/>
        <v>0</v>
      </c>
      <c r="BG27" s="111">
        <f t="shared" si="25"/>
        <v>0</v>
      </c>
      <c r="BH27" s="111">
        <f t="shared" si="25"/>
        <v>0</v>
      </c>
      <c r="BI27" s="111">
        <f t="shared" si="25"/>
        <v>0</v>
      </c>
      <c r="BJ27" s="111">
        <f t="shared" si="25"/>
        <v>0</v>
      </c>
      <c r="BK27" s="111">
        <f t="shared" si="25"/>
        <v>0</v>
      </c>
      <c r="BL27" s="111">
        <f t="shared" si="25"/>
        <v>0</v>
      </c>
      <c r="BM27" s="111">
        <f t="shared" si="25"/>
        <v>0</v>
      </c>
      <c r="BN27" s="111">
        <f t="shared" si="25"/>
        <v>0</v>
      </c>
      <c r="BY27" s="116"/>
      <c r="CD27" s="111">
        <f t="shared" si="23"/>
        <v>0</v>
      </c>
      <c r="CE27" s="111">
        <f t="shared" si="21"/>
        <v>0</v>
      </c>
      <c r="CF27" s="111">
        <f t="shared" si="21"/>
        <v>0</v>
      </c>
      <c r="CG27" s="111">
        <f t="shared" si="21"/>
        <v>0</v>
      </c>
      <c r="CH27" s="111">
        <f t="shared" si="21"/>
        <v>0</v>
      </c>
      <c r="CI27" s="111">
        <f t="shared" si="21"/>
        <v>0</v>
      </c>
      <c r="CJ27" s="111">
        <f t="shared" si="21"/>
        <v>0</v>
      </c>
      <c r="CK27" s="111">
        <f t="shared" si="21"/>
        <v>0</v>
      </c>
      <c r="CL27" s="111">
        <f t="shared" si="21"/>
        <v>0</v>
      </c>
      <c r="CM27" s="111">
        <f t="shared" si="21"/>
        <v>0</v>
      </c>
      <c r="CN27" s="111">
        <f t="shared" si="21"/>
        <v>0</v>
      </c>
      <c r="DD27" s="111">
        <f t="shared" si="24"/>
        <v>0</v>
      </c>
      <c r="DE27" s="111">
        <f t="shared" si="22"/>
        <v>0</v>
      </c>
      <c r="DF27" s="111">
        <f t="shared" si="22"/>
        <v>0</v>
      </c>
      <c r="DG27" s="111">
        <f t="shared" si="22"/>
        <v>0</v>
      </c>
      <c r="DH27" s="111">
        <f t="shared" si="22"/>
        <v>0</v>
      </c>
      <c r="DI27" s="111">
        <f t="shared" si="22"/>
        <v>0</v>
      </c>
      <c r="DJ27" s="111">
        <f t="shared" si="22"/>
        <v>0</v>
      </c>
      <c r="DK27" s="111">
        <f t="shared" si="22"/>
        <v>0</v>
      </c>
      <c r="DL27" s="111">
        <f t="shared" si="22"/>
        <v>0</v>
      </c>
      <c r="DM27" s="111">
        <f t="shared" si="22"/>
        <v>0</v>
      </c>
      <c r="DN27" s="111">
        <f t="shared" si="22"/>
        <v>0</v>
      </c>
      <c r="DZ27" s="114" t="s">
        <v>125</v>
      </c>
      <c r="EA27" s="115" t="s">
        <v>124</v>
      </c>
      <c r="EB27" s="115" t="s">
        <v>124</v>
      </c>
      <c r="EC27" s="115" t="s">
        <v>124</v>
      </c>
    </row>
    <row r="28" spans="1:133" s="111" customFormat="1" x14ac:dyDescent="0.25">
      <c r="A28" s="111" t="str">
        <f>B28&amp;" - Loss"</f>
        <v>Joint Ventures &amp; Associated Entities - Loss</v>
      </c>
      <c r="B28" s="111" t="s">
        <v>147</v>
      </c>
      <c r="C28" s="132"/>
      <c r="D28" s="111">
        <f>SUM('[5]Historical Data'!C29)*1000</f>
        <v>0</v>
      </c>
      <c r="E28" s="132"/>
      <c r="F28" s="111" t="e">
        <f>SUMIF('[5]Budget Summary 1'!$C:$C,$A28,'[5]Budget Summary 1'!J:J)</f>
        <v>#VALUE!</v>
      </c>
      <c r="G28" s="132"/>
      <c r="H28" s="111" t="e">
        <f>SUMIF('[5]Budget Summary 1'!$C:$C,$A28,'[5]Budget Summary 1'!L:L)</f>
        <v>#VALUE!</v>
      </c>
      <c r="I28" s="111" t="e">
        <f>SUMIF('[5]Budget Summary 1'!$C:$C,$A28,'[5]Budget Summary 1'!M:M)</f>
        <v>#VALUE!</v>
      </c>
      <c r="J28" s="111">
        <v>0</v>
      </c>
      <c r="K28" s="111">
        <v>0</v>
      </c>
      <c r="L28" s="111">
        <v>0</v>
      </c>
      <c r="M28" s="111">
        <v>0</v>
      </c>
      <c r="N28" s="111" t="e">
        <f>SUMIF('[5]Budget Summary 1'!$C:$C,$A28,'[5]Budget Summary 1'!R:R)</f>
        <v>#VALUE!</v>
      </c>
      <c r="O28" s="111" t="e">
        <f>SUMIF('[5]Budget Summary 1'!$C:$C,$A28,'[5]Budget Summary 1'!S:S)</f>
        <v>#VALUE!</v>
      </c>
      <c r="P28" s="111" t="e">
        <f>SUMIF('[5]Budget Summary 1'!$C:$C,$A28,'[5]Budget Summary 1'!T:T)</f>
        <v>#VALUE!</v>
      </c>
      <c r="Q28" s="111" t="e">
        <f>SUMIF('[5]Budget Summary 1'!$C:$C,$A28,'[5]Budget Summary 1'!U:U)</f>
        <v>#VALUE!</v>
      </c>
      <c r="S28" s="118" t="s">
        <v>137</v>
      </c>
      <c r="AG28" s="137"/>
      <c r="AH28" s="138"/>
      <c r="AI28" s="138"/>
      <c r="AJ28" s="138"/>
      <c r="AK28" s="138"/>
      <c r="AL28" s="138"/>
      <c r="AM28" s="138"/>
      <c r="AN28" s="138"/>
      <c r="AO28" s="138"/>
      <c r="AP28" s="139"/>
      <c r="AQ28" s="122"/>
      <c r="BB28" s="116" t="s">
        <v>146</v>
      </c>
      <c r="BD28" s="111" t="e">
        <f>F28</f>
        <v>#VALUE!</v>
      </c>
      <c r="BE28" s="111" t="e">
        <f t="shared" si="25"/>
        <v>#VALUE!</v>
      </c>
      <c r="BF28" s="111" t="e">
        <f t="shared" si="25"/>
        <v>#VALUE!</v>
      </c>
      <c r="BG28" s="111">
        <f t="shared" si="25"/>
        <v>0</v>
      </c>
      <c r="BH28" s="111">
        <f t="shared" si="25"/>
        <v>0</v>
      </c>
      <c r="BI28" s="111">
        <f t="shared" si="25"/>
        <v>0</v>
      </c>
      <c r="BJ28" s="111">
        <f t="shared" si="25"/>
        <v>0</v>
      </c>
      <c r="BK28" s="111" t="e">
        <f t="shared" si="25"/>
        <v>#VALUE!</v>
      </c>
      <c r="BL28" s="111" t="e">
        <f t="shared" si="25"/>
        <v>#VALUE!</v>
      </c>
      <c r="BM28" s="111" t="e">
        <f t="shared" si="25"/>
        <v>#VALUE!</v>
      </c>
      <c r="BN28" s="111" t="e">
        <f t="shared" si="25"/>
        <v>#VALUE!</v>
      </c>
      <c r="BY28" s="116"/>
      <c r="CD28" s="111" t="e">
        <f t="shared" si="23"/>
        <v>#VALUE!</v>
      </c>
      <c r="CE28" s="111" t="e">
        <f t="shared" si="21"/>
        <v>#VALUE!</v>
      </c>
      <c r="CF28" s="111" t="e">
        <f t="shared" si="21"/>
        <v>#VALUE!</v>
      </c>
      <c r="CG28" s="111">
        <f t="shared" si="21"/>
        <v>0</v>
      </c>
      <c r="CH28" s="111">
        <f t="shared" si="21"/>
        <v>0</v>
      </c>
      <c r="CI28" s="111">
        <f t="shared" si="21"/>
        <v>0</v>
      </c>
      <c r="CJ28" s="111">
        <f t="shared" si="21"/>
        <v>0</v>
      </c>
      <c r="CK28" s="111" t="e">
        <f t="shared" si="21"/>
        <v>#VALUE!</v>
      </c>
      <c r="CL28" s="111" t="e">
        <f t="shared" si="21"/>
        <v>#VALUE!</v>
      </c>
      <c r="CM28" s="111" t="e">
        <f t="shared" si="21"/>
        <v>#VALUE!</v>
      </c>
      <c r="CN28" s="111" t="e">
        <f t="shared" si="21"/>
        <v>#VALUE!</v>
      </c>
      <c r="DD28" s="111" t="e">
        <f t="shared" si="24"/>
        <v>#VALUE!</v>
      </c>
      <c r="DE28" s="111" t="e">
        <f t="shared" si="22"/>
        <v>#VALUE!</v>
      </c>
      <c r="DF28" s="111" t="e">
        <f t="shared" si="22"/>
        <v>#VALUE!</v>
      </c>
      <c r="DG28" s="111">
        <f t="shared" si="22"/>
        <v>0</v>
      </c>
      <c r="DH28" s="111">
        <f t="shared" si="22"/>
        <v>0</v>
      </c>
      <c r="DI28" s="111">
        <f t="shared" si="22"/>
        <v>0</v>
      </c>
      <c r="DJ28" s="111">
        <f t="shared" si="22"/>
        <v>0</v>
      </c>
      <c r="DK28" s="111" t="e">
        <f t="shared" si="22"/>
        <v>#VALUE!</v>
      </c>
      <c r="DL28" s="111" t="e">
        <f t="shared" si="22"/>
        <v>#VALUE!</v>
      </c>
      <c r="DM28" s="111" t="e">
        <f t="shared" si="22"/>
        <v>#VALUE!</v>
      </c>
      <c r="DN28" s="111" t="e">
        <f t="shared" si="22"/>
        <v>#VALUE!</v>
      </c>
      <c r="DZ28" s="114" t="s">
        <v>125</v>
      </c>
      <c r="EA28" s="115" t="s">
        <v>124</v>
      </c>
      <c r="EB28" s="115" t="s">
        <v>124</v>
      </c>
      <c r="EC28" s="115" t="s">
        <v>124</v>
      </c>
    </row>
    <row r="29" spans="1:133" s="111" customFormat="1" x14ac:dyDescent="0.25">
      <c r="B29" s="140" t="s">
        <v>162</v>
      </c>
      <c r="C29" s="141"/>
      <c r="D29" s="142">
        <f>SUM(D20:D28)</f>
        <v>97679000</v>
      </c>
      <c r="E29" s="141"/>
      <c r="F29" s="142" t="e">
        <f>SUM(F20:F28)</f>
        <v>#VALUE!</v>
      </c>
      <c r="G29" s="141"/>
      <c r="H29" s="142" t="e">
        <f>SUM(H20:H28)</f>
        <v>#VALUE!</v>
      </c>
      <c r="I29" s="142" t="e">
        <f>SUM(I20:I28)</f>
        <v>#VALUE!</v>
      </c>
      <c r="J29" s="143">
        <f t="shared" ref="J29:Q29" si="26">SUM(J20:J28)</f>
        <v>104384045.86366351</v>
      </c>
      <c r="K29" s="143">
        <f t="shared" si="26"/>
        <v>107419420.32237025</v>
      </c>
      <c r="L29" s="143">
        <f t="shared" si="26"/>
        <v>110550954.6453227</v>
      </c>
      <c r="M29" s="143">
        <f t="shared" si="26"/>
        <v>113438819.34783769</v>
      </c>
      <c r="N29" s="142" t="e">
        <f t="shared" si="26"/>
        <v>#VALUE!</v>
      </c>
      <c r="O29" s="142" t="e">
        <f t="shared" si="26"/>
        <v>#VALUE!</v>
      </c>
      <c r="P29" s="142" t="e">
        <f t="shared" si="26"/>
        <v>#VALUE!</v>
      </c>
      <c r="Q29" s="142" t="e">
        <f t="shared" si="26"/>
        <v>#VALUE!</v>
      </c>
      <c r="U29" s="111" t="e">
        <f>SUMIF($S20:$S28,"yes",F20:F28)</f>
        <v>#VALUE!</v>
      </c>
      <c r="V29" s="111" t="e">
        <f>SUMIF($S20:$S28,"yes",H20:H28)</f>
        <v>#VALUE!</v>
      </c>
      <c r="W29" s="111" t="e">
        <f t="shared" ref="W29:AE29" si="27">SUMIF($S20:$S28,"yes",I20:I28)</f>
        <v>#VALUE!</v>
      </c>
      <c r="X29" s="111">
        <f t="shared" si="27"/>
        <v>104384045.86366351</v>
      </c>
      <c r="Y29" s="111">
        <f t="shared" si="27"/>
        <v>107419420.32237025</v>
      </c>
      <c r="Z29" s="111">
        <f t="shared" si="27"/>
        <v>110550954.6453227</v>
      </c>
      <c r="AA29" s="111">
        <f t="shared" si="27"/>
        <v>113438819.34783769</v>
      </c>
      <c r="AB29" s="111" t="e">
        <f t="shared" si="27"/>
        <v>#VALUE!</v>
      </c>
      <c r="AC29" s="111" t="e">
        <f t="shared" si="27"/>
        <v>#VALUE!</v>
      </c>
      <c r="AD29" s="111" t="e">
        <f t="shared" si="27"/>
        <v>#VALUE!</v>
      </c>
      <c r="AE29" s="111" t="e">
        <f t="shared" si="27"/>
        <v>#VALUE!</v>
      </c>
      <c r="AG29" s="142"/>
      <c r="AH29" s="142"/>
      <c r="AI29" s="142"/>
      <c r="AJ29" s="142"/>
      <c r="AK29" s="142"/>
      <c r="AL29" s="142"/>
      <c r="AM29" s="142"/>
      <c r="AN29" s="142"/>
      <c r="AO29" s="142"/>
      <c r="AP29" s="142"/>
      <c r="BD29" s="142" t="e">
        <f t="shared" ref="BD29:BN29" si="28">SUM(BD20:BD28)</f>
        <v>#VALUE!</v>
      </c>
      <c r="BE29" s="142" t="e">
        <f t="shared" si="28"/>
        <v>#VALUE!</v>
      </c>
      <c r="BF29" s="142" t="e">
        <f t="shared" si="28"/>
        <v>#VALUE!</v>
      </c>
      <c r="BG29" s="142" t="e">
        <f t="shared" si="28"/>
        <v>#VALUE!</v>
      </c>
      <c r="BH29" s="142" t="e">
        <f t="shared" si="28"/>
        <v>#VALUE!</v>
      </c>
      <c r="BI29" s="142" t="e">
        <f t="shared" si="28"/>
        <v>#VALUE!</v>
      </c>
      <c r="BJ29" s="142" t="e">
        <f t="shared" si="28"/>
        <v>#VALUE!</v>
      </c>
      <c r="BK29" s="142" t="e">
        <f t="shared" si="28"/>
        <v>#VALUE!</v>
      </c>
      <c r="BL29" s="142" t="e">
        <f t="shared" si="28"/>
        <v>#VALUE!</v>
      </c>
      <c r="BM29" s="142" t="e">
        <f t="shared" si="28"/>
        <v>#VALUE!</v>
      </c>
      <c r="BN29" s="142" t="e">
        <f t="shared" si="28"/>
        <v>#VALUE!</v>
      </c>
      <c r="BO29" s="142"/>
      <c r="BP29" s="142"/>
      <c r="BQ29" s="142"/>
      <c r="BR29" s="142"/>
      <c r="BS29" s="142"/>
      <c r="BT29" s="142"/>
      <c r="BU29" s="142"/>
      <c r="BV29" s="142"/>
      <c r="BW29" s="142"/>
      <c r="BX29" s="142"/>
      <c r="CD29" s="142" t="e">
        <f t="shared" ref="CD29:CN29" si="29">SUM(CD20:CD28)</f>
        <v>#VALUE!</v>
      </c>
      <c r="CE29" s="142" t="e">
        <f t="shared" si="29"/>
        <v>#VALUE!</v>
      </c>
      <c r="CF29" s="142" t="e">
        <f t="shared" si="29"/>
        <v>#VALUE!</v>
      </c>
      <c r="CG29" s="142" t="e">
        <f t="shared" si="29"/>
        <v>#VALUE!</v>
      </c>
      <c r="CH29" s="142" t="e">
        <f t="shared" si="29"/>
        <v>#VALUE!</v>
      </c>
      <c r="CI29" s="142" t="e">
        <f t="shared" si="29"/>
        <v>#VALUE!</v>
      </c>
      <c r="CJ29" s="142" t="e">
        <f t="shared" si="29"/>
        <v>#VALUE!</v>
      </c>
      <c r="CK29" s="142" t="e">
        <f t="shared" si="29"/>
        <v>#VALUE!</v>
      </c>
      <c r="CL29" s="142" t="e">
        <f t="shared" si="29"/>
        <v>#VALUE!</v>
      </c>
      <c r="CM29" s="142" t="e">
        <f t="shared" si="29"/>
        <v>#VALUE!</v>
      </c>
      <c r="CN29" s="142" t="e">
        <f t="shared" si="29"/>
        <v>#VALUE!</v>
      </c>
      <c r="CO29" s="142"/>
      <c r="CP29" s="142"/>
      <c r="CQ29" s="142"/>
      <c r="CR29" s="142"/>
      <c r="CS29" s="142"/>
      <c r="CT29" s="142"/>
      <c r="CU29" s="142"/>
      <c r="CV29" s="142"/>
      <c r="CW29" s="142"/>
      <c r="CX29" s="142"/>
      <c r="DD29" s="142" t="e">
        <f t="shared" ref="DD29:DN29" si="30">SUM(DD20:DD28)</f>
        <v>#VALUE!</v>
      </c>
      <c r="DE29" s="142" t="e">
        <f t="shared" si="30"/>
        <v>#VALUE!</v>
      </c>
      <c r="DF29" s="142" t="e">
        <f t="shared" si="30"/>
        <v>#VALUE!</v>
      </c>
      <c r="DG29" s="142" t="e">
        <f t="shared" si="30"/>
        <v>#VALUE!</v>
      </c>
      <c r="DH29" s="142" t="e">
        <f t="shared" si="30"/>
        <v>#VALUE!</v>
      </c>
      <c r="DI29" s="142" t="e">
        <f t="shared" si="30"/>
        <v>#VALUE!</v>
      </c>
      <c r="DJ29" s="142" t="e">
        <f t="shared" si="30"/>
        <v>#VALUE!</v>
      </c>
      <c r="DK29" s="142" t="e">
        <f t="shared" si="30"/>
        <v>#VALUE!</v>
      </c>
      <c r="DL29" s="142" t="e">
        <f t="shared" si="30"/>
        <v>#VALUE!</v>
      </c>
      <c r="DM29" s="142" t="e">
        <f t="shared" si="30"/>
        <v>#VALUE!</v>
      </c>
      <c r="DN29" s="142" t="e">
        <f t="shared" si="30"/>
        <v>#VALUE!</v>
      </c>
      <c r="DO29" s="142"/>
      <c r="DP29" s="142"/>
      <c r="DQ29" s="142"/>
      <c r="DR29" s="142"/>
      <c r="DS29" s="142"/>
      <c r="DT29" s="142"/>
      <c r="DU29" s="142"/>
      <c r="DV29" s="142"/>
      <c r="DW29" s="142"/>
      <c r="DX29" s="142"/>
      <c r="DZ29" s="114" t="s">
        <v>125</v>
      </c>
      <c r="EA29" s="115" t="s">
        <v>124</v>
      </c>
      <c r="EB29" s="115" t="s">
        <v>124</v>
      </c>
      <c r="EC29" s="115" t="s">
        <v>124</v>
      </c>
    </row>
    <row r="30" spans="1:133" s="111" customFormat="1" x14ac:dyDescent="0.25">
      <c r="B30" s="117"/>
      <c r="C30" s="132"/>
      <c r="E30" s="132"/>
      <c r="G30" s="132"/>
      <c r="DZ30" s="114" t="s">
        <v>125</v>
      </c>
      <c r="EA30" s="115" t="s">
        <v>124</v>
      </c>
      <c r="EB30" s="115" t="s">
        <v>124</v>
      </c>
      <c r="EC30" s="115" t="s">
        <v>124</v>
      </c>
    </row>
    <row r="31" spans="1:133" s="111" customFormat="1" x14ac:dyDescent="0.25">
      <c r="B31" s="112" t="s">
        <v>163</v>
      </c>
      <c r="C31" s="141"/>
      <c r="D31" s="142">
        <f>D17-D29</f>
        <v>-1803000</v>
      </c>
      <c r="E31" s="141"/>
      <c r="F31" s="142" t="e">
        <f>F17-F29</f>
        <v>#VALUE!</v>
      </c>
      <c r="G31" s="141"/>
      <c r="H31" s="142" t="e">
        <f t="shared" ref="H31:Q31" si="31">H17-H29</f>
        <v>#VALUE!</v>
      </c>
      <c r="I31" s="142" t="e">
        <f t="shared" si="31"/>
        <v>#VALUE!</v>
      </c>
      <c r="J31" s="142">
        <f t="shared" si="31"/>
        <v>-5023529.0336635113</v>
      </c>
      <c r="K31" s="142">
        <f t="shared" si="31"/>
        <v>-4815754.3123702407</v>
      </c>
      <c r="L31" s="142">
        <f t="shared" si="31"/>
        <v>-4334311.2953227162</v>
      </c>
      <c r="M31" s="142">
        <f t="shared" si="31"/>
        <v>-3898869.6478376687</v>
      </c>
      <c r="N31" s="142" t="e">
        <f t="shared" si="31"/>
        <v>#VALUE!</v>
      </c>
      <c r="O31" s="142" t="e">
        <f t="shared" si="31"/>
        <v>#VALUE!</v>
      </c>
      <c r="P31" s="142" t="e">
        <f t="shared" si="31"/>
        <v>#VALUE!</v>
      </c>
      <c r="Q31" s="142" t="e">
        <f t="shared" si="31"/>
        <v>#VALUE!</v>
      </c>
      <c r="AG31" s="142"/>
      <c r="AH31" s="142"/>
      <c r="AI31" s="142"/>
      <c r="AJ31" s="142"/>
      <c r="AK31" s="142"/>
      <c r="AL31" s="142"/>
      <c r="AM31" s="142"/>
      <c r="AN31" s="142"/>
      <c r="AO31" s="142"/>
      <c r="AP31" s="142"/>
      <c r="BD31" s="142" t="e">
        <f t="shared" ref="BD31:BN31" si="32">BD17-BD29</f>
        <v>#VALUE!</v>
      </c>
      <c r="BE31" s="142" t="e">
        <f t="shared" si="32"/>
        <v>#VALUE!</v>
      </c>
      <c r="BF31" s="142" t="e">
        <f t="shared" si="32"/>
        <v>#VALUE!</v>
      </c>
      <c r="BG31" s="142" t="e">
        <f t="shared" si="32"/>
        <v>#VALUE!</v>
      </c>
      <c r="BH31" s="142" t="e">
        <f t="shared" si="32"/>
        <v>#VALUE!</v>
      </c>
      <c r="BI31" s="142" t="e">
        <f t="shared" si="32"/>
        <v>#VALUE!</v>
      </c>
      <c r="BJ31" s="142" t="e">
        <f t="shared" si="32"/>
        <v>#VALUE!</v>
      </c>
      <c r="BK31" s="142" t="e">
        <f t="shared" si="32"/>
        <v>#VALUE!</v>
      </c>
      <c r="BL31" s="142" t="e">
        <f t="shared" si="32"/>
        <v>#VALUE!</v>
      </c>
      <c r="BM31" s="142" t="e">
        <f t="shared" si="32"/>
        <v>#VALUE!</v>
      </c>
      <c r="BN31" s="142" t="e">
        <f t="shared" si="32"/>
        <v>#VALUE!</v>
      </c>
      <c r="BO31" s="142"/>
      <c r="BP31" s="142"/>
      <c r="BQ31" s="142"/>
      <c r="BR31" s="142"/>
      <c r="BS31" s="142"/>
      <c r="BT31" s="142"/>
      <c r="BU31" s="142"/>
      <c r="BV31" s="142"/>
      <c r="BW31" s="142"/>
      <c r="BX31" s="142"/>
      <c r="CD31" s="142" t="e">
        <f t="shared" ref="CD31:CN31" si="33">CD17-CD29</f>
        <v>#VALUE!</v>
      </c>
      <c r="CE31" s="142" t="e">
        <f t="shared" si="33"/>
        <v>#VALUE!</v>
      </c>
      <c r="CF31" s="142" t="e">
        <f t="shared" si="33"/>
        <v>#VALUE!</v>
      </c>
      <c r="CG31" s="142" t="e">
        <f t="shared" si="33"/>
        <v>#VALUE!</v>
      </c>
      <c r="CH31" s="142" t="e">
        <f t="shared" si="33"/>
        <v>#VALUE!</v>
      </c>
      <c r="CI31" s="142" t="e">
        <f t="shared" si="33"/>
        <v>#VALUE!</v>
      </c>
      <c r="CJ31" s="142" t="e">
        <f t="shared" si="33"/>
        <v>#VALUE!</v>
      </c>
      <c r="CK31" s="142" t="e">
        <f t="shared" si="33"/>
        <v>#VALUE!</v>
      </c>
      <c r="CL31" s="142" t="e">
        <f t="shared" si="33"/>
        <v>#VALUE!</v>
      </c>
      <c r="CM31" s="142" t="e">
        <f t="shared" si="33"/>
        <v>#VALUE!</v>
      </c>
      <c r="CN31" s="142" t="e">
        <f t="shared" si="33"/>
        <v>#VALUE!</v>
      </c>
      <c r="CO31" s="142"/>
      <c r="CP31" s="142"/>
      <c r="CQ31" s="142"/>
      <c r="CR31" s="142"/>
      <c r="CS31" s="142"/>
      <c r="CT31" s="142"/>
      <c r="CU31" s="142"/>
      <c r="CV31" s="142"/>
      <c r="CW31" s="142"/>
      <c r="CX31" s="142"/>
      <c r="DZ31" s="114" t="s">
        <v>125</v>
      </c>
      <c r="EA31" s="115" t="s">
        <v>124</v>
      </c>
      <c r="EB31" s="115" t="s">
        <v>124</v>
      </c>
      <c r="EC31" s="115" t="s">
        <v>124</v>
      </c>
    </row>
    <row r="32" spans="1:133" s="111" customFormat="1" x14ac:dyDescent="0.25">
      <c r="C32" s="132"/>
      <c r="E32" s="132"/>
      <c r="G32" s="132"/>
      <c r="DZ32" s="114" t="s">
        <v>125</v>
      </c>
      <c r="EA32" s="115" t="s">
        <v>124</v>
      </c>
      <c r="EB32" s="115" t="s">
        <v>124</v>
      </c>
      <c r="EC32" s="115" t="s">
        <v>124</v>
      </c>
    </row>
    <row r="33" spans="1:133" s="111" customFormat="1" x14ac:dyDescent="0.25">
      <c r="B33" s="111" t="s">
        <v>164</v>
      </c>
      <c r="C33" s="132"/>
      <c r="D33" s="111">
        <f>SUM('[5]Historical Data'!C34)*1000</f>
        <v>0</v>
      </c>
      <c r="E33" s="132"/>
      <c r="F33" s="149">
        <v>0</v>
      </c>
      <c r="G33" s="132"/>
      <c r="H33" s="149">
        <v>0</v>
      </c>
      <c r="I33" s="149">
        <v>0</v>
      </c>
      <c r="J33" s="149">
        <v>0</v>
      </c>
      <c r="K33" s="149">
        <v>0</v>
      </c>
      <c r="L33" s="149">
        <v>0</v>
      </c>
      <c r="M33" s="149">
        <v>0</v>
      </c>
      <c r="N33" s="149">
        <v>0</v>
      </c>
      <c r="O33" s="149">
        <v>0</v>
      </c>
      <c r="P33" s="149">
        <v>0</v>
      </c>
      <c r="Q33" s="149">
        <v>0</v>
      </c>
      <c r="AG33" s="149"/>
      <c r="AH33" s="149"/>
      <c r="AI33" s="149"/>
      <c r="AJ33" s="149"/>
      <c r="AK33" s="149"/>
      <c r="AL33" s="149"/>
      <c r="AM33" s="149"/>
      <c r="AN33" s="149"/>
      <c r="AO33" s="149"/>
      <c r="AP33" s="149"/>
      <c r="BD33" s="149">
        <v>0</v>
      </c>
      <c r="BE33" s="149">
        <v>0</v>
      </c>
      <c r="BF33" s="149">
        <v>0</v>
      </c>
      <c r="BG33" s="149">
        <v>0</v>
      </c>
      <c r="BH33" s="149">
        <v>0</v>
      </c>
      <c r="BI33" s="149">
        <v>0</v>
      </c>
      <c r="BJ33" s="149">
        <v>0</v>
      </c>
      <c r="BK33" s="149">
        <v>0</v>
      </c>
      <c r="BL33" s="149">
        <v>0</v>
      </c>
      <c r="BM33" s="149">
        <v>0</v>
      </c>
      <c r="BN33" s="149">
        <v>0</v>
      </c>
      <c r="CD33" s="111">
        <f>F33-BD33</f>
        <v>0</v>
      </c>
      <c r="CE33" s="111">
        <f t="shared" ref="CE33:CN33" si="34">H33-BE33</f>
        <v>0</v>
      </c>
      <c r="CF33" s="111">
        <f t="shared" si="34"/>
        <v>0</v>
      </c>
      <c r="CG33" s="111">
        <f t="shared" si="34"/>
        <v>0</v>
      </c>
      <c r="CH33" s="111">
        <f t="shared" si="34"/>
        <v>0</v>
      </c>
      <c r="CI33" s="111">
        <f t="shared" si="34"/>
        <v>0</v>
      </c>
      <c r="CJ33" s="111">
        <f t="shared" si="34"/>
        <v>0</v>
      </c>
      <c r="CK33" s="111">
        <f t="shared" si="34"/>
        <v>0</v>
      </c>
      <c r="CL33" s="111">
        <f t="shared" si="34"/>
        <v>0</v>
      </c>
      <c r="CM33" s="111">
        <f t="shared" si="34"/>
        <v>0</v>
      </c>
      <c r="CN33" s="111">
        <f t="shared" si="34"/>
        <v>0</v>
      </c>
      <c r="DZ33" s="114" t="s">
        <v>125</v>
      </c>
      <c r="EA33" s="115" t="s">
        <v>124</v>
      </c>
      <c r="EB33" s="115" t="s">
        <v>124</v>
      </c>
      <c r="EC33" s="115" t="s">
        <v>124</v>
      </c>
    </row>
    <row r="34" spans="1:133" s="111" customFormat="1" x14ac:dyDescent="0.25">
      <c r="B34" s="117" t="s">
        <v>165</v>
      </c>
      <c r="C34" s="141"/>
      <c r="D34" s="142">
        <f>D33</f>
        <v>0</v>
      </c>
      <c r="E34" s="141"/>
      <c r="F34" s="142">
        <f>F33</f>
        <v>0</v>
      </c>
      <c r="G34" s="141"/>
      <c r="H34" s="142">
        <f>H33</f>
        <v>0</v>
      </c>
      <c r="I34" s="142">
        <f t="shared" ref="I34:Q34" si="35">I33</f>
        <v>0</v>
      </c>
      <c r="J34" s="142">
        <f t="shared" si="35"/>
        <v>0</v>
      </c>
      <c r="K34" s="142">
        <f t="shared" si="35"/>
        <v>0</v>
      </c>
      <c r="L34" s="142">
        <f t="shared" si="35"/>
        <v>0</v>
      </c>
      <c r="M34" s="142">
        <f t="shared" si="35"/>
        <v>0</v>
      </c>
      <c r="N34" s="142">
        <f t="shared" si="35"/>
        <v>0</v>
      </c>
      <c r="O34" s="142">
        <f t="shared" si="35"/>
        <v>0</v>
      </c>
      <c r="P34" s="142">
        <f t="shared" si="35"/>
        <v>0</v>
      </c>
      <c r="Q34" s="142">
        <f t="shared" si="35"/>
        <v>0</v>
      </c>
      <c r="AG34" s="142"/>
      <c r="AH34" s="142"/>
      <c r="AI34" s="142"/>
      <c r="AJ34" s="142"/>
      <c r="AK34" s="142"/>
      <c r="AL34" s="142"/>
      <c r="AM34" s="142"/>
      <c r="AN34" s="142"/>
      <c r="AO34" s="142"/>
      <c r="AP34" s="142"/>
      <c r="BD34" s="142">
        <f t="shared" ref="BD34:BN34" si="36">BD33</f>
        <v>0</v>
      </c>
      <c r="BE34" s="142">
        <f t="shared" si="36"/>
        <v>0</v>
      </c>
      <c r="BF34" s="142">
        <f t="shared" si="36"/>
        <v>0</v>
      </c>
      <c r="BG34" s="142">
        <f t="shared" si="36"/>
        <v>0</v>
      </c>
      <c r="BH34" s="142">
        <f t="shared" si="36"/>
        <v>0</v>
      </c>
      <c r="BI34" s="142">
        <f t="shared" si="36"/>
        <v>0</v>
      </c>
      <c r="BJ34" s="142">
        <f t="shared" si="36"/>
        <v>0</v>
      </c>
      <c r="BK34" s="142">
        <f t="shared" si="36"/>
        <v>0</v>
      </c>
      <c r="BL34" s="142">
        <f t="shared" si="36"/>
        <v>0</v>
      </c>
      <c r="BM34" s="142">
        <f t="shared" si="36"/>
        <v>0</v>
      </c>
      <c r="BN34" s="142">
        <f t="shared" si="36"/>
        <v>0</v>
      </c>
      <c r="BO34" s="142"/>
      <c r="BP34" s="142"/>
      <c r="BQ34" s="142"/>
      <c r="BR34" s="142"/>
      <c r="BS34" s="142"/>
      <c r="BT34" s="142"/>
      <c r="BU34" s="142"/>
      <c r="BV34" s="142"/>
      <c r="BW34" s="142"/>
      <c r="BX34" s="142"/>
      <c r="CD34" s="142">
        <f t="shared" ref="CD34:CN34" si="37">CD33</f>
        <v>0</v>
      </c>
      <c r="CE34" s="142">
        <f t="shared" si="37"/>
        <v>0</v>
      </c>
      <c r="CF34" s="142">
        <f t="shared" si="37"/>
        <v>0</v>
      </c>
      <c r="CG34" s="142">
        <f t="shared" si="37"/>
        <v>0</v>
      </c>
      <c r="CH34" s="142">
        <f t="shared" si="37"/>
        <v>0</v>
      </c>
      <c r="CI34" s="142">
        <f t="shared" si="37"/>
        <v>0</v>
      </c>
      <c r="CJ34" s="142">
        <f t="shared" si="37"/>
        <v>0</v>
      </c>
      <c r="CK34" s="142">
        <f t="shared" si="37"/>
        <v>0</v>
      </c>
      <c r="CL34" s="142">
        <f t="shared" si="37"/>
        <v>0</v>
      </c>
      <c r="CM34" s="142">
        <f t="shared" si="37"/>
        <v>0</v>
      </c>
      <c r="CN34" s="142">
        <f t="shared" si="37"/>
        <v>0</v>
      </c>
      <c r="CO34" s="142"/>
      <c r="CP34" s="142"/>
      <c r="CQ34" s="142"/>
      <c r="CR34" s="142"/>
      <c r="CS34" s="142"/>
      <c r="CT34" s="142"/>
      <c r="CU34" s="142"/>
      <c r="CV34" s="142"/>
      <c r="CW34" s="142"/>
      <c r="CX34" s="142"/>
      <c r="DZ34" s="114" t="s">
        <v>125</v>
      </c>
      <c r="EA34" s="115" t="s">
        <v>124</v>
      </c>
      <c r="EB34" s="115" t="s">
        <v>124</v>
      </c>
      <c r="EC34" s="115" t="s">
        <v>124</v>
      </c>
    </row>
    <row r="35" spans="1:133" s="111" customFormat="1" x14ac:dyDescent="0.25">
      <c r="B35" s="117"/>
      <c r="C35" s="132"/>
      <c r="E35" s="132"/>
      <c r="G35" s="132"/>
      <c r="DZ35" s="114" t="s">
        <v>125</v>
      </c>
      <c r="EA35" s="115" t="s">
        <v>124</v>
      </c>
      <c r="EB35" s="115" t="s">
        <v>124</v>
      </c>
      <c r="EC35" s="115" t="s">
        <v>124</v>
      </c>
    </row>
    <row r="36" spans="1:133" s="111" customFormat="1" ht="15.75" thickBot="1" x14ac:dyDescent="0.3">
      <c r="B36" s="112" t="s">
        <v>166</v>
      </c>
      <c r="C36" s="141"/>
      <c r="D36" s="150">
        <f>D34+D31</f>
        <v>-1803000</v>
      </c>
      <c r="E36" s="141"/>
      <c r="F36" s="150" t="e">
        <f>F34+F31</f>
        <v>#VALUE!</v>
      </c>
      <c r="G36" s="141"/>
      <c r="H36" s="150" t="e">
        <f t="shared" ref="H36:Q36" si="38">H34+H31</f>
        <v>#VALUE!</v>
      </c>
      <c r="I36" s="150" t="e">
        <f t="shared" si="38"/>
        <v>#VALUE!</v>
      </c>
      <c r="J36" s="150">
        <f t="shared" si="38"/>
        <v>-5023529.0336635113</v>
      </c>
      <c r="K36" s="150">
        <f t="shared" si="38"/>
        <v>-4815754.3123702407</v>
      </c>
      <c r="L36" s="150">
        <f t="shared" si="38"/>
        <v>-4334311.2953227162</v>
      </c>
      <c r="M36" s="150">
        <f t="shared" si="38"/>
        <v>-3898869.6478376687</v>
      </c>
      <c r="N36" s="150" t="e">
        <f t="shared" si="38"/>
        <v>#VALUE!</v>
      </c>
      <c r="O36" s="150" t="e">
        <f t="shared" si="38"/>
        <v>#VALUE!</v>
      </c>
      <c r="P36" s="150" t="e">
        <f t="shared" si="38"/>
        <v>#VALUE!</v>
      </c>
      <c r="Q36" s="150" t="e">
        <f t="shared" si="38"/>
        <v>#VALUE!</v>
      </c>
      <c r="AG36" s="150"/>
      <c r="AH36" s="150"/>
      <c r="AI36" s="150"/>
      <c r="AJ36" s="150"/>
      <c r="AK36" s="150"/>
      <c r="AL36" s="150"/>
      <c r="AM36" s="150"/>
      <c r="AN36" s="150"/>
      <c r="AO36" s="150"/>
      <c r="AP36" s="150"/>
      <c r="BD36" s="150" t="e">
        <f t="shared" ref="BD36:BN36" si="39">BD34+BD31</f>
        <v>#VALUE!</v>
      </c>
      <c r="BE36" s="150" t="e">
        <f t="shared" si="39"/>
        <v>#VALUE!</v>
      </c>
      <c r="BF36" s="150" t="e">
        <f t="shared" si="39"/>
        <v>#VALUE!</v>
      </c>
      <c r="BG36" s="150" t="e">
        <f t="shared" si="39"/>
        <v>#VALUE!</v>
      </c>
      <c r="BH36" s="150" t="e">
        <f t="shared" si="39"/>
        <v>#VALUE!</v>
      </c>
      <c r="BI36" s="150" t="e">
        <f t="shared" si="39"/>
        <v>#VALUE!</v>
      </c>
      <c r="BJ36" s="150" t="e">
        <f t="shared" si="39"/>
        <v>#VALUE!</v>
      </c>
      <c r="BK36" s="150" t="e">
        <f t="shared" si="39"/>
        <v>#VALUE!</v>
      </c>
      <c r="BL36" s="150" t="e">
        <f t="shared" si="39"/>
        <v>#VALUE!</v>
      </c>
      <c r="BM36" s="150" t="e">
        <f t="shared" si="39"/>
        <v>#VALUE!</v>
      </c>
      <c r="BN36" s="150" t="e">
        <f t="shared" si="39"/>
        <v>#VALUE!</v>
      </c>
      <c r="BO36" s="150"/>
      <c r="BP36" s="150"/>
      <c r="BQ36" s="150"/>
      <c r="BR36" s="150"/>
      <c r="BS36" s="150"/>
      <c r="BT36" s="150"/>
      <c r="BU36" s="150"/>
      <c r="BV36" s="150"/>
      <c r="BW36" s="150"/>
      <c r="BX36" s="150"/>
      <c r="CD36" s="150" t="e">
        <f t="shared" ref="CD36:CN36" si="40">CD34+CD31</f>
        <v>#VALUE!</v>
      </c>
      <c r="CE36" s="150" t="e">
        <f t="shared" si="40"/>
        <v>#VALUE!</v>
      </c>
      <c r="CF36" s="150" t="e">
        <f t="shared" si="40"/>
        <v>#VALUE!</v>
      </c>
      <c r="CG36" s="150" t="e">
        <f t="shared" si="40"/>
        <v>#VALUE!</v>
      </c>
      <c r="CH36" s="150" t="e">
        <f t="shared" si="40"/>
        <v>#VALUE!</v>
      </c>
      <c r="CI36" s="150" t="e">
        <f t="shared" si="40"/>
        <v>#VALUE!</v>
      </c>
      <c r="CJ36" s="150" t="e">
        <f t="shared" si="40"/>
        <v>#VALUE!</v>
      </c>
      <c r="CK36" s="150" t="e">
        <f t="shared" si="40"/>
        <v>#VALUE!</v>
      </c>
      <c r="CL36" s="150" t="e">
        <f t="shared" si="40"/>
        <v>#VALUE!</v>
      </c>
      <c r="CM36" s="150" t="e">
        <f t="shared" si="40"/>
        <v>#VALUE!</v>
      </c>
      <c r="CN36" s="150" t="e">
        <f t="shared" si="40"/>
        <v>#VALUE!</v>
      </c>
      <c r="CO36" s="150"/>
      <c r="CP36" s="150"/>
      <c r="CQ36" s="150"/>
      <c r="CR36" s="150"/>
      <c r="CS36" s="150"/>
      <c r="CT36" s="150"/>
      <c r="CU36" s="150"/>
      <c r="CV36" s="150"/>
      <c r="CW36" s="150"/>
      <c r="CX36" s="150"/>
      <c r="DZ36" s="114" t="s">
        <v>125</v>
      </c>
      <c r="EA36" s="115" t="s">
        <v>124</v>
      </c>
      <c r="EB36" s="115" t="s">
        <v>124</v>
      </c>
      <c r="EC36" s="115" t="s">
        <v>124</v>
      </c>
    </row>
    <row r="37" spans="1:133" s="111" customFormat="1" ht="15.75" thickTop="1" x14ac:dyDescent="0.25">
      <c r="C37" s="132"/>
      <c r="E37" s="132"/>
      <c r="G37" s="132"/>
      <c r="DZ37" s="114" t="s">
        <v>125</v>
      </c>
      <c r="EA37" s="115" t="s">
        <v>124</v>
      </c>
      <c r="EB37" s="115" t="s">
        <v>124</v>
      </c>
      <c r="EC37" s="115" t="s">
        <v>124</v>
      </c>
    </row>
    <row r="38" spans="1:133" s="111" customFormat="1" x14ac:dyDescent="0.25">
      <c r="B38" s="151" t="s">
        <v>167</v>
      </c>
      <c r="C38" s="132"/>
      <c r="E38" s="132"/>
      <c r="G38" s="132"/>
      <c r="DZ38" s="114" t="s">
        <v>125</v>
      </c>
      <c r="EA38" s="115" t="s">
        <v>124</v>
      </c>
      <c r="EB38" s="115" t="s">
        <v>124</v>
      </c>
      <c r="EC38" s="115" t="s">
        <v>124</v>
      </c>
    </row>
    <row r="39" spans="1:133" s="111" customFormat="1" x14ac:dyDescent="0.25">
      <c r="B39" s="151" t="s">
        <v>168</v>
      </c>
      <c r="C39" s="152"/>
      <c r="D39" s="151">
        <f>D36-D13</f>
        <v>-4952000</v>
      </c>
      <c r="E39" s="152"/>
      <c r="F39" s="151" t="e">
        <f>F36-F13</f>
        <v>#VALUE!</v>
      </c>
      <c r="G39" s="152"/>
      <c r="H39" s="151" t="e">
        <f t="shared" ref="H39:Q39" si="41">H36-H13</f>
        <v>#VALUE!</v>
      </c>
      <c r="I39" s="151" t="e">
        <f t="shared" si="41"/>
        <v>#VALUE!</v>
      </c>
      <c r="J39" s="151">
        <f t="shared" si="41"/>
        <v>-5775529.0336635113</v>
      </c>
      <c r="K39" s="151">
        <f t="shared" si="41"/>
        <v>-5567754.3123702407</v>
      </c>
      <c r="L39" s="151">
        <f t="shared" si="41"/>
        <v>-5086311.2953227162</v>
      </c>
      <c r="M39" s="151">
        <f t="shared" si="41"/>
        <v>-4650869.6478376687</v>
      </c>
      <c r="N39" s="151" t="e">
        <f t="shared" si="41"/>
        <v>#VALUE!</v>
      </c>
      <c r="O39" s="151" t="e">
        <f t="shared" si="41"/>
        <v>#VALUE!</v>
      </c>
      <c r="P39" s="151" t="e">
        <f t="shared" si="41"/>
        <v>#VALUE!</v>
      </c>
      <c r="Q39" s="151" t="e">
        <f t="shared" si="41"/>
        <v>#VALUE!</v>
      </c>
      <c r="AG39" s="151"/>
      <c r="AH39" s="151"/>
      <c r="AI39" s="151"/>
      <c r="AJ39" s="151"/>
      <c r="AK39" s="151"/>
      <c r="AL39" s="151"/>
      <c r="AM39" s="151"/>
      <c r="AN39" s="151"/>
      <c r="AO39" s="151"/>
      <c r="AP39" s="151"/>
      <c r="BD39" s="151" t="e">
        <f t="shared" ref="BD39:BN39" si="42">BD36-BD13</f>
        <v>#VALUE!</v>
      </c>
      <c r="BE39" s="151" t="e">
        <f t="shared" si="42"/>
        <v>#VALUE!</v>
      </c>
      <c r="BF39" s="151" t="e">
        <f t="shared" si="42"/>
        <v>#VALUE!</v>
      </c>
      <c r="BG39" s="151" t="e">
        <f t="shared" si="42"/>
        <v>#VALUE!</v>
      </c>
      <c r="BH39" s="151" t="e">
        <f t="shared" si="42"/>
        <v>#VALUE!</v>
      </c>
      <c r="BI39" s="151" t="e">
        <f t="shared" si="42"/>
        <v>#VALUE!</v>
      </c>
      <c r="BJ39" s="151" t="e">
        <f t="shared" si="42"/>
        <v>#VALUE!</v>
      </c>
      <c r="BK39" s="151" t="e">
        <f t="shared" si="42"/>
        <v>#VALUE!</v>
      </c>
      <c r="BL39" s="151" t="e">
        <f t="shared" si="42"/>
        <v>#VALUE!</v>
      </c>
      <c r="BM39" s="151" t="e">
        <f t="shared" si="42"/>
        <v>#VALUE!</v>
      </c>
      <c r="BN39" s="151" t="e">
        <f t="shared" si="42"/>
        <v>#VALUE!</v>
      </c>
      <c r="BO39" s="151"/>
      <c r="BP39" s="151"/>
      <c r="BQ39" s="151"/>
      <c r="BR39" s="151"/>
      <c r="BS39" s="151"/>
      <c r="BT39" s="151"/>
      <c r="BU39" s="151"/>
      <c r="BV39" s="151"/>
      <c r="BW39" s="151"/>
      <c r="BX39" s="151"/>
      <c r="CD39" s="151" t="e">
        <f t="shared" ref="CD39:CN39" si="43">CD36-CD13</f>
        <v>#VALUE!</v>
      </c>
      <c r="CE39" s="151" t="e">
        <f t="shared" si="43"/>
        <v>#VALUE!</v>
      </c>
      <c r="CF39" s="151" t="e">
        <f t="shared" si="43"/>
        <v>#VALUE!</v>
      </c>
      <c r="CG39" s="151" t="e">
        <f t="shared" si="43"/>
        <v>#VALUE!</v>
      </c>
      <c r="CH39" s="151" t="e">
        <f t="shared" si="43"/>
        <v>#VALUE!</v>
      </c>
      <c r="CI39" s="151" t="e">
        <f t="shared" si="43"/>
        <v>#VALUE!</v>
      </c>
      <c r="CJ39" s="151" t="e">
        <f t="shared" si="43"/>
        <v>#VALUE!</v>
      </c>
      <c r="CK39" s="151" t="e">
        <f t="shared" si="43"/>
        <v>#VALUE!</v>
      </c>
      <c r="CL39" s="151" t="e">
        <f t="shared" si="43"/>
        <v>#VALUE!</v>
      </c>
      <c r="CM39" s="151" t="e">
        <f t="shared" si="43"/>
        <v>#VALUE!</v>
      </c>
      <c r="CN39" s="151" t="e">
        <f t="shared" si="43"/>
        <v>#VALUE!</v>
      </c>
      <c r="CO39" s="151"/>
      <c r="CP39" s="151"/>
      <c r="CQ39" s="151"/>
      <c r="CR39" s="151"/>
      <c r="CS39" s="151"/>
      <c r="CT39" s="151"/>
      <c r="CU39" s="151"/>
      <c r="CV39" s="151"/>
      <c r="CW39" s="151"/>
      <c r="CX39" s="151"/>
      <c r="DZ39" s="114" t="s">
        <v>125</v>
      </c>
      <c r="EA39" s="115" t="s">
        <v>124</v>
      </c>
      <c r="EB39" s="115" t="s">
        <v>124</v>
      </c>
      <c r="EC39" s="115" t="s">
        <v>124</v>
      </c>
    </row>
    <row r="40" spans="1:133" s="111" customFormat="1" x14ac:dyDescent="0.25">
      <c r="C40" s="113"/>
      <c r="E40" s="132"/>
      <c r="G40" s="113"/>
      <c r="DZ40" s="114" t="s">
        <v>125</v>
      </c>
      <c r="EA40" s="115" t="s">
        <v>124</v>
      </c>
      <c r="EB40" s="115" t="s">
        <v>124</v>
      </c>
      <c r="EC40" s="115" t="s">
        <v>124</v>
      </c>
    </row>
    <row r="41" spans="1:133" s="111" customFormat="1" hidden="1" x14ac:dyDescent="0.25">
      <c r="A41" s="114"/>
      <c r="C41" s="114" t="s">
        <v>169</v>
      </c>
      <c r="DZ41" s="114" t="s">
        <v>125</v>
      </c>
      <c r="EA41" s="115" t="s">
        <v>124</v>
      </c>
      <c r="EB41" s="115" t="s">
        <v>124</v>
      </c>
      <c r="EC41" s="115" t="s">
        <v>124</v>
      </c>
    </row>
    <row r="42" spans="1:133" s="111" customFormat="1" hidden="1" x14ac:dyDescent="0.25">
      <c r="C42" s="114" t="s">
        <v>169</v>
      </c>
      <c r="DZ42" s="114" t="s">
        <v>125</v>
      </c>
      <c r="EA42" s="115" t="s">
        <v>124</v>
      </c>
      <c r="EB42" s="115" t="s">
        <v>124</v>
      </c>
      <c r="EC42" s="115" t="s">
        <v>124</v>
      </c>
    </row>
    <row r="43" spans="1:133" s="111" customFormat="1" hidden="1" x14ac:dyDescent="0.25">
      <c r="C43" s="114" t="s">
        <v>169</v>
      </c>
      <c r="DZ43" s="114" t="s">
        <v>125</v>
      </c>
      <c r="EA43" s="115" t="s">
        <v>124</v>
      </c>
      <c r="EB43" s="115" t="s">
        <v>124</v>
      </c>
      <c r="EC43" s="115" t="s">
        <v>124</v>
      </c>
    </row>
    <row r="44" spans="1:133" s="111" customFormat="1" hidden="1" x14ac:dyDescent="0.25">
      <c r="B44" s="116" t="s">
        <v>170</v>
      </c>
      <c r="C44" s="114" t="s">
        <v>169</v>
      </c>
      <c r="E44" s="116"/>
      <c r="F44" s="111">
        <f>IF('[5]Budget Summary 1'!J608&gt;0,'[5]Budget Summary 1'!J608,0)</f>
        <v>0</v>
      </c>
      <c r="G44" s="116"/>
      <c r="H44" s="111">
        <f>IF('[5]Budget Summary 1'!L608&gt;0,'[5]Budget Summary 1'!L608,0)</f>
        <v>0</v>
      </c>
      <c r="I44" s="111">
        <f>IF('[5]Budget Summary 1'!M608&gt;0,'[5]Budget Summary 1'!M608,0)</f>
        <v>0.31999999657273293</v>
      </c>
      <c r="J44" s="111">
        <f>IF('[5]Budget Summary 1'!N608&gt;0,'[5]Budget Summary 1'!N608,0)</f>
        <v>0</v>
      </c>
      <c r="K44" s="111">
        <f>IF('[5]Budget Summary 1'!O608&gt;0,'[5]Budget Summary 1'!O608,0)</f>
        <v>0</v>
      </c>
      <c r="L44" s="111">
        <f>IF('[5]Budget Summary 1'!P608&gt;0,'[5]Budget Summary 1'!P608,0)</f>
        <v>0.37999999150633812</v>
      </c>
      <c r="M44" s="111">
        <f>IF('[5]Budget Summary 1'!Q608&gt;0,'[5]Budget Summary 1'!Q608,0)</f>
        <v>0</v>
      </c>
      <c r="N44" s="111">
        <f>IF('[5]Budget Summary 1'!R608&gt;0,'[5]Budget Summary 1'!R608,0)</f>
        <v>0.46000000089406967</v>
      </c>
      <c r="O44" s="111">
        <f>IF('[5]Budget Summary 1'!S608&gt;0,'[5]Budget Summary 1'!S608,0)</f>
        <v>0</v>
      </c>
      <c r="P44" s="111">
        <f>IF('[5]Budget Summary 1'!T608&gt;0,'[5]Budget Summary 1'!T608,0)</f>
        <v>0.36999999731779099</v>
      </c>
      <c r="Q44" s="111">
        <f>IF('[5]Budget Summary 1'!U608&gt;0,'[5]Budget Summary 1'!U608,0)</f>
        <v>0</v>
      </c>
      <c r="DZ44" s="114" t="s">
        <v>125</v>
      </c>
      <c r="EA44" s="115" t="s">
        <v>124</v>
      </c>
      <c r="EB44" s="115" t="s">
        <v>124</v>
      </c>
      <c r="EC44" s="115" t="s">
        <v>124</v>
      </c>
    </row>
    <row r="45" spans="1:133" s="111" customFormat="1" hidden="1" x14ac:dyDescent="0.25">
      <c r="B45" s="116" t="s">
        <v>171</v>
      </c>
      <c r="C45" s="114" t="s">
        <v>169</v>
      </c>
      <c r="E45" s="116"/>
      <c r="F45" s="111">
        <f>IF('[5]Budget Summary 1'!J608&lt;0,-'[5]Budget Summary 1'!J608,0)</f>
        <v>0</v>
      </c>
      <c r="G45" s="116"/>
      <c r="H45" s="111">
        <f>IF('[5]Budget Summary 1'!L608&lt;0,-'[5]Budget Summary 1'!L608,0)</f>
        <v>0</v>
      </c>
      <c r="I45" s="111">
        <f>IF('[5]Budget Summary 1'!M608&lt;0,-'[5]Budget Summary 1'!M608,0)</f>
        <v>0</v>
      </c>
      <c r="J45" s="111">
        <f>IF('[5]Budget Summary 1'!N608&lt;0,-'[5]Budget Summary 1'!N608,0)</f>
        <v>0.23999999649822712</v>
      </c>
      <c r="K45" s="111">
        <f>IF('[5]Budget Summary 1'!O608&lt;0,-'[5]Budget Summary 1'!O608,0)</f>
        <v>0.13000001758337021</v>
      </c>
      <c r="L45" s="111">
        <f>IF('[5]Budget Summary 1'!P608&lt;0,-'[5]Budget Summary 1'!P608,0)</f>
        <v>0</v>
      </c>
      <c r="M45" s="111">
        <f>IF('[5]Budget Summary 1'!Q608&lt;0,-'[5]Budget Summary 1'!Q608,0)</f>
        <v>8.0000005662441254E-2</v>
      </c>
      <c r="N45" s="111">
        <f>IF('[5]Budget Summary 1'!R608&lt;0,-'[5]Budget Summary 1'!R608,0)</f>
        <v>0</v>
      </c>
      <c r="O45" s="111">
        <f>IF('[5]Budget Summary 1'!S608&lt;0,-'[5]Budget Summary 1'!S608,0)</f>
        <v>0.11000000685453415</v>
      </c>
      <c r="P45" s="111">
        <f>IF('[5]Budget Summary 1'!T608&lt;0,-'[5]Budget Summary 1'!T608,0)</f>
        <v>0</v>
      </c>
      <c r="Q45" s="111">
        <f>IF('[5]Budget Summary 1'!U608&lt;0,-'[5]Budget Summary 1'!U608,0)</f>
        <v>1.0000001639127731E-2</v>
      </c>
      <c r="DZ45" s="114" t="s">
        <v>125</v>
      </c>
      <c r="EA45" s="115" t="s">
        <v>124</v>
      </c>
      <c r="EB45" s="115" t="s">
        <v>124</v>
      </c>
      <c r="EC45" s="115" t="s">
        <v>124</v>
      </c>
    </row>
    <row r="46" spans="1:133" s="111" customFormat="1" hidden="1" x14ac:dyDescent="0.25">
      <c r="C46" s="114" t="s">
        <v>169</v>
      </c>
      <c r="DZ46" s="114" t="s">
        <v>125</v>
      </c>
      <c r="EA46" s="115" t="s">
        <v>124</v>
      </c>
      <c r="EB46" s="115" t="s">
        <v>124</v>
      </c>
      <c r="EC46" s="115" t="s">
        <v>124</v>
      </c>
    </row>
    <row r="47" spans="1:133" s="111" customFormat="1" hidden="1" x14ac:dyDescent="0.25">
      <c r="B47" s="111" t="s">
        <v>172</v>
      </c>
      <c r="C47" s="114" t="s">
        <v>169</v>
      </c>
      <c r="F47" s="111">
        <f>+'[5]Loans Receivable - Internal'!J44</f>
        <v>0</v>
      </c>
      <c r="H47" s="111">
        <f>+'[5]Loans Receivable - Internal'!K44</f>
        <v>0</v>
      </c>
      <c r="I47" s="111">
        <f>+'[5]Loans Receivable - Internal'!L44</f>
        <v>0</v>
      </c>
      <c r="J47" s="111">
        <f>+'[5]Loans Receivable - Internal'!M44</f>
        <v>0</v>
      </c>
      <c r="K47" s="111">
        <f>+'[5]Loans Receivable - Internal'!N44</f>
        <v>0</v>
      </c>
      <c r="L47" s="111">
        <f>+'[5]Loans Receivable - Internal'!O44</f>
        <v>0</v>
      </c>
      <c r="M47" s="111">
        <f>+'[5]Loans Receivable - Internal'!P44</f>
        <v>0</v>
      </c>
      <c r="N47" s="111">
        <f>+'[5]Loans Receivable - Internal'!Q44</f>
        <v>0</v>
      </c>
      <c r="O47" s="111">
        <f>+'[5]Loans Receivable - Internal'!R44</f>
        <v>0</v>
      </c>
      <c r="P47" s="111">
        <f>+'[5]Loans Receivable - Internal'!S44</f>
        <v>0</v>
      </c>
      <c r="Q47" s="111">
        <f>+'[5]Loans Receivable - Internal'!T44</f>
        <v>0</v>
      </c>
      <c r="DZ47" s="114" t="s">
        <v>125</v>
      </c>
      <c r="EA47" s="115" t="s">
        <v>124</v>
      </c>
      <c r="EB47" s="115" t="s">
        <v>124</v>
      </c>
      <c r="EC47" s="115" t="s">
        <v>124</v>
      </c>
    </row>
    <row r="48" spans="1:133" s="111" customFormat="1" hidden="1" x14ac:dyDescent="0.25">
      <c r="B48" s="111" t="s">
        <v>173</v>
      </c>
      <c r="C48" s="114" t="s">
        <v>169</v>
      </c>
      <c r="F48" s="111">
        <f>+'[5]Loans Payable - Internal'!J44</f>
        <v>0</v>
      </c>
      <c r="H48" s="111">
        <f>+'[5]Loans Payable - Internal'!K44</f>
        <v>0</v>
      </c>
      <c r="I48" s="111">
        <f>+'[5]Loans Payable - Internal'!L44</f>
        <v>0</v>
      </c>
      <c r="J48" s="111">
        <f>+'[5]Loans Payable - Internal'!M44</f>
        <v>0</v>
      </c>
      <c r="K48" s="111">
        <f>+'[5]Loans Payable - Internal'!N44</f>
        <v>0</v>
      </c>
      <c r="L48" s="111">
        <f>+'[5]Loans Payable - Internal'!O44</f>
        <v>0</v>
      </c>
      <c r="M48" s="111">
        <f>+'[5]Loans Payable - Internal'!P44</f>
        <v>0</v>
      </c>
      <c r="N48" s="111">
        <f>+'[5]Loans Payable - Internal'!Q44</f>
        <v>0</v>
      </c>
      <c r="O48" s="111">
        <f>+'[5]Loans Payable - Internal'!R44</f>
        <v>0</v>
      </c>
      <c r="P48" s="111">
        <f>+'[5]Loans Payable - Internal'!S44</f>
        <v>0</v>
      </c>
      <c r="Q48" s="111">
        <f>+'[5]Loans Payable - Internal'!T44</f>
        <v>0</v>
      </c>
      <c r="DZ48" s="114" t="s">
        <v>125</v>
      </c>
      <c r="EA48" s="115" t="s">
        <v>124</v>
      </c>
      <c r="EB48" s="115" t="s">
        <v>124</v>
      </c>
      <c r="EC48" s="115" t="s">
        <v>124</v>
      </c>
    </row>
    <row r="49" spans="2:133" s="111" customFormat="1" hidden="1" x14ac:dyDescent="0.25">
      <c r="C49" s="114" t="s">
        <v>169</v>
      </c>
      <c r="DZ49" s="114" t="s">
        <v>125</v>
      </c>
      <c r="EA49" s="115" t="s">
        <v>124</v>
      </c>
      <c r="EB49" s="115" t="s">
        <v>124</v>
      </c>
      <c r="EC49" s="115" t="s">
        <v>124</v>
      </c>
    </row>
    <row r="50" spans="2:133" s="111" customFormat="1" hidden="1" x14ac:dyDescent="0.25">
      <c r="C50" s="114" t="s">
        <v>169</v>
      </c>
      <c r="DZ50" s="114" t="s">
        <v>125</v>
      </c>
      <c r="EA50" s="115" t="s">
        <v>124</v>
      </c>
      <c r="EB50" s="115" t="s">
        <v>124</v>
      </c>
      <c r="EC50" s="115" t="s">
        <v>124</v>
      </c>
    </row>
    <row r="51" spans="2:133" s="111" customFormat="1" hidden="1" x14ac:dyDescent="0.25">
      <c r="C51" s="114" t="s">
        <v>169</v>
      </c>
      <c r="F51" s="111">
        <v>1</v>
      </c>
      <c r="H51" s="111">
        <f>F51+1</f>
        <v>2</v>
      </c>
      <c r="I51" s="111">
        <f t="shared" ref="I51:Q51" si="44">H51+1</f>
        <v>3</v>
      </c>
      <c r="J51" s="111">
        <f t="shared" si="44"/>
        <v>4</v>
      </c>
      <c r="K51" s="111">
        <f t="shared" si="44"/>
        <v>5</v>
      </c>
      <c r="L51" s="111">
        <f t="shared" si="44"/>
        <v>6</v>
      </c>
      <c r="M51" s="111">
        <f t="shared" si="44"/>
        <v>7</v>
      </c>
      <c r="N51" s="111">
        <f t="shared" si="44"/>
        <v>8</v>
      </c>
      <c r="O51" s="111">
        <f t="shared" si="44"/>
        <v>9</v>
      </c>
      <c r="P51" s="111">
        <f t="shared" si="44"/>
        <v>10</v>
      </c>
      <c r="Q51" s="111">
        <f t="shared" si="44"/>
        <v>11</v>
      </c>
      <c r="AG51" s="111">
        <f>Q51+1</f>
        <v>12</v>
      </c>
      <c r="AH51" s="111">
        <f t="shared" ref="AH51:AP51" si="45">AG51+1</f>
        <v>13</v>
      </c>
      <c r="AI51" s="111">
        <f t="shared" si="45"/>
        <v>14</v>
      </c>
      <c r="AJ51" s="111">
        <f t="shared" si="45"/>
        <v>15</v>
      </c>
      <c r="AK51" s="111">
        <f t="shared" si="45"/>
        <v>16</v>
      </c>
      <c r="AL51" s="111">
        <f t="shared" si="45"/>
        <v>17</v>
      </c>
      <c r="AM51" s="111">
        <f t="shared" si="45"/>
        <v>18</v>
      </c>
      <c r="AN51" s="111">
        <f t="shared" si="45"/>
        <v>19</v>
      </c>
      <c r="AO51" s="111">
        <f t="shared" si="45"/>
        <v>20</v>
      </c>
      <c r="AP51" s="111">
        <f t="shared" si="45"/>
        <v>21</v>
      </c>
      <c r="BO51" s="111">
        <f>Q51+1</f>
        <v>12</v>
      </c>
      <c r="BP51" s="111">
        <f t="shared" ref="BP51:BX51" si="46">BO51+1</f>
        <v>13</v>
      </c>
      <c r="BQ51" s="111">
        <f t="shared" si="46"/>
        <v>14</v>
      </c>
      <c r="BR51" s="111">
        <f t="shared" si="46"/>
        <v>15</v>
      </c>
      <c r="BS51" s="111">
        <f t="shared" si="46"/>
        <v>16</v>
      </c>
      <c r="BT51" s="111">
        <f t="shared" si="46"/>
        <v>17</v>
      </c>
      <c r="BU51" s="111">
        <f t="shared" si="46"/>
        <v>18</v>
      </c>
      <c r="BV51" s="111">
        <f t="shared" si="46"/>
        <v>19</v>
      </c>
      <c r="BW51" s="111">
        <f t="shared" si="46"/>
        <v>20</v>
      </c>
      <c r="BX51" s="111">
        <f t="shared" si="46"/>
        <v>21</v>
      </c>
      <c r="DZ51" s="114" t="s">
        <v>125</v>
      </c>
      <c r="EA51" s="115" t="s">
        <v>124</v>
      </c>
      <c r="EB51" s="115" t="s">
        <v>124</v>
      </c>
      <c r="EC51" s="115" t="s">
        <v>124</v>
      </c>
    </row>
    <row r="52" spans="2:133" s="111" customFormat="1" hidden="1" x14ac:dyDescent="0.25">
      <c r="C52" s="114" t="s">
        <v>169</v>
      </c>
      <c r="DZ52" s="114" t="s">
        <v>125</v>
      </c>
      <c r="EA52" s="115" t="s">
        <v>124</v>
      </c>
      <c r="EB52" s="115" t="s">
        <v>124</v>
      </c>
      <c r="EC52" s="115" t="s">
        <v>124</v>
      </c>
    </row>
    <row r="53" spans="2:133" s="111" customFormat="1" hidden="1" x14ac:dyDescent="0.25">
      <c r="B53" s="117" t="s">
        <v>174</v>
      </c>
      <c r="C53" s="114" t="s">
        <v>169</v>
      </c>
      <c r="E53" s="117"/>
      <c r="G53" s="117"/>
      <c r="DZ53" s="114" t="s">
        <v>125</v>
      </c>
      <c r="EA53" s="115" t="s">
        <v>124</v>
      </c>
      <c r="EB53" s="115" t="s">
        <v>124</v>
      </c>
      <c r="EC53" s="115" t="s">
        <v>124</v>
      </c>
    </row>
    <row r="54" spans="2:133" s="111" customFormat="1" hidden="1" x14ac:dyDescent="0.25">
      <c r="B54" s="116" t="s">
        <v>166</v>
      </c>
      <c r="C54" s="114" t="s">
        <v>169</v>
      </c>
      <c r="E54" s="116"/>
      <c r="F54" s="111" t="e">
        <f>F36</f>
        <v>#VALUE!</v>
      </c>
      <c r="G54" s="116"/>
      <c r="H54" s="111" t="e">
        <f t="shared" ref="H54:Q54" si="47">H36</f>
        <v>#VALUE!</v>
      </c>
      <c r="I54" s="111" t="e">
        <f t="shared" si="47"/>
        <v>#VALUE!</v>
      </c>
      <c r="J54" s="111">
        <f t="shared" si="47"/>
        <v>-5023529.0336635113</v>
      </c>
      <c r="K54" s="111">
        <f t="shared" si="47"/>
        <v>-4815754.3123702407</v>
      </c>
      <c r="L54" s="111">
        <f t="shared" si="47"/>
        <v>-4334311.2953227162</v>
      </c>
      <c r="M54" s="111">
        <f t="shared" si="47"/>
        <v>-3898869.6478376687</v>
      </c>
      <c r="N54" s="111" t="e">
        <f t="shared" si="47"/>
        <v>#VALUE!</v>
      </c>
      <c r="O54" s="111" t="e">
        <f t="shared" si="47"/>
        <v>#VALUE!</v>
      </c>
      <c r="P54" s="111" t="e">
        <f t="shared" si="47"/>
        <v>#VALUE!</v>
      </c>
      <c r="Q54" s="111" t="e">
        <f t="shared" si="47"/>
        <v>#VALUE!</v>
      </c>
      <c r="DZ54" s="114" t="s">
        <v>125</v>
      </c>
      <c r="EA54" s="115" t="s">
        <v>124</v>
      </c>
      <c r="EB54" s="115" t="s">
        <v>124</v>
      </c>
      <c r="EC54" s="115" t="s">
        <v>124</v>
      </c>
    </row>
    <row r="55" spans="2:133" s="111" customFormat="1" hidden="1" x14ac:dyDescent="0.25">
      <c r="B55" s="116" t="s">
        <v>175</v>
      </c>
      <c r="C55" s="114" t="s">
        <v>169</v>
      </c>
      <c r="E55" s="116"/>
      <c r="G55" s="116"/>
      <c r="DZ55" s="114" t="s">
        <v>125</v>
      </c>
      <c r="EA55" s="115" t="s">
        <v>124</v>
      </c>
      <c r="EB55" s="115" t="s">
        <v>124</v>
      </c>
      <c r="EC55" s="115" t="s">
        <v>124</v>
      </c>
    </row>
    <row r="56" spans="2:133" s="111" customFormat="1" hidden="1" x14ac:dyDescent="0.25">
      <c r="B56" s="116" t="s">
        <v>176</v>
      </c>
      <c r="C56" s="114" t="s">
        <v>169</v>
      </c>
      <c r="E56" s="116"/>
      <c r="F56" s="111" t="e">
        <f>F23-SUMIF('[5]Budget Summary 1'!$C:$C,$A23,'[5]Budget Summary 1'!J:J)</f>
        <v>#VALUE!</v>
      </c>
      <c r="G56" s="116"/>
      <c r="H56" s="111" t="e">
        <f>H23-SUMIF('[5]Budget Summary 1'!$C:$C,$A23,'[5]Budget Summary 1'!L:L)</f>
        <v>#VALUE!</v>
      </c>
      <c r="I56" s="111" t="e">
        <f>I23-SUMIF('[5]Budget Summary 1'!$C:$C,$A23,'[5]Budget Summary 1'!M:M)</f>
        <v>#VALUE!</v>
      </c>
      <c r="J56" s="111" t="e">
        <f>J23-SUMIF('[5]Budget Summary 1'!$C:$C,$A23,'[5]Budget Summary 1'!N:N)</f>
        <v>#VALUE!</v>
      </c>
      <c r="K56" s="111" t="e">
        <f>K23-SUMIF('[5]Budget Summary 1'!$C:$C,$A23,'[5]Budget Summary 1'!O:O)</f>
        <v>#VALUE!</v>
      </c>
      <c r="L56" s="111" t="e">
        <f>L23-SUMIF('[5]Budget Summary 1'!$C:$C,$A23,'[5]Budget Summary 1'!P:P)</f>
        <v>#VALUE!</v>
      </c>
      <c r="M56" s="111" t="e">
        <f>M23-SUMIF('[5]Budget Summary 1'!$C:$C,$A23,'[5]Budget Summary 1'!Q:Q)</f>
        <v>#VALUE!</v>
      </c>
      <c r="N56" s="111" t="e">
        <f>N23-SUMIF('[5]Budget Summary 1'!$C:$C,$A23,'[5]Budget Summary 1'!R:R)</f>
        <v>#VALUE!</v>
      </c>
      <c r="O56" s="111" t="e">
        <f>O23-SUMIF('[5]Budget Summary 1'!$C:$C,$A23,'[5]Budget Summary 1'!S:S)</f>
        <v>#VALUE!</v>
      </c>
      <c r="P56" s="111" t="e">
        <f>P23-SUMIF('[5]Budget Summary 1'!$C:$C,$A23,'[5]Budget Summary 1'!T:T)</f>
        <v>#VALUE!</v>
      </c>
      <c r="Q56" s="111" t="e">
        <f>Q23-SUMIF('[5]Budget Summary 1'!$C:$C,$A23,'[5]Budget Summary 1'!U:U)</f>
        <v>#VALUE!</v>
      </c>
      <c r="DZ56" s="114" t="s">
        <v>125</v>
      </c>
      <c r="EA56" s="115" t="s">
        <v>124</v>
      </c>
      <c r="EB56" s="115" t="s">
        <v>124</v>
      </c>
      <c r="EC56" s="115" t="s">
        <v>124</v>
      </c>
    </row>
    <row r="57" spans="2:133" s="111" customFormat="1" hidden="1" x14ac:dyDescent="0.25">
      <c r="B57" s="116" t="s">
        <v>177</v>
      </c>
      <c r="C57" s="114" t="s">
        <v>169</v>
      </c>
      <c r="E57" s="116"/>
      <c r="F57" s="153">
        <f>'[5]Budget Summary 1'!J124</f>
        <v>8668958</v>
      </c>
      <c r="G57" s="116"/>
      <c r="H57" s="153">
        <f>'[5]Budget Summary 1'!L124</f>
        <v>6428216</v>
      </c>
      <c r="I57" s="153">
        <f>'[5]Budget Summary 1'!M124</f>
        <v>-818883</v>
      </c>
      <c r="J57" s="153">
        <f>'[5]Budget Summary 1'!N124</f>
        <v>-1865375.4100000001</v>
      </c>
      <c r="K57" s="153">
        <f>'[5]Budget Summary 1'!O124</f>
        <v>-1484887.1400000006</v>
      </c>
      <c r="L57" s="153">
        <f>'[5]Budget Summary 1'!P124</f>
        <v>-613973.53999999911</v>
      </c>
      <c r="M57" s="153">
        <f>'[5]Budget Summary 1'!Q124</f>
        <v>-258383.41000000015</v>
      </c>
      <c r="N57" s="153">
        <f>'[5]Budget Summary 1'!R124</f>
        <v>-280232.73000000045</v>
      </c>
      <c r="O57" s="153">
        <f>'[5]Budget Summary 1'!S124</f>
        <v>222934.69999999925</v>
      </c>
      <c r="P57" s="153">
        <f>'[5]Budget Summary 1'!T124</f>
        <v>651139.78999999911</v>
      </c>
      <c r="Q57" s="153">
        <f>'[5]Budget Summary 1'!U124</f>
        <v>1263038.0399999991</v>
      </c>
      <c r="DZ57" s="114" t="s">
        <v>125</v>
      </c>
      <c r="EA57" s="115" t="s">
        <v>124</v>
      </c>
      <c r="EB57" s="115" t="s">
        <v>124</v>
      </c>
      <c r="EC57" s="115" t="s">
        <v>124</v>
      </c>
    </row>
    <row r="58" spans="2:133" s="111" customFormat="1" hidden="1" x14ac:dyDescent="0.25">
      <c r="B58" s="116" t="s">
        <v>178</v>
      </c>
      <c r="C58" s="114" t="s">
        <v>169</v>
      </c>
      <c r="E58" s="116"/>
      <c r="F58" s="111" t="e">
        <f>(-F10+SUMIF('[5]Budget Summary 1'!$C:$C,"Interest &amp; Investment Revenue",'[5]Budget Summary 1'!J:J)-F59)</f>
        <v>#VALUE!</v>
      </c>
      <c r="G58" s="116"/>
      <c r="H58" s="111" t="e">
        <f>(-H10+SUMIF('[5]Budget Summary 1'!$C:$C,"Interest &amp; Investment Revenue",'[5]Budget Summary 1'!L:L)-H59)</f>
        <v>#VALUE!</v>
      </c>
      <c r="I58" s="111" t="e">
        <f>(-I10+SUMIF('[5]Budget Summary 1'!$C:$C,"Interest &amp; Investment Revenue",'[5]Budget Summary 1'!M:M)-I59)</f>
        <v>#VALUE!</v>
      </c>
      <c r="J58" s="111" t="e">
        <f>(-J10+SUMIF('[5]Budget Summary 1'!$C:$C,"Interest &amp; Investment Revenue",'[5]Budget Summary 1'!N:N)-J59)</f>
        <v>#VALUE!</v>
      </c>
      <c r="K58" s="111" t="e">
        <f>(-K10+SUMIF('[5]Budget Summary 1'!$C:$C,"Interest &amp; Investment Revenue",'[5]Budget Summary 1'!O:O)-K59)</f>
        <v>#VALUE!</v>
      </c>
      <c r="L58" s="111" t="e">
        <f>(-L10+SUMIF('[5]Budget Summary 1'!$C:$C,"Interest &amp; Investment Revenue",'[5]Budget Summary 1'!P:P)-L59)</f>
        <v>#VALUE!</v>
      </c>
      <c r="M58" s="111" t="e">
        <f>(-M10+SUMIF('[5]Budget Summary 1'!$C:$C,"Interest &amp; Investment Revenue",'[5]Budget Summary 1'!Q:Q)-M59)</f>
        <v>#VALUE!</v>
      </c>
      <c r="N58" s="111" t="e">
        <f>(-N10+SUMIF('[5]Budget Summary 1'!$C:$C,"Interest &amp; Investment Revenue",'[5]Budget Summary 1'!R:R)-N59)</f>
        <v>#VALUE!</v>
      </c>
      <c r="O58" s="111" t="e">
        <f>(-O10+SUMIF('[5]Budget Summary 1'!$C:$C,"Interest &amp; Investment Revenue",'[5]Budget Summary 1'!S:S)-O59)</f>
        <v>#VALUE!</v>
      </c>
      <c r="P58" s="111" t="e">
        <f>(-P10+SUMIF('[5]Budget Summary 1'!$C:$C,"Interest &amp; Investment Revenue",'[5]Budget Summary 1'!T:T)-P59)</f>
        <v>#VALUE!</v>
      </c>
      <c r="Q58" s="111" t="e">
        <f>(-Q10+SUMIF('[5]Budget Summary 1'!$C:$C,"Interest &amp; Investment Revenue",'[5]Budget Summary 1'!U:U)-Q59)</f>
        <v>#VALUE!</v>
      </c>
      <c r="DZ58" s="114" t="s">
        <v>125</v>
      </c>
      <c r="EA58" s="115" t="s">
        <v>124</v>
      </c>
      <c r="EB58" s="115" t="s">
        <v>124</v>
      </c>
      <c r="EC58" s="115" t="s">
        <v>124</v>
      </c>
    </row>
    <row r="59" spans="2:133" s="111" customFormat="1" hidden="1" x14ac:dyDescent="0.25">
      <c r="B59" s="116" t="s">
        <v>179</v>
      </c>
      <c r="C59" s="114" t="s">
        <v>169</v>
      </c>
      <c r="E59" s="116"/>
      <c r="F59" s="153"/>
      <c r="G59" s="116"/>
      <c r="DZ59" s="114" t="s">
        <v>125</v>
      </c>
      <c r="EA59" s="115" t="s">
        <v>124</v>
      </c>
      <c r="EB59" s="115" t="s">
        <v>124</v>
      </c>
      <c r="EC59" s="115" t="s">
        <v>124</v>
      </c>
    </row>
    <row r="60" spans="2:133" s="111" customFormat="1" hidden="1" x14ac:dyDescent="0.25">
      <c r="B60" s="116" t="s">
        <v>180</v>
      </c>
      <c r="C60" s="114" t="s">
        <v>169</v>
      </c>
      <c r="E60" s="116"/>
      <c r="F60" s="153">
        <f>-(+'[5]RE Dev Summary'!E43+'[5]RE Dev Summary'!E48+'[5]Major Projects summary'!E80+'[5]Major Projects summary'!E85)</f>
        <v>0</v>
      </c>
      <c r="G60" s="116"/>
      <c r="H60" s="153">
        <f>-(+'[5]RE Dev Summary'!G43+'[5]RE Dev Summary'!G48+'[5]Major Projects summary'!G80+'[5]Major Projects summary'!G85)</f>
        <v>0</v>
      </c>
      <c r="I60" s="153">
        <f>-(+'[5]RE Dev Summary'!H43+'[5]RE Dev Summary'!H48+'[5]Major Projects summary'!H80+'[5]Major Projects summary'!H85)</f>
        <v>0</v>
      </c>
      <c r="J60" s="153">
        <f>-(+'[5]RE Dev Summary'!I43+'[5]RE Dev Summary'!I48+'[5]Major Projects summary'!I80+'[5]Major Projects summary'!I85)</f>
        <v>0</v>
      </c>
      <c r="K60" s="153">
        <f>-(+'[5]RE Dev Summary'!J43+'[5]RE Dev Summary'!J48+'[5]Major Projects summary'!J80+'[5]Major Projects summary'!J85)</f>
        <v>0</v>
      </c>
      <c r="L60" s="153">
        <f>-(+'[5]RE Dev Summary'!K43+'[5]RE Dev Summary'!K48+'[5]Major Projects summary'!K80+'[5]Major Projects summary'!K85)</f>
        <v>0</v>
      </c>
      <c r="M60" s="153">
        <f>-(+'[5]RE Dev Summary'!L43+'[5]RE Dev Summary'!L48+'[5]Major Projects summary'!L80+'[5]Major Projects summary'!L85)</f>
        <v>0</v>
      </c>
      <c r="N60" s="153">
        <f>-(+'[5]RE Dev Summary'!M43+'[5]RE Dev Summary'!M48+'[5]Major Projects summary'!M80+'[5]Major Projects summary'!M85)</f>
        <v>0</v>
      </c>
      <c r="O60" s="153">
        <f>-(+'[5]RE Dev Summary'!N43+'[5]RE Dev Summary'!N48+'[5]Major Projects summary'!N80+'[5]Major Projects summary'!N85)</f>
        <v>0</v>
      </c>
      <c r="P60" s="153">
        <f>-(+'[5]RE Dev Summary'!O43+'[5]RE Dev Summary'!O48+'[5]Major Projects summary'!O80+'[5]Major Projects summary'!O85)</f>
        <v>0</v>
      </c>
      <c r="Q60" s="153">
        <f>-(+'[5]RE Dev Summary'!P43+'[5]RE Dev Summary'!P48+'[5]Major Projects summary'!P80+'[5]Major Projects summary'!P85)</f>
        <v>0</v>
      </c>
      <c r="DZ60" s="114" t="s">
        <v>125</v>
      </c>
      <c r="EA60" s="115" t="s">
        <v>124</v>
      </c>
      <c r="EB60" s="115" t="s">
        <v>124</v>
      </c>
      <c r="EC60" s="115" t="s">
        <v>124</v>
      </c>
    </row>
    <row r="61" spans="2:133" s="111" customFormat="1" hidden="1" x14ac:dyDescent="0.25">
      <c r="B61" s="116" t="s">
        <v>181</v>
      </c>
      <c r="C61" s="114" t="s">
        <v>169</v>
      </c>
      <c r="E61" s="116"/>
      <c r="F61" s="153">
        <f>-(+'[5]RE Dev Summary'!E44+'[5]RE Dev Summary'!E49+'[5]Major Projects summary'!E81+'[5]Major Projects summary'!E86)</f>
        <v>0</v>
      </c>
      <c r="G61" s="116"/>
      <c r="H61" s="153">
        <f>-(+'[5]RE Dev Summary'!G44+'[5]RE Dev Summary'!G49+'[5]Major Projects summary'!G81+'[5]Major Projects summary'!G86)</f>
        <v>0</v>
      </c>
      <c r="I61" s="153">
        <f>-(+'[5]RE Dev Summary'!H44+'[5]RE Dev Summary'!H49+'[5]Major Projects summary'!H81+'[5]Major Projects summary'!H86)</f>
        <v>0</v>
      </c>
      <c r="J61" s="153">
        <f>-(+'[5]RE Dev Summary'!I44+'[5]RE Dev Summary'!I49+'[5]Major Projects summary'!I81+'[5]Major Projects summary'!I86)</f>
        <v>0</v>
      </c>
      <c r="K61" s="153">
        <f>-(+'[5]RE Dev Summary'!J44+'[5]RE Dev Summary'!J49+'[5]Major Projects summary'!J81+'[5]Major Projects summary'!J86)</f>
        <v>0</v>
      </c>
      <c r="L61" s="153">
        <f>-(+'[5]RE Dev Summary'!K44+'[5]RE Dev Summary'!K49+'[5]Major Projects summary'!K81+'[5]Major Projects summary'!K86)</f>
        <v>0</v>
      </c>
      <c r="M61" s="153">
        <f>-(+'[5]RE Dev Summary'!L44+'[5]RE Dev Summary'!L49+'[5]Major Projects summary'!L81+'[5]Major Projects summary'!L86)</f>
        <v>0</v>
      </c>
      <c r="N61" s="153">
        <f>-(+'[5]RE Dev Summary'!M44+'[5]RE Dev Summary'!M49+'[5]Major Projects summary'!M81+'[5]Major Projects summary'!M86)</f>
        <v>0</v>
      </c>
      <c r="O61" s="153">
        <f>-(+'[5]RE Dev Summary'!N44+'[5]RE Dev Summary'!N49+'[5]Major Projects summary'!N81+'[5]Major Projects summary'!N86)</f>
        <v>0</v>
      </c>
      <c r="P61" s="153">
        <f>-(+'[5]RE Dev Summary'!O44+'[5]RE Dev Summary'!O49+'[5]Major Projects summary'!O81+'[5]Major Projects summary'!O86)</f>
        <v>0</v>
      </c>
      <c r="Q61" s="153">
        <f>-(+'[5]RE Dev Summary'!P44+'[5]RE Dev Summary'!P49+'[5]Major Projects summary'!P81+'[5]Major Projects summary'!P86)</f>
        <v>0</v>
      </c>
      <c r="DZ61" s="114" t="s">
        <v>125</v>
      </c>
      <c r="EA61" s="115" t="s">
        <v>124</v>
      </c>
      <c r="EB61" s="115" t="s">
        <v>124</v>
      </c>
      <c r="EC61" s="115" t="s">
        <v>124</v>
      </c>
    </row>
    <row r="62" spans="2:133" s="111" customFormat="1" hidden="1" x14ac:dyDescent="0.25">
      <c r="B62" s="116" t="s">
        <v>182</v>
      </c>
      <c r="C62" s="114" t="s">
        <v>169</v>
      </c>
      <c r="E62" s="116"/>
      <c r="F62" s="153">
        <f>-(+'[5]CAPEX Summary'!E10+'[5]CAPEX Summary'!E35+'[5]Major Projects summary'!E11)</f>
        <v>0</v>
      </c>
      <c r="G62" s="116"/>
      <c r="H62" s="153">
        <f>-(+'[5]CAPEX Summary'!G10+'[5]CAPEX Summary'!G35+'[5]Major Projects summary'!G11)</f>
        <v>0</v>
      </c>
      <c r="I62" s="153">
        <f>-(+'[5]CAPEX Summary'!H10+'[5]CAPEX Summary'!H35+'[5]Major Projects summary'!H11)</f>
        <v>0</v>
      </c>
      <c r="J62" s="153">
        <f>-(+'[5]CAPEX Summary'!I10+'[5]CAPEX Summary'!I35+'[5]Major Projects summary'!I11)</f>
        <v>0</v>
      </c>
      <c r="K62" s="153">
        <f>-(+'[5]CAPEX Summary'!J10+'[5]CAPEX Summary'!J35+'[5]Major Projects summary'!J11)</f>
        <v>0</v>
      </c>
      <c r="L62" s="153">
        <f>-(+'[5]CAPEX Summary'!K10+'[5]CAPEX Summary'!K35+'[5]Major Projects summary'!K11)</f>
        <v>0</v>
      </c>
      <c r="M62" s="153">
        <f>-(+'[5]CAPEX Summary'!L10+'[5]CAPEX Summary'!L35+'[5]Major Projects summary'!L11)</f>
        <v>0</v>
      </c>
      <c r="N62" s="153">
        <f>-(+'[5]CAPEX Summary'!M10+'[5]CAPEX Summary'!M35+'[5]Major Projects summary'!M11)</f>
        <v>0</v>
      </c>
      <c r="O62" s="153">
        <f>-(+'[5]CAPEX Summary'!N10+'[5]CAPEX Summary'!N35+'[5]Major Projects summary'!N11)</f>
        <v>0</v>
      </c>
      <c r="P62" s="153">
        <f>-(+'[5]CAPEX Summary'!O10+'[5]CAPEX Summary'!O35+'[5]Major Projects summary'!O11)</f>
        <v>0</v>
      </c>
      <c r="Q62" s="153">
        <f>-(+'[5]CAPEX Summary'!P10+'[5]CAPEX Summary'!P35+'[5]Major Projects summary'!P11)</f>
        <v>0</v>
      </c>
      <c r="DZ62" s="114" t="s">
        <v>125</v>
      </c>
      <c r="EA62" s="115" t="s">
        <v>124</v>
      </c>
      <c r="EB62" s="115" t="s">
        <v>124</v>
      </c>
      <c r="EC62" s="115" t="s">
        <v>124</v>
      </c>
    </row>
    <row r="63" spans="2:133" s="111" customFormat="1" hidden="1" x14ac:dyDescent="0.25">
      <c r="B63" s="116" t="s">
        <v>183</v>
      </c>
      <c r="C63" s="114" t="s">
        <v>169</v>
      </c>
      <c r="E63" s="116"/>
      <c r="F63" s="126">
        <f>-F15</f>
        <v>-318393</v>
      </c>
      <c r="G63" s="116"/>
      <c r="H63" s="126">
        <f t="shared" ref="H63:Q63" si="48">-H15</f>
        <v>-236000</v>
      </c>
      <c r="I63" s="126">
        <f t="shared" si="48"/>
        <v>-243080</v>
      </c>
      <c r="J63" s="126">
        <f t="shared" si="48"/>
        <v>-250372.39999999991</v>
      </c>
      <c r="K63" s="126">
        <f t="shared" si="48"/>
        <v>-257883.56999999983</v>
      </c>
      <c r="L63" s="126">
        <f t="shared" si="48"/>
        <v>-265620.08000000007</v>
      </c>
      <c r="M63" s="126">
        <f t="shared" si="48"/>
        <v>-273588.67999999993</v>
      </c>
      <c r="N63" s="126">
        <f t="shared" si="48"/>
        <v>-281796.34000000008</v>
      </c>
      <c r="O63" s="126">
        <f t="shared" si="48"/>
        <v>-290250.23</v>
      </c>
      <c r="P63" s="126">
        <f t="shared" si="48"/>
        <v>-298957.74</v>
      </c>
      <c r="Q63" s="126">
        <f t="shared" si="48"/>
        <v>-307926.46999999997</v>
      </c>
      <c r="DZ63" s="114" t="s">
        <v>125</v>
      </c>
      <c r="EA63" s="115" t="s">
        <v>124</v>
      </c>
      <c r="EB63" s="115" t="s">
        <v>124</v>
      </c>
      <c r="EC63" s="115" t="s">
        <v>124</v>
      </c>
    </row>
    <row r="64" spans="2:133" s="111" customFormat="1" hidden="1" x14ac:dyDescent="0.25">
      <c r="B64" s="116" t="s">
        <v>184</v>
      </c>
      <c r="C64" s="114" t="s">
        <v>169</v>
      </c>
      <c r="E64" s="116"/>
      <c r="F64" s="126">
        <f>+'[5]Major Projects summary'!E36</f>
        <v>0</v>
      </c>
      <c r="G64" s="116"/>
      <c r="H64" s="126">
        <f>+'[5]Major Projects summary'!G36</f>
        <v>0</v>
      </c>
      <c r="I64" s="126">
        <f>+'[5]Major Projects summary'!H36</f>
        <v>0</v>
      </c>
      <c r="J64" s="126">
        <f>+'[5]Major Projects summary'!I36</f>
        <v>0</v>
      </c>
      <c r="K64" s="126">
        <f>+'[5]Major Projects summary'!J36</f>
        <v>0</v>
      </c>
      <c r="L64" s="126">
        <f>+'[5]Major Projects summary'!K36</f>
        <v>0</v>
      </c>
      <c r="M64" s="126">
        <f>+'[5]Major Projects summary'!L36</f>
        <v>0</v>
      </c>
      <c r="N64" s="126">
        <f>+'[5]Major Projects summary'!M36</f>
        <v>0</v>
      </c>
      <c r="O64" s="126">
        <f>+'[5]Major Projects summary'!N36</f>
        <v>0</v>
      </c>
      <c r="P64" s="126">
        <f>+'[5]Major Projects summary'!O36</f>
        <v>0</v>
      </c>
      <c r="Q64" s="126">
        <f>+'[5]Major Projects summary'!P36</f>
        <v>0</v>
      </c>
      <c r="DZ64" s="114" t="s">
        <v>125</v>
      </c>
      <c r="EA64" s="115" t="s">
        <v>124</v>
      </c>
      <c r="EB64" s="115" t="s">
        <v>124</v>
      </c>
      <c r="EC64" s="115" t="s">
        <v>124</v>
      </c>
    </row>
    <row r="65" spans="2:133" s="111" customFormat="1" hidden="1" x14ac:dyDescent="0.25">
      <c r="B65" s="116" t="s">
        <v>185</v>
      </c>
      <c r="C65" s="114" t="s">
        <v>169</v>
      </c>
      <c r="E65" s="116"/>
      <c r="F65" s="153">
        <f>+'[5]S94 - Plan Summary'!D64+SUM('[5]CAPEX Summary'!E84)+'[5]Major Projects summary'!E37+'[5]Major Projects summary'!E91+'[5]Major Projects summary'!E92+'[5]Major Projects summary'!E104+'[5]RE Dev Summary'!E53+'[5]RE Dev Summary'!E63</f>
        <v>0</v>
      </c>
      <c r="G65" s="116"/>
      <c r="H65" s="153">
        <f>+'[5]S94 - Plan Summary'!F64+SUM('[5]CAPEX Summary'!G84)+'[5]Major Projects summary'!G37+'[5]Major Projects summary'!G91+'[5]Major Projects summary'!G92+'[5]Major Projects summary'!G104+'[5]RE Dev Summary'!G35+'[5]RE Dev Summary'!G53+'[5]RE Dev Summary'!G63</f>
        <v>0</v>
      </c>
      <c r="I65" s="153">
        <f>+'[5]S94 - Plan Summary'!G64+SUM('[5]CAPEX Summary'!H84)+'[5]Major Projects summary'!H37+'[5]Major Projects summary'!H91+'[5]Major Projects summary'!H92+'[5]Major Projects summary'!H104+'[5]RE Dev Summary'!H35+'[5]RE Dev Summary'!H53+'[5]RE Dev Summary'!H63</f>
        <v>0</v>
      </c>
      <c r="J65" s="153">
        <f>+'[5]S94 - Plan Summary'!H64+SUM('[5]CAPEX Summary'!I84)+'[5]Major Projects summary'!I37+'[5]Major Projects summary'!I91+'[5]Major Projects summary'!I92+'[5]Major Projects summary'!I104+'[5]RE Dev Summary'!I35+'[5]RE Dev Summary'!I53+'[5]RE Dev Summary'!I63</f>
        <v>0</v>
      </c>
      <c r="K65" s="153">
        <f>+'[5]S94 - Plan Summary'!I64+SUM('[5]CAPEX Summary'!J84)+'[5]Major Projects summary'!J37+'[5]Major Projects summary'!J91+'[5]Major Projects summary'!J92+'[5]Major Projects summary'!J104+'[5]RE Dev Summary'!J35+'[5]RE Dev Summary'!J53+'[5]RE Dev Summary'!J63</f>
        <v>0</v>
      </c>
      <c r="L65" s="153">
        <f>+'[5]S94 - Plan Summary'!J64+SUM('[5]CAPEX Summary'!K84)+'[5]Major Projects summary'!K37+'[5]Major Projects summary'!K91+'[5]Major Projects summary'!K92+'[5]Major Projects summary'!K104+'[5]RE Dev Summary'!K35+'[5]RE Dev Summary'!K53+'[5]RE Dev Summary'!K63</f>
        <v>0</v>
      </c>
      <c r="M65" s="153">
        <f>+'[5]S94 - Plan Summary'!K64+SUM('[5]CAPEX Summary'!L84)+'[5]Major Projects summary'!L37+'[5]Major Projects summary'!L91+'[5]Major Projects summary'!L92+'[5]Major Projects summary'!L104+'[5]RE Dev Summary'!L35+'[5]RE Dev Summary'!L53+'[5]RE Dev Summary'!L63</f>
        <v>0</v>
      </c>
      <c r="N65" s="153">
        <f>+'[5]S94 - Plan Summary'!L64+SUM('[5]CAPEX Summary'!M84)+'[5]Major Projects summary'!M37+'[5]Major Projects summary'!M91+'[5]Major Projects summary'!M92+'[5]Major Projects summary'!M104+'[5]RE Dev Summary'!M35+'[5]RE Dev Summary'!M53+'[5]RE Dev Summary'!M63</f>
        <v>0</v>
      </c>
      <c r="O65" s="153">
        <f>+'[5]S94 - Plan Summary'!M64+SUM('[5]CAPEX Summary'!N84)+'[5]Major Projects summary'!N37+'[5]Major Projects summary'!N91+'[5]Major Projects summary'!N92+'[5]Major Projects summary'!N104+'[5]RE Dev Summary'!N35+'[5]RE Dev Summary'!N53+'[5]RE Dev Summary'!N63</f>
        <v>0</v>
      </c>
      <c r="P65" s="153">
        <f>+'[5]S94 - Plan Summary'!N64+SUM('[5]CAPEX Summary'!O84)+'[5]Major Projects summary'!O37+'[5]Major Projects summary'!O91+'[5]Major Projects summary'!O92+'[5]Major Projects summary'!O104+'[5]RE Dev Summary'!O35+'[5]RE Dev Summary'!O53+'[5]RE Dev Summary'!O63</f>
        <v>0</v>
      </c>
      <c r="Q65" s="153">
        <f>+'[5]S94 - Plan Summary'!O64+SUM('[5]CAPEX Summary'!P84)+'[5]Major Projects summary'!P37+'[5]Major Projects summary'!P91+'[5]Major Projects summary'!P92+'[5]Major Projects summary'!P104+'[5]RE Dev Summary'!P35+'[5]RE Dev Summary'!P53+'[5]RE Dev Summary'!P63</f>
        <v>0</v>
      </c>
      <c r="DZ65" s="114" t="s">
        <v>125</v>
      </c>
      <c r="EA65" s="115" t="s">
        <v>124</v>
      </c>
      <c r="EB65" s="115" t="s">
        <v>124</v>
      </c>
      <c r="EC65" s="115" t="s">
        <v>124</v>
      </c>
    </row>
    <row r="66" spans="2:133" s="111" customFormat="1" hidden="1" x14ac:dyDescent="0.25">
      <c r="B66" s="116" t="s">
        <v>186</v>
      </c>
      <c r="C66" s="114" t="s">
        <v>169</v>
      </c>
      <c r="E66" s="116"/>
      <c r="F66" s="153"/>
      <c r="G66" s="116"/>
      <c r="DZ66" s="114" t="s">
        <v>125</v>
      </c>
      <c r="EA66" s="115" t="s">
        <v>124</v>
      </c>
      <c r="EB66" s="115" t="s">
        <v>124</v>
      </c>
      <c r="EC66" s="115" t="s">
        <v>124</v>
      </c>
    </row>
    <row r="67" spans="2:133" s="111" customFormat="1" hidden="1" x14ac:dyDescent="0.25">
      <c r="B67" s="116" t="s">
        <v>187</v>
      </c>
      <c r="C67" s="114" t="s">
        <v>169</v>
      </c>
      <c r="E67" s="116"/>
      <c r="F67" s="153" t="e">
        <f>-(-F21+SUMIF('[5]Budget Summary 1'!$D:$D,$A21&amp;" - Other",'[5]Budget Summary 1'!J:J)+SUMIF('[5]Budget Summary 1'!$D:$D,$A21&amp;" - Interest on Loans",'[5]Budget Summary 1'!J:J))</f>
        <v>#VALUE!</v>
      </c>
      <c r="G67" s="116"/>
      <c r="H67" s="153" t="e">
        <f>-(-H21+SUMIF('[5]Budget Summary 1'!$D:$D,$A21&amp;" - Other",'[5]Budget Summary 1'!L:L)+SUMIF('[5]Budget Summary 1'!$D:$D,$A21&amp;" - Interest on Loans",'[5]Budget Summary 1'!L:L))</f>
        <v>#VALUE!</v>
      </c>
      <c r="I67" s="153" t="e">
        <f>-(-I21+SUMIF('[5]Budget Summary 1'!$D:$D,$A21&amp;" - Other",'[5]Budget Summary 1'!M:M)+SUMIF('[5]Budget Summary 1'!$D:$D,$A21&amp;" - Interest on Loans",'[5]Budget Summary 1'!M:M))</f>
        <v>#VALUE!</v>
      </c>
      <c r="J67" s="153" t="e">
        <f>-(-J21+SUMIF('[5]Budget Summary 1'!$D:$D,$A21&amp;" - Other",'[5]Budget Summary 1'!N:N)+SUMIF('[5]Budget Summary 1'!$D:$D,$A21&amp;" - Interest on Loans",'[5]Budget Summary 1'!N:N))</f>
        <v>#VALUE!</v>
      </c>
      <c r="K67" s="153" t="e">
        <f>-(-K21+SUMIF('[5]Budget Summary 1'!$D:$D,$A21&amp;" - Other",'[5]Budget Summary 1'!O:O)+SUMIF('[5]Budget Summary 1'!$D:$D,$A21&amp;" - Interest on Loans",'[5]Budget Summary 1'!O:O))</f>
        <v>#VALUE!</v>
      </c>
      <c r="L67" s="153" t="e">
        <f>-(-L21+SUMIF('[5]Budget Summary 1'!$D:$D,$A21&amp;" - Other",'[5]Budget Summary 1'!P:P)+SUMIF('[5]Budget Summary 1'!$D:$D,$A21&amp;" - Interest on Loans",'[5]Budget Summary 1'!P:P))</f>
        <v>#VALUE!</v>
      </c>
      <c r="M67" s="153" t="e">
        <f>-(-M21+SUMIF('[5]Budget Summary 1'!$D:$D,$A21&amp;" - Other",'[5]Budget Summary 1'!Q:Q)+SUMIF('[5]Budget Summary 1'!$D:$D,$A21&amp;" - Interest on Loans",'[5]Budget Summary 1'!Q:Q))</f>
        <v>#VALUE!</v>
      </c>
      <c r="N67" s="153" t="e">
        <f>-(-N21+SUMIF('[5]Budget Summary 1'!$D:$D,$A21&amp;" - Other",'[5]Budget Summary 1'!R:R)+SUMIF('[5]Budget Summary 1'!$D:$D,$A21&amp;" - Interest on Loans",'[5]Budget Summary 1'!R:R))</f>
        <v>#VALUE!</v>
      </c>
      <c r="O67" s="153" t="e">
        <f>-(-O21+SUMIF('[5]Budget Summary 1'!$D:$D,$A21&amp;" - Other",'[5]Budget Summary 1'!S:S)+SUMIF('[5]Budget Summary 1'!$D:$D,$A21&amp;" - Interest on Loans",'[5]Budget Summary 1'!S:S))</f>
        <v>#VALUE!</v>
      </c>
      <c r="P67" s="153" t="e">
        <f>-(-P21+SUMIF('[5]Budget Summary 1'!$D:$D,$A21&amp;" - Other",'[5]Budget Summary 1'!T:T)+SUMIF('[5]Budget Summary 1'!$D:$D,$A21&amp;" - Interest on Loans",'[5]Budget Summary 1'!T:T))</f>
        <v>#VALUE!</v>
      </c>
      <c r="Q67" s="153" t="e">
        <f>-(-Q21+SUMIF('[5]Budget Summary 1'!$D:$D,$A21&amp;" - Other",'[5]Budget Summary 1'!U:U)+SUMIF('[5]Budget Summary 1'!$D:$D,$A21&amp;" - Interest on Loans",'[5]Budget Summary 1'!U:U))</f>
        <v>#VALUE!</v>
      </c>
      <c r="DZ67" s="114" t="s">
        <v>125</v>
      </c>
      <c r="EA67" s="115" t="s">
        <v>124</v>
      </c>
      <c r="EB67" s="115" t="s">
        <v>124</v>
      </c>
      <c r="EC67" s="115" t="s">
        <v>124</v>
      </c>
    </row>
    <row r="68" spans="2:133" s="111" customFormat="1" hidden="1" x14ac:dyDescent="0.25">
      <c r="B68" s="116" t="s">
        <v>188</v>
      </c>
      <c r="C68" s="114" t="s">
        <v>169</v>
      </c>
      <c r="E68" s="116"/>
      <c r="F68" s="153"/>
      <c r="G68" s="116"/>
      <c r="DZ68" s="114" t="s">
        <v>125</v>
      </c>
      <c r="EA68" s="115" t="s">
        <v>124</v>
      </c>
      <c r="EB68" s="115" t="s">
        <v>124</v>
      </c>
      <c r="EC68" s="115" t="s">
        <v>124</v>
      </c>
    </row>
    <row r="69" spans="2:133" s="111" customFormat="1" hidden="1" x14ac:dyDescent="0.25">
      <c r="B69" s="116" t="s">
        <v>189</v>
      </c>
      <c r="C69" s="114" t="s">
        <v>169</v>
      </c>
      <c r="E69" s="116"/>
      <c r="G69" s="116"/>
      <c r="DZ69" s="114" t="s">
        <v>125</v>
      </c>
      <c r="EA69" s="115" t="s">
        <v>124</v>
      </c>
      <c r="EB69" s="115" t="s">
        <v>124</v>
      </c>
      <c r="EC69" s="115" t="s">
        <v>124</v>
      </c>
    </row>
    <row r="70" spans="2:133" s="111" customFormat="1" hidden="1" x14ac:dyDescent="0.25">
      <c r="B70" s="116" t="s">
        <v>190</v>
      </c>
      <c r="C70" s="114" t="s">
        <v>169</v>
      </c>
      <c r="E70" s="116"/>
      <c r="F70" s="153">
        <f>'[5]Budget Summary 1'!J113</f>
        <v>-10420582</v>
      </c>
      <c r="G70" s="116"/>
      <c r="H70" s="153">
        <f>'[5]Budget Summary 1'!L113</f>
        <v>-17324071</v>
      </c>
      <c r="I70" s="153">
        <f>'[5]Budget Summary 1'!M113</f>
        <v>-9574603.3200000003</v>
      </c>
      <c r="J70" s="153">
        <f>'[5]Budget Summary 1'!N113</f>
        <v>-8401391.8600000013</v>
      </c>
      <c r="K70" s="153">
        <f>'[5]Budget Summary 1'!O113</f>
        <v>-8735094.0999999996</v>
      </c>
      <c r="L70" s="153">
        <f>'[5]Budget Summary 1'!P113</f>
        <v>-9878131.6300000027</v>
      </c>
      <c r="M70" s="153">
        <f>'[5]Budget Summary 1'!Q113</f>
        <v>-10459696.780000001</v>
      </c>
      <c r="N70" s="153">
        <f>'[5]Budget Summary 1'!R113</f>
        <v>-10530665.550000001</v>
      </c>
      <c r="O70" s="153">
        <f>'[5]Budget Summary 1'!S113</f>
        <v>-11213891.68</v>
      </c>
      <c r="P70" s="153">
        <f>'[5]Budget Summary 1'!T113</f>
        <v>-11692854.640000001</v>
      </c>
      <c r="Q70" s="153">
        <f>'[5]Budget Summary 1'!U113</f>
        <v>-11783920.629999999</v>
      </c>
      <c r="DZ70" s="114" t="s">
        <v>125</v>
      </c>
      <c r="EA70" s="115" t="s">
        <v>124</v>
      </c>
      <c r="EB70" s="115" t="s">
        <v>124</v>
      </c>
      <c r="EC70" s="115" t="s">
        <v>124</v>
      </c>
    </row>
    <row r="71" spans="2:133" s="111" customFormat="1" hidden="1" x14ac:dyDescent="0.25">
      <c r="B71" s="116" t="s">
        <v>191</v>
      </c>
      <c r="C71" s="114" t="s">
        <v>169</v>
      </c>
      <c r="E71" s="116"/>
      <c r="F71" s="134" t="e">
        <f>SUM(F54:F70)</f>
        <v>#VALUE!</v>
      </c>
      <c r="G71" s="116"/>
      <c r="H71" s="134" t="e">
        <f>SUM(H54:H70)</f>
        <v>#VALUE!</v>
      </c>
      <c r="I71" s="134" t="e">
        <f t="shared" ref="I71:Q71" si="49">SUM(I54:I70)</f>
        <v>#VALUE!</v>
      </c>
      <c r="J71" s="134" t="e">
        <f t="shared" si="49"/>
        <v>#VALUE!</v>
      </c>
      <c r="K71" s="134" t="e">
        <f t="shared" si="49"/>
        <v>#VALUE!</v>
      </c>
      <c r="L71" s="134" t="e">
        <f t="shared" si="49"/>
        <v>#VALUE!</v>
      </c>
      <c r="M71" s="134" t="e">
        <f t="shared" si="49"/>
        <v>#VALUE!</v>
      </c>
      <c r="N71" s="134" t="e">
        <f t="shared" si="49"/>
        <v>#VALUE!</v>
      </c>
      <c r="O71" s="134" t="e">
        <f t="shared" si="49"/>
        <v>#VALUE!</v>
      </c>
      <c r="P71" s="134" t="e">
        <f t="shared" si="49"/>
        <v>#VALUE!</v>
      </c>
      <c r="Q71" s="134" t="e">
        <f t="shared" si="49"/>
        <v>#VALUE!</v>
      </c>
      <c r="DZ71" s="114" t="s">
        <v>125</v>
      </c>
      <c r="EA71" s="115" t="s">
        <v>124</v>
      </c>
      <c r="EB71" s="115" t="s">
        <v>124</v>
      </c>
      <c r="EC71" s="115" t="s">
        <v>124</v>
      </c>
    </row>
    <row r="72" spans="2:133" s="111" customFormat="1" hidden="1" x14ac:dyDescent="0.25">
      <c r="B72" s="116" t="s">
        <v>192</v>
      </c>
      <c r="C72" s="114" t="s">
        <v>169</v>
      </c>
      <c r="E72" s="116"/>
      <c r="F72" s="111">
        <f>'[5]Budget Summary 1'!J148</f>
        <v>-16462999.799999997</v>
      </c>
      <c r="G72" s="116"/>
      <c r="H72" s="111">
        <f>'[5]Budget Summary 1'!L148</f>
        <v>-16614999.979999989</v>
      </c>
      <c r="I72" s="111">
        <f>'[5]Budget Summary 1'!M148</f>
        <v>-16734999.90000001</v>
      </c>
      <c r="J72" s="111">
        <f>'[5]Budget Summary 1'!N148</f>
        <v>-16509000.350000076</v>
      </c>
      <c r="K72" s="111">
        <f>'[5]Budget Summary 1'!O148</f>
        <v>-16267999.819999991</v>
      </c>
      <c r="L72" s="111">
        <f>'[5]Budget Summary 1'!P148</f>
        <v>-16075000.370000053</v>
      </c>
      <c r="M72" s="111">
        <f>'[5]Budget Summary 1'!Q148</f>
        <v>-15878999.570000034</v>
      </c>
      <c r="N72" s="111">
        <f>'[5]Budget Summary 1'!R148</f>
        <v>-15710000.010000058</v>
      </c>
      <c r="O72" s="111">
        <f>'[5]Budget Summary 1'!S148</f>
        <v>-15549000.209999923</v>
      </c>
      <c r="P72" s="111">
        <f>'[5]Budget Summary 1'!T148</f>
        <v>-15401000.150000006</v>
      </c>
      <c r="Q72" s="111">
        <f>'[5]Budget Summary 1'!U148</f>
        <v>-15259999.770000078</v>
      </c>
      <c r="DZ72" s="114" t="s">
        <v>125</v>
      </c>
      <c r="EA72" s="115" t="s">
        <v>124</v>
      </c>
      <c r="EB72" s="115" t="s">
        <v>124</v>
      </c>
      <c r="EC72" s="115" t="s">
        <v>124</v>
      </c>
    </row>
    <row r="73" spans="2:133" s="111" customFormat="1" hidden="1" x14ac:dyDescent="0.25">
      <c r="B73" s="116" t="s">
        <v>193</v>
      </c>
      <c r="C73" s="114" t="s">
        <v>169</v>
      </c>
      <c r="E73" s="116"/>
      <c r="F73" s="147" t="e">
        <f>ROUND(F71-F72,2)</f>
        <v>#VALUE!</v>
      </c>
      <c r="G73" s="116"/>
      <c r="H73" s="147" t="e">
        <f>ROUND(H71-H72,2)</f>
        <v>#VALUE!</v>
      </c>
      <c r="I73" s="147" t="e">
        <f t="shared" ref="I73:Q73" si="50">ROUND(I71-I72,2)</f>
        <v>#VALUE!</v>
      </c>
      <c r="J73" s="147" t="e">
        <f t="shared" si="50"/>
        <v>#VALUE!</v>
      </c>
      <c r="K73" s="147" t="e">
        <f t="shared" si="50"/>
        <v>#VALUE!</v>
      </c>
      <c r="L73" s="147" t="e">
        <f t="shared" si="50"/>
        <v>#VALUE!</v>
      </c>
      <c r="M73" s="147" t="e">
        <f t="shared" si="50"/>
        <v>#VALUE!</v>
      </c>
      <c r="N73" s="147" t="e">
        <f t="shared" si="50"/>
        <v>#VALUE!</v>
      </c>
      <c r="O73" s="147" t="e">
        <f t="shared" si="50"/>
        <v>#VALUE!</v>
      </c>
      <c r="P73" s="147" t="e">
        <f t="shared" si="50"/>
        <v>#VALUE!</v>
      </c>
      <c r="Q73" s="147" t="e">
        <f t="shared" si="50"/>
        <v>#VALUE!</v>
      </c>
      <c r="DZ73" s="114" t="s">
        <v>125</v>
      </c>
      <c r="EA73" s="115" t="s">
        <v>124</v>
      </c>
      <c r="EB73" s="115" t="s">
        <v>124</v>
      </c>
      <c r="EC73" s="115" t="s">
        <v>124</v>
      </c>
    </row>
    <row r="74" spans="2:133" s="111" customFormat="1" hidden="1" x14ac:dyDescent="0.25">
      <c r="C74" s="114" t="s">
        <v>169</v>
      </c>
      <c r="DZ74" s="114" t="s">
        <v>125</v>
      </c>
      <c r="EA74" s="115" t="s">
        <v>124</v>
      </c>
      <c r="EB74" s="115" t="s">
        <v>124</v>
      </c>
      <c r="EC74" s="115" t="s">
        <v>124</v>
      </c>
    </row>
    <row r="75" spans="2:133" s="111" customFormat="1" hidden="1" x14ac:dyDescent="0.25">
      <c r="C75" s="114" t="s">
        <v>169</v>
      </c>
      <c r="DZ75" s="114" t="s">
        <v>125</v>
      </c>
      <c r="EA75" s="115" t="s">
        <v>124</v>
      </c>
      <c r="EB75" s="115" t="s">
        <v>124</v>
      </c>
      <c r="EC75" s="115" t="s">
        <v>124</v>
      </c>
    </row>
    <row r="76" spans="2:133" s="111" customFormat="1" hidden="1" x14ac:dyDescent="0.25">
      <c r="C76" s="114" t="s">
        <v>169</v>
      </c>
      <c r="DZ76" s="114" t="s">
        <v>125</v>
      </c>
      <c r="EA76" s="115" t="s">
        <v>124</v>
      </c>
      <c r="EB76" s="115" t="s">
        <v>124</v>
      </c>
      <c r="EC76" s="115" t="s">
        <v>124</v>
      </c>
    </row>
    <row r="77" spans="2:133" s="111" customFormat="1" hidden="1" x14ac:dyDescent="0.25">
      <c r="B77" s="116" t="s">
        <v>192</v>
      </c>
      <c r="C77" s="114" t="s">
        <v>169</v>
      </c>
      <c r="E77" s="116"/>
      <c r="F77" s="111" t="e">
        <f>F71</f>
        <v>#VALUE!</v>
      </c>
      <c r="G77" s="116"/>
      <c r="H77" s="111" t="e">
        <f>H71</f>
        <v>#VALUE!</v>
      </c>
      <c r="I77" s="111" t="e">
        <f t="shared" ref="I77:Q77" si="51">I71</f>
        <v>#VALUE!</v>
      </c>
      <c r="J77" s="111" t="e">
        <f t="shared" si="51"/>
        <v>#VALUE!</v>
      </c>
      <c r="K77" s="111" t="e">
        <f t="shared" si="51"/>
        <v>#VALUE!</v>
      </c>
      <c r="L77" s="111" t="e">
        <f t="shared" si="51"/>
        <v>#VALUE!</v>
      </c>
      <c r="M77" s="111" t="e">
        <f t="shared" si="51"/>
        <v>#VALUE!</v>
      </c>
      <c r="N77" s="111" t="e">
        <f t="shared" si="51"/>
        <v>#VALUE!</v>
      </c>
      <c r="O77" s="111" t="e">
        <f t="shared" si="51"/>
        <v>#VALUE!</v>
      </c>
      <c r="P77" s="111" t="e">
        <f t="shared" si="51"/>
        <v>#VALUE!</v>
      </c>
      <c r="Q77" s="111" t="e">
        <f t="shared" si="51"/>
        <v>#VALUE!</v>
      </c>
      <c r="DZ77" s="114" t="s">
        <v>125</v>
      </c>
      <c r="EA77" s="115" t="s">
        <v>124</v>
      </c>
      <c r="EB77" s="115" t="s">
        <v>124</v>
      </c>
      <c r="EC77" s="115" t="s">
        <v>124</v>
      </c>
    </row>
    <row r="78" spans="2:133" s="111" customFormat="1" hidden="1" x14ac:dyDescent="0.25">
      <c r="B78" s="116" t="s">
        <v>178</v>
      </c>
      <c r="C78" s="114" t="s">
        <v>169</v>
      </c>
      <c r="E78" s="116"/>
      <c r="F78" s="111" t="e">
        <f>-F58</f>
        <v>#VALUE!</v>
      </c>
      <c r="G78" s="116"/>
      <c r="H78" s="111" t="e">
        <f>-H58</f>
        <v>#VALUE!</v>
      </c>
      <c r="I78" s="111" t="e">
        <f t="shared" ref="I78:Q78" si="52">-I58</f>
        <v>#VALUE!</v>
      </c>
      <c r="J78" s="111" t="e">
        <f t="shared" si="52"/>
        <v>#VALUE!</v>
      </c>
      <c r="K78" s="111" t="e">
        <f t="shared" si="52"/>
        <v>#VALUE!</v>
      </c>
      <c r="L78" s="111" t="e">
        <f t="shared" si="52"/>
        <v>#VALUE!</v>
      </c>
      <c r="M78" s="111" t="e">
        <f t="shared" si="52"/>
        <v>#VALUE!</v>
      </c>
      <c r="N78" s="111" t="e">
        <f t="shared" si="52"/>
        <v>#VALUE!</v>
      </c>
      <c r="O78" s="111" t="e">
        <f t="shared" si="52"/>
        <v>#VALUE!</v>
      </c>
      <c r="P78" s="111" t="e">
        <f t="shared" si="52"/>
        <v>#VALUE!</v>
      </c>
      <c r="Q78" s="111" t="e">
        <f t="shared" si="52"/>
        <v>#VALUE!</v>
      </c>
      <c r="R78" s="116" t="s">
        <v>194</v>
      </c>
      <c r="DZ78" s="114" t="s">
        <v>125</v>
      </c>
      <c r="EA78" s="115" t="s">
        <v>124</v>
      </c>
      <c r="EB78" s="115" t="s">
        <v>124</v>
      </c>
      <c r="EC78" s="115" t="s">
        <v>124</v>
      </c>
    </row>
    <row r="79" spans="2:133" s="111" customFormat="1" hidden="1" x14ac:dyDescent="0.25">
      <c r="B79" s="116" t="s">
        <v>180</v>
      </c>
      <c r="C79" s="114" t="s">
        <v>169</v>
      </c>
      <c r="E79" s="116"/>
      <c r="F79" s="111">
        <f>-F60</f>
        <v>0</v>
      </c>
      <c r="G79" s="116"/>
      <c r="H79" s="111">
        <f>-H60</f>
        <v>0</v>
      </c>
      <c r="I79" s="111">
        <f t="shared" ref="I79:Q80" si="53">-I60</f>
        <v>0</v>
      </c>
      <c r="J79" s="111">
        <f t="shared" si="53"/>
        <v>0</v>
      </c>
      <c r="K79" s="111">
        <f t="shared" si="53"/>
        <v>0</v>
      </c>
      <c r="L79" s="111">
        <f t="shared" si="53"/>
        <v>0</v>
      </c>
      <c r="M79" s="111">
        <f t="shared" si="53"/>
        <v>0</v>
      </c>
      <c r="N79" s="111">
        <f t="shared" si="53"/>
        <v>0</v>
      </c>
      <c r="O79" s="111">
        <f t="shared" si="53"/>
        <v>0</v>
      </c>
      <c r="P79" s="111">
        <f t="shared" si="53"/>
        <v>0</v>
      </c>
      <c r="Q79" s="111">
        <f t="shared" si="53"/>
        <v>0</v>
      </c>
      <c r="R79" s="116" t="s">
        <v>195</v>
      </c>
      <c r="DZ79" s="114" t="s">
        <v>125</v>
      </c>
      <c r="EA79" s="115" t="s">
        <v>124</v>
      </c>
      <c r="EB79" s="115" t="s">
        <v>124</v>
      </c>
      <c r="EC79" s="115" t="s">
        <v>124</v>
      </c>
    </row>
    <row r="80" spans="2:133" s="111" customFormat="1" hidden="1" x14ac:dyDescent="0.25">
      <c r="B80" s="116" t="s">
        <v>181</v>
      </c>
      <c r="C80" s="114" t="s">
        <v>169</v>
      </c>
      <c r="E80" s="116"/>
      <c r="F80" s="111">
        <f>-F61</f>
        <v>0</v>
      </c>
      <c r="G80" s="116"/>
      <c r="H80" s="111">
        <f>-H61</f>
        <v>0</v>
      </c>
      <c r="I80" s="111">
        <f t="shared" si="53"/>
        <v>0</v>
      </c>
      <c r="J80" s="111">
        <f t="shared" si="53"/>
        <v>0</v>
      </c>
      <c r="K80" s="111">
        <f t="shared" si="53"/>
        <v>0</v>
      </c>
      <c r="L80" s="111">
        <f t="shared" si="53"/>
        <v>0</v>
      </c>
      <c r="M80" s="111">
        <f t="shared" si="53"/>
        <v>0</v>
      </c>
      <c r="N80" s="111">
        <f t="shared" si="53"/>
        <v>0</v>
      </c>
      <c r="O80" s="111">
        <f t="shared" si="53"/>
        <v>0</v>
      </c>
      <c r="P80" s="111">
        <f t="shared" si="53"/>
        <v>0</v>
      </c>
      <c r="Q80" s="111">
        <f t="shared" si="53"/>
        <v>0</v>
      </c>
      <c r="R80" s="116" t="s">
        <v>195</v>
      </c>
      <c r="DZ80" s="114" t="s">
        <v>125</v>
      </c>
      <c r="EA80" s="115" t="s">
        <v>124</v>
      </c>
      <c r="EB80" s="115" t="s">
        <v>124</v>
      </c>
      <c r="EC80" s="115" t="s">
        <v>124</v>
      </c>
    </row>
    <row r="81" spans="2:133" s="111" customFormat="1" hidden="1" x14ac:dyDescent="0.25">
      <c r="B81" s="116" t="s">
        <v>182</v>
      </c>
      <c r="C81" s="114" t="s">
        <v>169</v>
      </c>
      <c r="E81" s="116"/>
      <c r="F81" s="111">
        <f>F62</f>
        <v>0</v>
      </c>
      <c r="G81" s="116"/>
      <c r="H81" s="111">
        <f t="shared" ref="H81:Q81" si="54">H62</f>
        <v>0</v>
      </c>
      <c r="I81" s="111">
        <f t="shared" si="54"/>
        <v>0</v>
      </c>
      <c r="J81" s="111">
        <f t="shared" si="54"/>
        <v>0</v>
      </c>
      <c r="K81" s="111">
        <f t="shared" si="54"/>
        <v>0</v>
      </c>
      <c r="L81" s="111">
        <f t="shared" si="54"/>
        <v>0</v>
      </c>
      <c r="M81" s="111">
        <f t="shared" si="54"/>
        <v>0</v>
      </c>
      <c r="N81" s="111">
        <f t="shared" si="54"/>
        <v>0</v>
      </c>
      <c r="O81" s="111">
        <f t="shared" si="54"/>
        <v>0</v>
      </c>
      <c r="P81" s="111">
        <f t="shared" si="54"/>
        <v>0</v>
      </c>
      <c r="Q81" s="111">
        <f t="shared" si="54"/>
        <v>0</v>
      </c>
      <c r="R81" s="116" t="s">
        <v>195</v>
      </c>
      <c r="DZ81" s="114" t="s">
        <v>125</v>
      </c>
      <c r="EA81" s="115" t="s">
        <v>124</v>
      </c>
      <c r="EB81" s="115" t="s">
        <v>124</v>
      </c>
      <c r="EC81" s="115" t="s">
        <v>124</v>
      </c>
    </row>
    <row r="82" spans="2:133" s="111" customFormat="1" hidden="1" x14ac:dyDescent="0.25">
      <c r="B82" s="116" t="s">
        <v>184</v>
      </c>
      <c r="C82" s="114" t="s">
        <v>169</v>
      </c>
      <c r="E82" s="116"/>
      <c r="F82" s="111">
        <f>-F64</f>
        <v>0</v>
      </c>
      <c r="G82" s="116"/>
      <c r="H82" s="111">
        <f t="shared" ref="H82:Q83" si="55">-H64</f>
        <v>0</v>
      </c>
      <c r="I82" s="111">
        <f t="shared" si="55"/>
        <v>0</v>
      </c>
      <c r="J82" s="111">
        <f t="shared" si="55"/>
        <v>0</v>
      </c>
      <c r="K82" s="111">
        <f t="shared" si="55"/>
        <v>0</v>
      </c>
      <c r="L82" s="111">
        <f t="shared" si="55"/>
        <v>0</v>
      </c>
      <c r="M82" s="111">
        <f t="shared" si="55"/>
        <v>0</v>
      </c>
      <c r="N82" s="111">
        <f t="shared" si="55"/>
        <v>0</v>
      </c>
      <c r="O82" s="111">
        <f t="shared" si="55"/>
        <v>0</v>
      </c>
      <c r="P82" s="111">
        <f t="shared" si="55"/>
        <v>0</v>
      </c>
      <c r="Q82" s="111">
        <f t="shared" si="55"/>
        <v>0</v>
      </c>
      <c r="R82" s="116"/>
      <c r="DZ82" s="114" t="s">
        <v>125</v>
      </c>
      <c r="EA82" s="115" t="s">
        <v>124</v>
      </c>
      <c r="EB82" s="115" t="s">
        <v>124</v>
      </c>
      <c r="EC82" s="115" t="s">
        <v>124</v>
      </c>
    </row>
    <row r="83" spans="2:133" s="111" customFormat="1" hidden="1" x14ac:dyDescent="0.25">
      <c r="B83" s="116" t="s">
        <v>185</v>
      </c>
      <c r="C83" s="114" t="s">
        <v>169</v>
      </c>
      <c r="E83" s="116"/>
      <c r="F83" s="111">
        <f>-F65</f>
        <v>0</v>
      </c>
      <c r="G83" s="116"/>
      <c r="H83" s="111">
        <f>-H65</f>
        <v>0</v>
      </c>
      <c r="I83" s="111">
        <f t="shared" si="55"/>
        <v>0</v>
      </c>
      <c r="J83" s="111">
        <f t="shared" si="55"/>
        <v>0</v>
      </c>
      <c r="K83" s="111">
        <f t="shared" si="55"/>
        <v>0</v>
      </c>
      <c r="L83" s="111">
        <f t="shared" si="55"/>
        <v>0</v>
      </c>
      <c r="M83" s="111">
        <f t="shared" si="55"/>
        <v>0</v>
      </c>
      <c r="N83" s="111">
        <f t="shared" si="55"/>
        <v>0</v>
      </c>
      <c r="O83" s="111">
        <f t="shared" si="55"/>
        <v>0</v>
      </c>
      <c r="P83" s="111">
        <f t="shared" si="55"/>
        <v>0</v>
      </c>
      <c r="Q83" s="111">
        <f t="shared" si="55"/>
        <v>0</v>
      </c>
      <c r="R83" s="116" t="s">
        <v>195</v>
      </c>
      <c r="DZ83" s="114" t="s">
        <v>125</v>
      </c>
      <c r="EA83" s="115" t="s">
        <v>124</v>
      </c>
      <c r="EB83" s="115" t="s">
        <v>124</v>
      </c>
      <c r="EC83" s="115" t="s">
        <v>124</v>
      </c>
    </row>
    <row r="84" spans="2:133" s="111" customFormat="1" ht="15.75" hidden="1" thickBot="1" x14ac:dyDescent="0.3">
      <c r="B84" s="116" t="s">
        <v>196</v>
      </c>
      <c r="C84" s="114" t="s">
        <v>169</v>
      </c>
      <c r="E84" s="116"/>
      <c r="F84" s="154"/>
      <c r="G84" s="116"/>
      <c r="H84" s="111" t="e">
        <f>-(H23-'[5]Budget Summary 1'!J152)</f>
        <v>#VALUE!</v>
      </c>
      <c r="I84" s="111" t="e">
        <f>-(I23-'[5]Budget Summary 1'!L152)</f>
        <v>#VALUE!</v>
      </c>
      <c r="J84" s="111">
        <f>-(J23-'[5]Budget Summary 1'!M152)</f>
        <v>-33244000</v>
      </c>
      <c r="K84" s="111">
        <f>-(K23-'[5]Budget Summary 1'!N152)</f>
        <v>-32777000</v>
      </c>
      <c r="L84" s="111">
        <f>-(L23-'[5]Budget Summary 1'!O152)</f>
        <v>-32343000</v>
      </c>
      <c r="M84" s="111">
        <f>-(M23-'[5]Budget Summary 1'!P152)</f>
        <v>-31954000</v>
      </c>
      <c r="N84" s="111" t="e">
        <f>-(N23-'[5]Budget Summary 1'!Q152)</f>
        <v>#VALUE!</v>
      </c>
      <c r="O84" s="111" t="e">
        <f>-(O23-'[5]Budget Summary 1'!R152)</f>
        <v>#VALUE!</v>
      </c>
      <c r="P84" s="111" t="e">
        <f>-(P23-'[5]Budget Summary 1'!S152)</f>
        <v>#VALUE!</v>
      </c>
      <c r="Q84" s="111" t="e">
        <f>-(Q23-'[5]Budget Summary 1'!T152)</f>
        <v>#VALUE!</v>
      </c>
      <c r="R84" s="116" t="s">
        <v>195</v>
      </c>
      <c r="DZ84" s="114" t="s">
        <v>125</v>
      </c>
      <c r="EA84" s="115" t="s">
        <v>124</v>
      </c>
      <c r="EB84" s="115" t="s">
        <v>124</v>
      </c>
      <c r="EC84" s="115" t="s">
        <v>124</v>
      </c>
    </row>
    <row r="85" spans="2:133" s="111" customFormat="1" hidden="1" x14ac:dyDescent="0.25">
      <c r="B85" s="116" t="s">
        <v>188</v>
      </c>
      <c r="C85" s="114" t="s">
        <v>169</v>
      </c>
      <c r="E85" s="116"/>
      <c r="F85" s="111">
        <f>-F68</f>
        <v>0</v>
      </c>
      <c r="G85" s="116"/>
      <c r="H85" s="111">
        <f>-H68</f>
        <v>0</v>
      </c>
      <c r="I85" s="111">
        <f t="shared" ref="I85:Q85" si="56">-I68</f>
        <v>0</v>
      </c>
      <c r="J85" s="111">
        <f t="shared" si="56"/>
        <v>0</v>
      </c>
      <c r="K85" s="111">
        <f t="shared" si="56"/>
        <v>0</v>
      </c>
      <c r="L85" s="111">
        <f t="shared" si="56"/>
        <v>0</v>
      </c>
      <c r="M85" s="111">
        <f t="shared" si="56"/>
        <v>0</v>
      </c>
      <c r="N85" s="111">
        <f t="shared" si="56"/>
        <v>0</v>
      </c>
      <c r="O85" s="111">
        <f t="shared" si="56"/>
        <v>0</v>
      </c>
      <c r="P85" s="111">
        <f t="shared" si="56"/>
        <v>0</v>
      </c>
      <c r="Q85" s="111">
        <f t="shared" si="56"/>
        <v>0</v>
      </c>
      <c r="R85" s="116" t="s">
        <v>195</v>
      </c>
      <c r="DZ85" s="114" t="s">
        <v>125</v>
      </c>
      <c r="EA85" s="115" t="s">
        <v>124</v>
      </c>
      <c r="EB85" s="115" t="s">
        <v>124</v>
      </c>
      <c r="EC85" s="115" t="s">
        <v>124</v>
      </c>
    </row>
    <row r="86" spans="2:133" s="111" customFormat="1" hidden="1" x14ac:dyDescent="0.25">
      <c r="B86" s="116" t="s">
        <v>187</v>
      </c>
      <c r="C86" s="114" t="s">
        <v>169</v>
      </c>
      <c r="E86" s="116"/>
      <c r="F86" s="111" t="e">
        <f>-F67</f>
        <v>#VALUE!</v>
      </c>
      <c r="G86" s="116"/>
      <c r="H86" s="111" t="e">
        <f>-H67</f>
        <v>#VALUE!</v>
      </c>
      <c r="I86" s="111" t="e">
        <f t="shared" ref="I86:Q86" si="57">-I67</f>
        <v>#VALUE!</v>
      </c>
      <c r="J86" s="111" t="e">
        <f t="shared" si="57"/>
        <v>#VALUE!</v>
      </c>
      <c r="K86" s="111" t="e">
        <f t="shared" si="57"/>
        <v>#VALUE!</v>
      </c>
      <c r="L86" s="111" t="e">
        <f t="shared" si="57"/>
        <v>#VALUE!</v>
      </c>
      <c r="M86" s="111" t="e">
        <f t="shared" si="57"/>
        <v>#VALUE!</v>
      </c>
      <c r="N86" s="111" t="e">
        <f t="shared" si="57"/>
        <v>#VALUE!</v>
      </c>
      <c r="O86" s="111" t="e">
        <f t="shared" si="57"/>
        <v>#VALUE!</v>
      </c>
      <c r="P86" s="111" t="e">
        <f t="shared" si="57"/>
        <v>#VALUE!</v>
      </c>
      <c r="Q86" s="111" t="e">
        <f t="shared" si="57"/>
        <v>#VALUE!</v>
      </c>
      <c r="R86" s="116" t="s">
        <v>195</v>
      </c>
      <c r="DZ86" s="114" t="s">
        <v>125</v>
      </c>
      <c r="EA86" s="115" t="s">
        <v>124</v>
      </c>
      <c r="EB86" s="115" t="s">
        <v>124</v>
      </c>
      <c r="EC86" s="115" t="s">
        <v>124</v>
      </c>
    </row>
    <row r="87" spans="2:133" s="111" customFormat="1" hidden="1" x14ac:dyDescent="0.25">
      <c r="B87" s="116" t="s">
        <v>197</v>
      </c>
      <c r="C87" s="114" t="s">
        <v>169</v>
      </c>
      <c r="E87" s="116"/>
      <c r="F87" s="147" t="e">
        <f>SUM(F77:F86)</f>
        <v>#VALUE!</v>
      </c>
      <c r="G87" s="116"/>
      <c r="H87" s="147" t="e">
        <f>SUM(H77:H86)</f>
        <v>#VALUE!</v>
      </c>
      <c r="I87" s="147" t="e">
        <f t="shared" ref="I87:Q87" si="58">SUM(I77:I86)</f>
        <v>#VALUE!</v>
      </c>
      <c r="J87" s="147" t="e">
        <f t="shared" si="58"/>
        <v>#VALUE!</v>
      </c>
      <c r="K87" s="147" t="e">
        <f t="shared" si="58"/>
        <v>#VALUE!</v>
      </c>
      <c r="L87" s="147" t="e">
        <f t="shared" si="58"/>
        <v>#VALUE!</v>
      </c>
      <c r="M87" s="147" t="e">
        <f t="shared" si="58"/>
        <v>#VALUE!</v>
      </c>
      <c r="N87" s="147" t="e">
        <f t="shared" si="58"/>
        <v>#VALUE!</v>
      </c>
      <c r="O87" s="147" t="e">
        <f t="shared" si="58"/>
        <v>#VALUE!</v>
      </c>
      <c r="P87" s="147" t="e">
        <f t="shared" si="58"/>
        <v>#VALUE!</v>
      </c>
      <c r="Q87" s="147" t="e">
        <f t="shared" si="58"/>
        <v>#VALUE!</v>
      </c>
      <c r="DZ87" s="114" t="s">
        <v>125</v>
      </c>
      <c r="EA87" s="115" t="s">
        <v>124</v>
      </c>
      <c r="EB87" s="115" t="s">
        <v>124</v>
      </c>
      <c r="EC87" s="115" t="s">
        <v>124</v>
      </c>
    </row>
    <row r="88" spans="2:133" s="111" customFormat="1" hidden="1" x14ac:dyDescent="0.25">
      <c r="C88" s="114" t="s">
        <v>169</v>
      </c>
      <c r="DZ88" s="114" t="s">
        <v>125</v>
      </c>
      <c r="EA88" s="115" t="s">
        <v>124</v>
      </c>
      <c r="EB88" s="115" t="s">
        <v>124</v>
      </c>
      <c r="EC88" s="115" t="s">
        <v>124</v>
      </c>
    </row>
    <row r="89" spans="2:133" s="111" customFormat="1" hidden="1" x14ac:dyDescent="0.25">
      <c r="C89" s="114" t="s">
        <v>169</v>
      </c>
      <c r="DZ89" s="114" t="s">
        <v>125</v>
      </c>
      <c r="EA89" s="115" t="s">
        <v>124</v>
      </c>
      <c r="EB89" s="115" t="s">
        <v>124</v>
      </c>
      <c r="EC89" s="115" t="s">
        <v>124</v>
      </c>
    </row>
    <row r="90" spans="2:133" s="111" customFormat="1" hidden="1" x14ac:dyDescent="0.25">
      <c r="C90" s="114" t="s">
        <v>169</v>
      </c>
      <c r="DZ90" s="114" t="s">
        <v>125</v>
      </c>
      <c r="EA90" s="115" t="s">
        <v>124</v>
      </c>
      <c r="EB90" s="115" t="s">
        <v>124</v>
      </c>
      <c r="EC90" s="115" t="s">
        <v>124</v>
      </c>
    </row>
    <row r="91" spans="2:133" s="111" customFormat="1" hidden="1" x14ac:dyDescent="0.25">
      <c r="C91" s="114" t="s">
        <v>169</v>
      </c>
      <c r="DZ91" s="114" t="s">
        <v>125</v>
      </c>
      <c r="EA91" s="115" t="s">
        <v>124</v>
      </c>
      <c r="EB91" s="115" t="s">
        <v>124</v>
      </c>
      <c r="EC91" s="115" t="s">
        <v>124</v>
      </c>
    </row>
    <row r="92" spans="2:133" s="111" customFormat="1" hidden="1" x14ac:dyDescent="0.25">
      <c r="C92" s="114" t="s">
        <v>169</v>
      </c>
      <c r="DZ92" s="114" t="s">
        <v>125</v>
      </c>
      <c r="EA92" s="115" t="s">
        <v>124</v>
      </c>
      <c r="EB92" s="115" t="s">
        <v>124</v>
      </c>
      <c r="EC92" s="115" t="s">
        <v>124</v>
      </c>
    </row>
    <row r="93" spans="2:133" s="111" customFormat="1" hidden="1" x14ac:dyDescent="0.25">
      <c r="C93" s="114" t="s">
        <v>169</v>
      </c>
      <c r="DZ93" s="114" t="s">
        <v>125</v>
      </c>
      <c r="EA93" s="115" t="s">
        <v>124</v>
      </c>
      <c r="EB93" s="115" t="s">
        <v>124</v>
      </c>
      <c r="EC93" s="115" t="s">
        <v>124</v>
      </c>
    </row>
    <row r="94" spans="2:133" s="111" customFormat="1" hidden="1" x14ac:dyDescent="0.25">
      <c r="C94" s="114" t="s">
        <v>169</v>
      </c>
      <c r="DZ94" s="114" t="s">
        <v>125</v>
      </c>
      <c r="EA94" s="115" t="s">
        <v>124</v>
      </c>
      <c r="EB94" s="115" t="s">
        <v>124</v>
      </c>
      <c r="EC94" s="115" t="s">
        <v>124</v>
      </c>
    </row>
    <row r="95" spans="2:133" hidden="1" x14ac:dyDescent="0.25">
      <c r="B95" s="155" t="s">
        <v>198</v>
      </c>
      <c r="C95" s="93" t="s">
        <v>169</v>
      </c>
      <c r="D95" s="156"/>
      <c r="E95" s="155"/>
      <c r="F95" s="157">
        <f>'[5]Target %'!G11</f>
        <v>0.06</v>
      </c>
      <c r="G95" s="155"/>
      <c r="H95" s="157">
        <f>'[5]Target %'!H11</f>
        <v>0.06</v>
      </c>
      <c r="I95" s="157">
        <f>'[5]Target %'!I11</f>
        <v>0.06</v>
      </c>
      <c r="J95" s="157">
        <f>'[5]Target %'!J11</f>
        <v>0.06</v>
      </c>
      <c r="K95" s="157">
        <f>'[5]Target %'!K11</f>
        <v>0.06</v>
      </c>
      <c r="L95" s="157">
        <f>'[5]Target %'!L11</f>
        <v>0.06</v>
      </c>
      <c r="M95" s="157">
        <f>'[5]Target %'!M11</f>
        <v>0.06</v>
      </c>
      <c r="N95" s="157">
        <f>'[5]Target %'!N11</f>
        <v>0.06</v>
      </c>
      <c r="O95" s="157">
        <f>'[5]Target %'!O11</f>
        <v>0.06</v>
      </c>
      <c r="P95" s="157">
        <f>'[5]Target %'!P11</f>
        <v>0.06</v>
      </c>
      <c r="Q95" s="157">
        <f>'[5]Target %'!Q11</f>
        <v>0.06</v>
      </c>
      <c r="AG95" s="157">
        <f>AVERAGE(F95:Q95)</f>
        <v>6.0000000000000012E-2</v>
      </c>
      <c r="AH95" s="157">
        <f>AG95</f>
        <v>6.0000000000000012E-2</v>
      </c>
      <c r="AI95" s="157">
        <f t="shared" ref="AI95:AP96" si="59">AH95</f>
        <v>6.0000000000000012E-2</v>
      </c>
      <c r="AJ95" s="157">
        <f t="shared" si="59"/>
        <v>6.0000000000000012E-2</v>
      </c>
      <c r="AK95" s="157">
        <f t="shared" si="59"/>
        <v>6.0000000000000012E-2</v>
      </c>
      <c r="AL95" s="157">
        <f t="shared" si="59"/>
        <v>6.0000000000000012E-2</v>
      </c>
      <c r="AM95" s="157">
        <f t="shared" si="59"/>
        <v>6.0000000000000012E-2</v>
      </c>
      <c r="AN95" s="157">
        <f t="shared" si="59"/>
        <v>6.0000000000000012E-2</v>
      </c>
      <c r="AO95" s="157">
        <f t="shared" si="59"/>
        <v>6.0000000000000012E-2</v>
      </c>
      <c r="AP95" s="157">
        <f t="shared" si="59"/>
        <v>6.0000000000000012E-2</v>
      </c>
      <c r="AQ95" s="155" t="s">
        <v>199</v>
      </c>
      <c r="DZ95" s="93" t="s">
        <v>125</v>
      </c>
      <c r="EA95" s="158" t="s">
        <v>124</v>
      </c>
      <c r="EB95" s="158" t="s">
        <v>124</v>
      </c>
      <c r="EC95" s="158" t="s">
        <v>124</v>
      </c>
    </row>
    <row r="96" spans="2:133" hidden="1" x14ac:dyDescent="0.25">
      <c r="B96" s="155" t="s">
        <v>200</v>
      </c>
      <c r="C96" s="93" t="s">
        <v>169</v>
      </c>
      <c r="D96" s="156"/>
      <c r="E96" s="155"/>
      <c r="F96" s="157">
        <f>'[5]Target %'!G12</f>
        <v>0</v>
      </c>
      <c r="G96" s="155"/>
      <c r="H96" s="157">
        <f>'[5]Target %'!H12</f>
        <v>0</v>
      </c>
      <c r="I96" s="157">
        <f>'[5]Target %'!I12</f>
        <v>0</v>
      </c>
      <c r="J96" s="157">
        <f>'[5]Target %'!J12</f>
        <v>0</v>
      </c>
      <c r="K96" s="157">
        <f>'[5]Target %'!K12</f>
        <v>0</v>
      </c>
      <c r="L96" s="157">
        <f>'[5]Target %'!L12</f>
        <v>0</v>
      </c>
      <c r="M96" s="157">
        <f>'[5]Target %'!M12</f>
        <v>0</v>
      </c>
      <c r="N96" s="157">
        <f>'[5]Target %'!N12</f>
        <v>0</v>
      </c>
      <c r="O96" s="157">
        <f>'[5]Target %'!O12</f>
        <v>0</v>
      </c>
      <c r="P96" s="157">
        <f>'[5]Target %'!P12</f>
        <v>0</v>
      </c>
      <c r="Q96" s="157">
        <f>'[5]Target %'!Q12</f>
        <v>0</v>
      </c>
      <c r="AG96" s="157">
        <f>AVERAGE(F96:Q96)</f>
        <v>0</v>
      </c>
      <c r="AH96" s="157">
        <f>AG96</f>
        <v>0</v>
      </c>
      <c r="AI96" s="157">
        <f t="shared" si="59"/>
        <v>0</v>
      </c>
      <c r="AJ96" s="157">
        <f t="shared" si="59"/>
        <v>0</v>
      </c>
      <c r="AK96" s="157">
        <f t="shared" si="59"/>
        <v>0</v>
      </c>
      <c r="AL96" s="157">
        <f t="shared" si="59"/>
        <v>0</v>
      </c>
      <c r="AM96" s="157">
        <f t="shared" si="59"/>
        <v>0</v>
      </c>
      <c r="AN96" s="157">
        <f t="shared" si="59"/>
        <v>0</v>
      </c>
      <c r="AO96" s="157">
        <f t="shared" si="59"/>
        <v>0</v>
      </c>
      <c r="AP96" s="157">
        <f t="shared" si="59"/>
        <v>0</v>
      </c>
      <c r="AQ96" s="155" t="s">
        <v>199</v>
      </c>
      <c r="DZ96" s="93" t="s">
        <v>125</v>
      </c>
      <c r="EA96" s="158" t="s">
        <v>124</v>
      </c>
      <c r="EB96" s="158" t="s">
        <v>124</v>
      </c>
      <c r="EC96" s="158" t="s">
        <v>124</v>
      </c>
    </row>
    <row r="97" spans="2:133" hidden="1" x14ac:dyDescent="0.25">
      <c r="C97" s="93" t="s">
        <v>169</v>
      </c>
      <c r="D97" s="156"/>
      <c r="F97" s="156"/>
      <c r="H97" s="156"/>
      <c r="I97" s="156"/>
      <c r="J97" s="156"/>
      <c r="K97" s="156"/>
      <c r="L97" s="156"/>
      <c r="M97" s="156"/>
      <c r="N97" s="156"/>
      <c r="O97" s="156"/>
      <c r="P97" s="156"/>
      <c r="Q97" s="156"/>
      <c r="DZ97" s="93" t="s">
        <v>125</v>
      </c>
      <c r="EA97" s="158" t="s">
        <v>124</v>
      </c>
      <c r="EB97" s="158" t="s">
        <v>124</v>
      </c>
      <c r="EC97" s="158" t="s">
        <v>124</v>
      </c>
    </row>
    <row r="98" spans="2:133" hidden="1" x14ac:dyDescent="0.25">
      <c r="B98" s="159" t="s">
        <v>201</v>
      </c>
      <c r="C98" s="93" t="s">
        <v>169</v>
      </c>
      <c r="D98" s="156"/>
      <c r="E98" s="159"/>
      <c r="F98" s="160" t="str">
        <f>IF(F95="",F4,"")</f>
        <v/>
      </c>
      <c r="G98" s="159"/>
      <c r="H98" s="160" t="str">
        <f>IF(H95="",IF(F98="",H$4,F98&amp;", "&amp;H$4),F98)</f>
        <v/>
      </c>
      <c r="I98" s="160" t="str">
        <f t="shared" ref="I98:Q99" si="60">IF(I95="",IF(H98="",I$4,H98&amp;", "&amp;I$4),H98)</f>
        <v/>
      </c>
      <c r="J98" s="160" t="str">
        <f t="shared" si="60"/>
        <v/>
      </c>
      <c r="K98" s="160" t="str">
        <f t="shared" si="60"/>
        <v/>
      </c>
      <c r="L98" s="160" t="str">
        <f t="shared" si="60"/>
        <v/>
      </c>
      <c r="M98" s="160" t="str">
        <f t="shared" si="60"/>
        <v/>
      </c>
      <c r="N98" s="160" t="str">
        <f t="shared" si="60"/>
        <v/>
      </c>
      <c r="O98" s="160" t="str">
        <f t="shared" si="60"/>
        <v/>
      </c>
      <c r="P98" s="160" t="str">
        <f t="shared" si="60"/>
        <v/>
      </c>
      <c r="Q98" s="160" t="str">
        <f t="shared" si="60"/>
        <v/>
      </c>
      <c r="DZ98" s="93" t="s">
        <v>125</v>
      </c>
      <c r="EA98" s="158" t="s">
        <v>124</v>
      </c>
      <c r="EB98" s="158" t="s">
        <v>124</v>
      </c>
      <c r="EC98" s="158" t="s">
        <v>124</v>
      </c>
    </row>
    <row r="99" spans="2:133" hidden="1" x14ac:dyDescent="0.25">
      <c r="B99" s="159" t="s">
        <v>202</v>
      </c>
      <c r="C99" s="93" t="s">
        <v>169</v>
      </c>
      <c r="D99" s="156"/>
      <c r="E99" s="159"/>
      <c r="F99" s="160" t="str">
        <f>IF(F96="",F4,"")</f>
        <v/>
      </c>
      <c r="G99" s="159"/>
      <c r="H99" s="160" t="str">
        <f>IF(H96="",IF(F99="",H$4,F99&amp;", "&amp;H$4),F99)</f>
        <v/>
      </c>
      <c r="I99" s="160" t="str">
        <f t="shared" si="60"/>
        <v/>
      </c>
      <c r="J99" s="160" t="str">
        <f t="shared" si="60"/>
        <v/>
      </c>
      <c r="K99" s="160" t="str">
        <f t="shared" si="60"/>
        <v/>
      </c>
      <c r="L99" s="160" t="str">
        <f t="shared" si="60"/>
        <v/>
      </c>
      <c r="M99" s="160" t="str">
        <f t="shared" si="60"/>
        <v/>
      </c>
      <c r="N99" s="160" t="str">
        <f t="shared" si="60"/>
        <v/>
      </c>
      <c r="O99" s="160" t="str">
        <f t="shared" si="60"/>
        <v/>
      </c>
      <c r="P99" s="160" t="str">
        <f t="shared" si="60"/>
        <v/>
      </c>
      <c r="Q99" s="160" t="str">
        <f t="shared" si="60"/>
        <v/>
      </c>
      <c r="DZ99" s="93" t="s">
        <v>125</v>
      </c>
      <c r="EA99" s="158" t="s">
        <v>124</v>
      </c>
      <c r="EB99" s="158" t="s">
        <v>124</v>
      </c>
      <c r="EC99" s="158" t="s">
        <v>124</v>
      </c>
    </row>
    <row r="100" spans="2:133" hidden="1" x14ac:dyDescent="0.25">
      <c r="B100" s="159" t="s">
        <v>203</v>
      </c>
      <c r="C100" s="93" t="s">
        <v>169</v>
      </c>
      <c r="D100" s="156"/>
      <c r="E100" s="159"/>
      <c r="F100" s="160" t="str">
        <f>IF(F96&gt;F95,F4,"")</f>
        <v/>
      </c>
      <c r="G100" s="159"/>
      <c r="H100" s="160" t="str">
        <f>IF(H96&gt;H95,IF(F100="",H$4,F100&amp;", "&amp;H$4),F100)</f>
        <v/>
      </c>
      <c r="I100" s="160" t="str">
        <f t="shared" ref="I100:Q100" si="61">IF(I96&gt;I95,IF(H100="",I$4,H100&amp;", "&amp;I$4),H100)</f>
        <v/>
      </c>
      <c r="J100" s="160" t="str">
        <f t="shared" si="61"/>
        <v/>
      </c>
      <c r="K100" s="160" t="str">
        <f t="shared" si="61"/>
        <v/>
      </c>
      <c r="L100" s="160" t="str">
        <f t="shared" si="61"/>
        <v/>
      </c>
      <c r="M100" s="160" t="str">
        <f t="shared" si="61"/>
        <v/>
      </c>
      <c r="N100" s="160" t="str">
        <f t="shared" si="61"/>
        <v/>
      </c>
      <c r="O100" s="160" t="str">
        <f t="shared" si="61"/>
        <v/>
      </c>
      <c r="P100" s="160" t="str">
        <f t="shared" si="61"/>
        <v/>
      </c>
      <c r="Q100" s="160" t="str">
        <f t="shared" si="61"/>
        <v/>
      </c>
      <c r="DZ100" s="93" t="s">
        <v>125</v>
      </c>
      <c r="EA100" s="158" t="s">
        <v>124</v>
      </c>
      <c r="EB100" s="158" t="s">
        <v>124</v>
      </c>
      <c r="EC100" s="158" t="s">
        <v>124</v>
      </c>
    </row>
    <row r="101" spans="2:133" s="111" customFormat="1" hidden="1" x14ac:dyDescent="0.25">
      <c r="C101" s="114" t="s">
        <v>169</v>
      </c>
      <c r="DZ101" s="114" t="s">
        <v>125</v>
      </c>
      <c r="EA101" s="115" t="s">
        <v>124</v>
      </c>
      <c r="EB101" s="115" t="s">
        <v>124</v>
      </c>
      <c r="EC101" s="115" t="s">
        <v>124</v>
      </c>
    </row>
    <row r="102" spans="2:133" s="111" customFormat="1" hidden="1" x14ac:dyDescent="0.25">
      <c r="C102" s="114" t="s">
        <v>169</v>
      </c>
      <c r="DZ102" s="114" t="s">
        <v>125</v>
      </c>
      <c r="EA102" s="115" t="s">
        <v>124</v>
      </c>
      <c r="EB102" s="115" t="s">
        <v>124</v>
      </c>
      <c r="EC102" s="115" t="s">
        <v>124</v>
      </c>
    </row>
    <row r="103" spans="2:133" s="111" customFormat="1" hidden="1" x14ac:dyDescent="0.25">
      <c r="C103" s="114" t="s">
        <v>169</v>
      </c>
      <c r="DZ103" s="114" t="s">
        <v>125</v>
      </c>
      <c r="EA103" s="115" t="s">
        <v>124</v>
      </c>
      <c r="EB103" s="115" t="s">
        <v>124</v>
      </c>
      <c r="EC103" s="115" t="s">
        <v>124</v>
      </c>
    </row>
    <row r="104" spans="2:133" s="111" customFormat="1" hidden="1" x14ac:dyDescent="0.25">
      <c r="C104" s="114" t="s">
        <v>169</v>
      </c>
      <c r="DZ104" s="114" t="s">
        <v>125</v>
      </c>
      <c r="EA104" s="115" t="s">
        <v>124</v>
      </c>
      <c r="EB104" s="115" t="s">
        <v>124</v>
      </c>
      <c r="EC104" s="115" t="s">
        <v>124</v>
      </c>
    </row>
    <row r="105" spans="2:133" s="111" customFormat="1" hidden="1" x14ac:dyDescent="0.25">
      <c r="B105" s="111" t="s">
        <v>148</v>
      </c>
      <c r="C105" s="114" t="s">
        <v>169</v>
      </c>
      <c r="F105" s="111" t="e">
        <f>F17</f>
        <v>#VALUE!</v>
      </c>
      <c r="H105" s="111" t="e">
        <f>H17</f>
        <v>#VALUE!</v>
      </c>
      <c r="I105" s="111" t="e">
        <f t="shared" ref="I105:Q105" si="62">I17</f>
        <v>#VALUE!</v>
      </c>
      <c r="J105" s="111">
        <f t="shared" si="62"/>
        <v>99360516.829999998</v>
      </c>
      <c r="K105" s="111">
        <f t="shared" si="62"/>
        <v>102603666.01000001</v>
      </c>
      <c r="L105" s="111">
        <f t="shared" si="62"/>
        <v>106216643.34999998</v>
      </c>
      <c r="M105" s="111">
        <f t="shared" si="62"/>
        <v>109539949.70000002</v>
      </c>
      <c r="N105" s="111" t="e">
        <f t="shared" si="62"/>
        <v>#VALUE!</v>
      </c>
      <c r="O105" s="111" t="e">
        <f t="shared" si="62"/>
        <v>#VALUE!</v>
      </c>
      <c r="P105" s="111" t="e">
        <f t="shared" si="62"/>
        <v>#VALUE!</v>
      </c>
      <c r="Q105" s="111" t="e">
        <f t="shared" si="62"/>
        <v>#VALUE!</v>
      </c>
      <c r="DZ105" s="114" t="s">
        <v>125</v>
      </c>
      <c r="EA105" s="115" t="s">
        <v>124</v>
      </c>
      <c r="EB105" s="115" t="s">
        <v>124</v>
      </c>
      <c r="EC105" s="115" t="s">
        <v>124</v>
      </c>
    </row>
    <row r="106" spans="2:133" s="111" customFormat="1" hidden="1" x14ac:dyDescent="0.25">
      <c r="B106" s="116" t="s">
        <v>175</v>
      </c>
      <c r="C106" s="114" t="s">
        <v>169</v>
      </c>
      <c r="E106" s="116"/>
      <c r="G106" s="116"/>
      <c r="DZ106" s="114" t="s">
        <v>125</v>
      </c>
      <c r="EA106" s="115" t="s">
        <v>124</v>
      </c>
      <c r="EB106" s="115" t="s">
        <v>124</v>
      </c>
      <c r="EC106" s="115" t="s">
        <v>124</v>
      </c>
    </row>
    <row r="107" spans="2:133" s="111" customFormat="1" hidden="1" x14ac:dyDescent="0.25">
      <c r="B107" s="116" t="s">
        <v>183</v>
      </c>
      <c r="C107" s="114" t="s">
        <v>169</v>
      </c>
      <c r="E107" s="116"/>
      <c r="F107" s="111">
        <f>F63</f>
        <v>-318393</v>
      </c>
      <c r="G107" s="116"/>
      <c r="H107" s="111">
        <f>H63</f>
        <v>-236000</v>
      </c>
      <c r="I107" s="111">
        <f t="shared" ref="I107:Q107" si="63">I63</f>
        <v>-243080</v>
      </c>
      <c r="J107" s="111">
        <f t="shared" si="63"/>
        <v>-250372.39999999991</v>
      </c>
      <c r="K107" s="111">
        <f t="shared" si="63"/>
        <v>-257883.56999999983</v>
      </c>
      <c r="L107" s="111">
        <f t="shared" si="63"/>
        <v>-265620.08000000007</v>
      </c>
      <c r="M107" s="111">
        <f t="shared" si="63"/>
        <v>-273588.67999999993</v>
      </c>
      <c r="N107" s="111">
        <f t="shared" si="63"/>
        <v>-281796.34000000008</v>
      </c>
      <c r="O107" s="111">
        <f t="shared" si="63"/>
        <v>-290250.23</v>
      </c>
      <c r="P107" s="111">
        <f t="shared" si="63"/>
        <v>-298957.74</v>
      </c>
      <c r="Q107" s="111">
        <f t="shared" si="63"/>
        <v>-307926.46999999997</v>
      </c>
      <c r="DZ107" s="114" t="s">
        <v>125</v>
      </c>
      <c r="EA107" s="115" t="s">
        <v>124</v>
      </c>
      <c r="EB107" s="115" t="s">
        <v>124</v>
      </c>
      <c r="EC107" s="115" t="s">
        <v>124</v>
      </c>
    </row>
    <row r="108" spans="2:133" s="111" customFormat="1" hidden="1" x14ac:dyDescent="0.25">
      <c r="B108" s="116" t="s">
        <v>178</v>
      </c>
      <c r="C108" s="114" t="s">
        <v>169</v>
      </c>
      <c r="E108" s="116"/>
      <c r="F108" s="111" t="e">
        <f t="shared" ref="F108:Q112" si="64">F58</f>
        <v>#VALUE!</v>
      </c>
      <c r="G108" s="116"/>
      <c r="H108" s="111" t="e">
        <f t="shared" si="64"/>
        <v>#VALUE!</v>
      </c>
      <c r="I108" s="111" t="e">
        <f t="shared" si="64"/>
        <v>#VALUE!</v>
      </c>
      <c r="J108" s="111" t="e">
        <f t="shared" si="64"/>
        <v>#VALUE!</v>
      </c>
      <c r="K108" s="111" t="e">
        <f t="shared" si="64"/>
        <v>#VALUE!</v>
      </c>
      <c r="L108" s="111" t="e">
        <f t="shared" si="64"/>
        <v>#VALUE!</v>
      </c>
      <c r="M108" s="111" t="e">
        <f t="shared" si="64"/>
        <v>#VALUE!</v>
      </c>
      <c r="N108" s="111" t="e">
        <f t="shared" si="64"/>
        <v>#VALUE!</v>
      </c>
      <c r="O108" s="111" t="e">
        <f t="shared" si="64"/>
        <v>#VALUE!</v>
      </c>
      <c r="P108" s="111" t="e">
        <f t="shared" si="64"/>
        <v>#VALUE!</v>
      </c>
      <c r="Q108" s="111" t="e">
        <f t="shared" si="64"/>
        <v>#VALUE!</v>
      </c>
      <c r="DZ108" s="114" t="s">
        <v>125</v>
      </c>
      <c r="EA108" s="115" t="s">
        <v>124</v>
      </c>
      <c r="EB108" s="115" t="s">
        <v>124</v>
      </c>
      <c r="EC108" s="115" t="s">
        <v>124</v>
      </c>
    </row>
    <row r="109" spans="2:133" s="111" customFormat="1" hidden="1" x14ac:dyDescent="0.25">
      <c r="B109" s="116" t="s">
        <v>179</v>
      </c>
      <c r="C109" s="114" t="s">
        <v>169</v>
      </c>
      <c r="E109" s="116"/>
      <c r="F109" s="111">
        <f t="shared" si="64"/>
        <v>0</v>
      </c>
      <c r="G109" s="116"/>
      <c r="H109" s="111">
        <f t="shared" si="64"/>
        <v>0</v>
      </c>
      <c r="I109" s="111">
        <f t="shared" si="64"/>
        <v>0</v>
      </c>
      <c r="J109" s="111">
        <f t="shared" si="64"/>
        <v>0</v>
      </c>
      <c r="K109" s="111">
        <f t="shared" si="64"/>
        <v>0</v>
      </c>
      <c r="L109" s="111">
        <f t="shared" si="64"/>
        <v>0</v>
      </c>
      <c r="M109" s="111">
        <f t="shared" si="64"/>
        <v>0</v>
      </c>
      <c r="N109" s="111">
        <f t="shared" si="64"/>
        <v>0</v>
      </c>
      <c r="O109" s="111">
        <f t="shared" si="64"/>
        <v>0</v>
      </c>
      <c r="P109" s="111">
        <f t="shared" si="64"/>
        <v>0</v>
      </c>
      <c r="Q109" s="111">
        <f t="shared" si="64"/>
        <v>0</v>
      </c>
      <c r="DZ109" s="114" t="s">
        <v>125</v>
      </c>
      <c r="EA109" s="115" t="s">
        <v>124</v>
      </c>
      <c r="EB109" s="115" t="s">
        <v>124</v>
      </c>
      <c r="EC109" s="115" t="s">
        <v>124</v>
      </c>
    </row>
    <row r="110" spans="2:133" s="111" customFormat="1" hidden="1" x14ac:dyDescent="0.25">
      <c r="B110" s="116" t="s">
        <v>180</v>
      </c>
      <c r="C110" s="114" t="s">
        <v>169</v>
      </c>
      <c r="E110" s="116"/>
      <c r="F110" s="111">
        <f t="shared" si="64"/>
        <v>0</v>
      </c>
      <c r="G110" s="116"/>
      <c r="H110" s="111">
        <f t="shared" si="64"/>
        <v>0</v>
      </c>
      <c r="I110" s="111">
        <f t="shared" si="64"/>
        <v>0</v>
      </c>
      <c r="J110" s="111">
        <f t="shared" si="64"/>
        <v>0</v>
      </c>
      <c r="K110" s="111">
        <f t="shared" si="64"/>
        <v>0</v>
      </c>
      <c r="L110" s="111">
        <f t="shared" si="64"/>
        <v>0</v>
      </c>
      <c r="M110" s="111">
        <f t="shared" si="64"/>
        <v>0</v>
      </c>
      <c r="N110" s="111">
        <f t="shared" si="64"/>
        <v>0</v>
      </c>
      <c r="O110" s="111">
        <f t="shared" si="64"/>
        <v>0</v>
      </c>
      <c r="P110" s="111">
        <f t="shared" si="64"/>
        <v>0</v>
      </c>
      <c r="Q110" s="111">
        <f t="shared" si="64"/>
        <v>0</v>
      </c>
      <c r="DZ110" s="114" t="s">
        <v>125</v>
      </c>
      <c r="EA110" s="115" t="s">
        <v>124</v>
      </c>
      <c r="EB110" s="115" t="s">
        <v>124</v>
      </c>
      <c r="EC110" s="115" t="s">
        <v>124</v>
      </c>
    </row>
    <row r="111" spans="2:133" s="111" customFormat="1" hidden="1" x14ac:dyDescent="0.25">
      <c r="B111" s="116" t="s">
        <v>181</v>
      </c>
      <c r="C111" s="114" t="s">
        <v>169</v>
      </c>
      <c r="E111" s="116"/>
      <c r="F111" s="111">
        <f t="shared" si="64"/>
        <v>0</v>
      </c>
      <c r="G111" s="116"/>
      <c r="H111" s="111">
        <f t="shared" si="64"/>
        <v>0</v>
      </c>
      <c r="I111" s="111">
        <f t="shared" si="64"/>
        <v>0</v>
      </c>
      <c r="J111" s="111">
        <f t="shared" si="64"/>
        <v>0</v>
      </c>
      <c r="K111" s="111">
        <f t="shared" si="64"/>
        <v>0</v>
      </c>
      <c r="L111" s="111">
        <f t="shared" si="64"/>
        <v>0</v>
      </c>
      <c r="M111" s="111">
        <f t="shared" si="64"/>
        <v>0</v>
      </c>
      <c r="N111" s="111">
        <f t="shared" si="64"/>
        <v>0</v>
      </c>
      <c r="O111" s="111">
        <f t="shared" si="64"/>
        <v>0</v>
      </c>
      <c r="P111" s="111">
        <f t="shared" si="64"/>
        <v>0</v>
      </c>
      <c r="Q111" s="111">
        <f t="shared" si="64"/>
        <v>0</v>
      </c>
      <c r="DZ111" s="114" t="s">
        <v>125</v>
      </c>
      <c r="EA111" s="115" t="s">
        <v>124</v>
      </c>
      <c r="EB111" s="115" t="s">
        <v>124</v>
      </c>
      <c r="EC111" s="115" t="s">
        <v>124</v>
      </c>
    </row>
    <row r="112" spans="2:133" s="111" customFormat="1" hidden="1" x14ac:dyDescent="0.25">
      <c r="B112" s="116" t="s">
        <v>182</v>
      </c>
      <c r="C112" s="114" t="s">
        <v>169</v>
      </c>
      <c r="E112" s="116"/>
      <c r="F112" s="111">
        <f t="shared" si="64"/>
        <v>0</v>
      </c>
      <c r="G112" s="116"/>
      <c r="H112" s="111">
        <f t="shared" si="64"/>
        <v>0</v>
      </c>
      <c r="I112" s="111">
        <f t="shared" si="64"/>
        <v>0</v>
      </c>
      <c r="J112" s="111">
        <f t="shared" si="64"/>
        <v>0</v>
      </c>
      <c r="K112" s="111">
        <f t="shared" si="64"/>
        <v>0</v>
      </c>
      <c r="L112" s="111">
        <f t="shared" si="64"/>
        <v>0</v>
      </c>
      <c r="M112" s="111">
        <f t="shared" si="64"/>
        <v>0</v>
      </c>
      <c r="N112" s="111">
        <f t="shared" si="64"/>
        <v>0</v>
      </c>
      <c r="O112" s="111">
        <f t="shared" si="64"/>
        <v>0</v>
      </c>
      <c r="P112" s="111">
        <f t="shared" si="64"/>
        <v>0</v>
      </c>
      <c r="Q112" s="111">
        <f t="shared" si="64"/>
        <v>0</v>
      </c>
      <c r="DZ112" s="114" t="s">
        <v>125</v>
      </c>
      <c r="EA112" s="115" t="s">
        <v>124</v>
      </c>
      <c r="EB112" s="115" t="s">
        <v>124</v>
      </c>
      <c r="EC112" s="115" t="s">
        <v>124</v>
      </c>
    </row>
    <row r="113" spans="2:133" s="111" customFormat="1" hidden="1" x14ac:dyDescent="0.25">
      <c r="B113" s="116" t="s">
        <v>204</v>
      </c>
      <c r="C113" s="114" t="s">
        <v>169</v>
      </c>
      <c r="E113" s="116"/>
      <c r="F113" s="111">
        <f>IF(F57&gt;0,F57,0)</f>
        <v>8668958</v>
      </c>
      <c r="G113" s="116"/>
      <c r="H113" s="111">
        <f>IF(H57&gt;0,H57,0)</f>
        <v>6428216</v>
      </c>
      <c r="I113" s="111">
        <f t="shared" ref="I113:Q113" si="65">IF(I57&gt;0,I57,0)</f>
        <v>0</v>
      </c>
      <c r="J113" s="111">
        <f t="shared" si="65"/>
        <v>0</v>
      </c>
      <c r="K113" s="111">
        <f t="shared" si="65"/>
        <v>0</v>
      </c>
      <c r="L113" s="111">
        <f t="shared" si="65"/>
        <v>0</v>
      </c>
      <c r="M113" s="111">
        <f t="shared" si="65"/>
        <v>0</v>
      </c>
      <c r="N113" s="111">
        <f t="shared" si="65"/>
        <v>0</v>
      </c>
      <c r="O113" s="111">
        <f t="shared" si="65"/>
        <v>222934.69999999925</v>
      </c>
      <c r="P113" s="111">
        <f t="shared" si="65"/>
        <v>651139.78999999911</v>
      </c>
      <c r="Q113" s="111">
        <f t="shared" si="65"/>
        <v>1263038.0399999991</v>
      </c>
      <c r="DZ113" s="114" t="s">
        <v>125</v>
      </c>
      <c r="EA113" s="115" t="s">
        <v>124</v>
      </c>
      <c r="EB113" s="115" t="s">
        <v>124</v>
      </c>
      <c r="EC113" s="115" t="s">
        <v>124</v>
      </c>
    </row>
    <row r="114" spans="2:133" s="111" customFormat="1" hidden="1" x14ac:dyDescent="0.25">
      <c r="B114" s="116" t="s">
        <v>205</v>
      </c>
      <c r="C114" s="114" t="s">
        <v>169</v>
      </c>
      <c r="E114" s="116"/>
      <c r="F114" s="134" t="e">
        <f>SUM(F105:F113)</f>
        <v>#VALUE!</v>
      </c>
      <c r="G114" s="116"/>
      <c r="H114" s="134" t="e">
        <f>SUM(H105:H113)</f>
        <v>#VALUE!</v>
      </c>
      <c r="I114" s="134" t="e">
        <f t="shared" ref="I114:Q114" si="66">SUM(I105:I113)</f>
        <v>#VALUE!</v>
      </c>
      <c r="J114" s="134" t="e">
        <f t="shared" si="66"/>
        <v>#VALUE!</v>
      </c>
      <c r="K114" s="134" t="e">
        <f t="shared" si="66"/>
        <v>#VALUE!</v>
      </c>
      <c r="L114" s="134" t="e">
        <f t="shared" si="66"/>
        <v>#VALUE!</v>
      </c>
      <c r="M114" s="134" t="e">
        <f t="shared" si="66"/>
        <v>#VALUE!</v>
      </c>
      <c r="N114" s="134" t="e">
        <f t="shared" si="66"/>
        <v>#VALUE!</v>
      </c>
      <c r="O114" s="134" t="e">
        <f t="shared" si="66"/>
        <v>#VALUE!</v>
      </c>
      <c r="P114" s="134" t="e">
        <f t="shared" si="66"/>
        <v>#VALUE!</v>
      </c>
      <c r="Q114" s="134" t="e">
        <f t="shared" si="66"/>
        <v>#VALUE!</v>
      </c>
      <c r="DZ114" s="114" t="s">
        <v>125</v>
      </c>
      <c r="EA114" s="115" t="s">
        <v>124</v>
      </c>
      <c r="EB114" s="115" t="s">
        <v>124</v>
      </c>
      <c r="EC114" s="115" t="s">
        <v>124</v>
      </c>
    </row>
    <row r="115" spans="2:133" s="111" customFormat="1" hidden="1" x14ac:dyDescent="0.25">
      <c r="B115" s="116" t="s">
        <v>206</v>
      </c>
      <c r="C115" s="114" t="s">
        <v>169</v>
      </c>
      <c r="E115" s="116"/>
      <c r="F115" s="111">
        <f>'[5]Budget Summary 1'!J32</f>
        <v>88447957</v>
      </c>
      <c r="G115" s="116"/>
      <c r="H115" s="111">
        <f>'[5]Budget Summary 1'!L32</f>
        <v>94465444</v>
      </c>
      <c r="I115" s="111">
        <f>'[5]Budget Summary 1'!M32</f>
        <v>95370815.429999992</v>
      </c>
      <c r="J115" s="111">
        <f>'[5]Budget Summary 1'!N32</f>
        <v>98141516.829999998</v>
      </c>
      <c r="K115" s="111">
        <f>'[5]Budget Summary 1'!O32</f>
        <v>101370666.01000001</v>
      </c>
      <c r="L115" s="111">
        <f>'[5]Budget Summary 1'!P32</f>
        <v>104969643.34999998</v>
      </c>
      <c r="M115" s="111">
        <f>'[5]Budget Summary 1'!Q32</f>
        <v>108277949.69999999</v>
      </c>
      <c r="N115" s="111">
        <f>'[5]Budget Summary 1'!R32</f>
        <v>111847354.87999998</v>
      </c>
      <c r="O115" s="111">
        <f>'[5]Budget Summary 1'!S32</f>
        <v>115547915.68999998</v>
      </c>
      <c r="P115" s="111">
        <f>'[5]Budget Summary 1'!T32</f>
        <v>119384672.18999998</v>
      </c>
      <c r="Q115" s="111">
        <f>'[5]Budget Summary 1'!U32</f>
        <v>122816938.76999998</v>
      </c>
      <c r="DZ115" s="114" t="s">
        <v>125</v>
      </c>
      <c r="EA115" s="115" t="s">
        <v>124</v>
      </c>
      <c r="EB115" s="115" t="s">
        <v>124</v>
      </c>
      <c r="EC115" s="115" t="s">
        <v>124</v>
      </c>
    </row>
    <row r="116" spans="2:133" s="111" customFormat="1" ht="15.75" hidden="1" thickBot="1" x14ac:dyDescent="0.3">
      <c r="B116" s="116" t="s">
        <v>204</v>
      </c>
      <c r="C116" s="114" t="s">
        <v>169</v>
      </c>
      <c r="E116" s="116"/>
      <c r="F116" s="154"/>
      <c r="G116" s="116"/>
      <c r="H116" s="111">
        <f>IF('[5]Budget Summary 1'!J92&gt;0,'[5]Budget Summary 1'!J92,0)</f>
        <v>20031981</v>
      </c>
      <c r="I116" s="111">
        <f>IF('[5]Budget Summary 1'!L92&gt;0,'[5]Budget Summary 1'!L92,0)</f>
        <v>13218676</v>
      </c>
      <c r="J116" s="111">
        <f>IF('[5]Budget Summary 1'!M92&gt;0,'[5]Budget Summary 1'!M92,0)</f>
        <v>3705676</v>
      </c>
      <c r="K116" s="111">
        <f>IF('[5]Budget Summary 1'!N92&gt;0,'[5]Budget Summary 1'!N92,0)</f>
        <v>4071976</v>
      </c>
      <c r="L116" s="111">
        <f>IF('[5]Budget Summary 1'!O92&gt;0,'[5]Budget Summary 1'!O92,0)</f>
        <v>6660876</v>
      </c>
      <c r="M116" s="111">
        <f>IF('[5]Budget Summary 1'!P92&gt;0,'[5]Budget Summary 1'!P92,0)</f>
        <v>3173526</v>
      </c>
      <c r="N116" s="111">
        <f>IF('[5]Budget Summary 1'!Q92&gt;0,'[5]Budget Summary 1'!Q92,0)</f>
        <v>2365676</v>
      </c>
      <c r="O116" s="111">
        <f>IF('[5]Budget Summary 1'!R92&gt;0,'[5]Budget Summary 1'!R92,0)</f>
        <v>2436976</v>
      </c>
      <c r="P116" s="111">
        <f>IF('[5]Budget Summary 1'!S92&gt;0,'[5]Budget Summary 1'!S92,0)</f>
        <v>2410876</v>
      </c>
      <c r="Q116" s="111">
        <f>IF('[5]Budget Summary 1'!T92&gt;0,'[5]Budget Summary 1'!T92,0)</f>
        <v>2423526</v>
      </c>
      <c r="DZ116" s="114" t="s">
        <v>125</v>
      </c>
      <c r="EA116" s="115" t="s">
        <v>124</v>
      </c>
      <c r="EB116" s="115" t="s">
        <v>124</v>
      </c>
      <c r="EC116" s="115" t="s">
        <v>124</v>
      </c>
    </row>
    <row r="117" spans="2:133" s="111" customFormat="1" hidden="1" x14ac:dyDescent="0.25">
      <c r="B117" s="116" t="s">
        <v>193</v>
      </c>
      <c r="C117" s="114" t="s">
        <v>169</v>
      </c>
      <c r="E117" s="116"/>
      <c r="F117" s="147" t="e">
        <f>ROUND(F114-F115-F116,2)</f>
        <v>#VALUE!</v>
      </c>
      <c r="G117" s="116"/>
      <c r="H117" s="147" t="e">
        <f>ROUND(H114-H115-H116,2)</f>
        <v>#VALUE!</v>
      </c>
      <c r="I117" s="147" t="e">
        <f t="shared" ref="I117:Q117" si="67">ROUND(I114-I115-I116,2)</f>
        <v>#VALUE!</v>
      </c>
      <c r="J117" s="147" t="e">
        <f t="shared" si="67"/>
        <v>#VALUE!</v>
      </c>
      <c r="K117" s="147" t="e">
        <f t="shared" si="67"/>
        <v>#VALUE!</v>
      </c>
      <c r="L117" s="147" t="e">
        <f t="shared" si="67"/>
        <v>#VALUE!</v>
      </c>
      <c r="M117" s="147" t="e">
        <f t="shared" si="67"/>
        <v>#VALUE!</v>
      </c>
      <c r="N117" s="147" t="e">
        <f t="shared" si="67"/>
        <v>#VALUE!</v>
      </c>
      <c r="O117" s="147" t="e">
        <f t="shared" si="67"/>
        <v>#VALUE!</v>
      </c>
      <c r="P117" s="147" t="e">
        <f t="shared" si="67"/>
        <v>#VALUE!</v>
      </c>
      <c r="Q117" s="147" t="e">
        <f t="shared" si="67"/>
        <v>#VALUE!</v>
      </c>
      <c r="DZ117" s="114" t="s">
        <v>125</v>
      </c>
      <c r="EA117" s="115" t="s">
        <v>124</v>
      </c>
      <c r="EB117" s="115" t="s">
        <v>124</v>
      </c>
      <c r="EC117" s="115" t="s">
        <v>124</v>
      </c>
    </row>
    <row r="118" spans="2:133" s="111" customFormat="1" hidden="1" x14ac:dyDescent="0.25">
      <c r="C118" s="114" t="s">
        <v>169</v>
      </c>
      <c r="DZ118" s="114" t="s">
        <v>125</v>
      </c>
      <c r="EA118" s="115" t="s">
        <v>124</v>
      </c>
      <c r="EB118" s="115" t="s">
        <v>124</v>
      </c>
      <c r="EC118" s="115" t="s">
        <v>124</v>
      </c>
    </row>
    <row r="119" spans="2:133" s="111" customFormat="1" hidden="1" x14ac:dyDescent="0.25">
      <c r="C119" s="114" t="s">
        <v>169</v>
      </c>
      <c r="DZ119" s="114" t="s">
        <v>125</v>
      </c>
      <c r="EA119" s="115" t="s">
        <v>124</v>
      </c>
      <c r="EB119" s="115" t="s">
        <v>124</v>
      </c>
      <c r="EC119" s="115" t="s">
        <v>124</v>
      </c>
    </row>
    <row r="120" spans="2:133" s="111" customFormat="1" hidden="1" x14ac:dyDescent="0.25">
      <c r="C120" s="114" t="s">
        <v>169</v>
      </c>
      <c r="DZ120" s="114" t="s">
        <v>125</v>
      </c>
      <c r="EA120" s="115" t="s">
        <v>124</v>
      </c>
      <c r="EB120" s="115" t="s">
        <v>124</v>
      </c>
      <c r="EC120" s="115" t="s">
        <v>124</v>
      </c>
    </row>
    <row r="121" spans="2:133" s="111" customFormat="1" hidden="1" x14ac:dyDescent="0.25">
      <c r="B121" s="111" t="s">
        <v>162</v>
      </c>
      <c r="C121" s="114" t="s">
        <v>169</v>
      </c>
      <c r="F121" s="111" t="e">
        <f>F29</f>
        <v>#VALUE!</v>
      </c>
      <c r="H121" s="111" t="e">
        <f>H29</f>
        <v>#VALUE!</v>
      </c>
      <c r="I121" s="111" t="e">
        <f t="shared" ref="I121:Q121" si="68">I29</f>
        <v>#VALUE!</v>
      </c>
      <c r="J121" s="111">
        <f t="shared" si="68"/>
        <v>104384045.86366351</v>
      </c>
      <c r="K121" s="111">
        <f t="shared" si="68"/>
        <v>107419420.32237025</v>
      </c>
      <c r="L121" s="111">
        <f t="shared" si="68"/>
        <v>110550954.6453227</v>
      </c>
      <c r="M121" s="111">
        <f t="shared" si="68"/>
        <v>113438819.34783769</v>
      </c>
      <c r="N121" s="111" t="e">
        <f t="shared" si="68"/>
        <v>#VALUE!</v>
      </c>
      <c r="O121" s="111" t="e">
        <f t="shared" si="68"/>
        <v>#VALUE!</v>
      </c>
      <c r="P121" s="111" t="e">
        <f t="shared" si="68"/>
        <v>#VALUE!</v>
      </c>
      <c r="Q121" s="111" t="e">
        <f t="shared" si="68"/>
        <v>#VALUE!</v>
      </c>
      <c r="DZ121" s="114" t="s">
        <v>125</v>
      </c>
      <c r="EA121" s="115" t="s">
        <v>124</v>
      </c>
      <c r="EB121" s="115" t="s">
        <v>124</v>
      </c>
      <c r="EC121" s="115" t="s">
        <v>124</v>
      </c>
    </row>
    <row r="122" spans="2:133" s="111" customFormat="1" hidden="1" x14ac:dyDescent="0.25">
      <c r="B122" s="116" t="s">
        <v>176</v>
      </c>
      <c r="C122" s="114" t="s">
        <v>169</v>
      </c>
      <c r="E122" s="116"/>
      <c r="F122" s="111" t="e">
        <f>-F56</f>
        <v>#VALUE!</v>
      </c>
      <c r="G122" s="116"/>
      <c r="H122" s="111" t="e">
        <f>-H56</f>
        <v>#VALUE!</v>
      </c>
      <c r="I122" s="111" t="e">
        <f t="shared" ref="I122:Q122" si="69">-I56</f>
        <v>#VALUE!</v>
      </c>
      <c r="J122" s="111" t="e">
        <f t="shared" si="69"/>
        <v>#VALUE!</v>
      </c>
      <c r="K122" s="111" t="e">
        <f t="shared" si="69"/>
        <v>#VALUE!</v>
      </c>
      <c r="L122" s="111" t="e">
        <f t="shared" si="69"/>
        <v>#VALUE!</v>
      </c>
      <c r="M122" s="111" t="e">
        <f t="shared" si="69"/>
        <v>#VALUE!</v>
      </c>
      <c r="N122" s="111" t="e">
        <f t="shared" si="69"/>
        <v>#VALUE!</v>
      </c>
      <c r="O122" s="111" t="e">
        <f t="shared" si="69"/>
        <v>#VALUE!</v>
      </c>
      <c r="P122" s="111" t="e">
        <f t="shared" si="69"/>
        <v>#VALUE!</v>
      </c>
      <c r="Q122" s="111" t="e">
        <f t="shared" si="69"/>
        <v>#VALUE!</v>
      </c>
      <c r="DZ122" s="114" t="s">
        <v>125</v>
      </c>
      <c r="EA122" s="115" t="s">
        <v>124</v>
      </c>
      <c r="EB122" s="115" t="s">
        <v>124</v>
      </c>
      <c r="EC122" s="115" t="s">
        <v>124</v>
      </c>
    </row>
    <row r="123" spans="2:133" s="111" customFormat="1" hidden="1" x14ac:dyDescent="0.25">
      <c r="B123" s="116" t="s">
        <v>185</v>
      </c>
      <c r="C123" s="114" t="s">
        <v>169</v>
      </c>
      <c r="E123" s="116"/>
      <c r="F123" s="111">
        <f t="shared" ref="F123:Q124" si="70">-F65</f>
        <v>0</v>
      </c>
      <c r="G123" s="116"/>
      <c r="H123" s="111">
        <f t="shared" si="70"/>
        <v>0</v>
      </c>
      <c r="I123" s="111">
        <f t="shared" si="70"/>
        <v>0</v>
      </c>
      <c r="J123" s="111">
        <f t="shared" si="70"/>
        <v>0</v>
      </c>
      <c r="K123" s="111">
        <f t="shared" si="70"/>
        <v>0</v>
      </c>
      <c r="L123" s="111">
        <f t="shared" si="70"/>
        <v>0</v>
      </c>
      <c r="M123" s="111">
        <f t="shared" si="70"/>
        <v>0</v>
      </c>
      <c r="N123" s="111">
        <f t="shared" si="70"/>
        <v>0</v>
      </c>
      <c r="O123" s="111">
        <f t="shared" si="70"/>
        <v>0</v>
      </c>
      <c r="P123" s="111">
        <f t="shared" si="70"/>
        <v>0</v>
      </c>
      <c r="Q123" s="111">
        <f t="shared" si="70"/>
        <v>0</v>
      </c>
      <c r="DZ123" s="114" t="s">
        <v>125</v>
      </c>
      <c r="EA123" s="115" t="s">
        <v>124</v>
      </c>
      <c r="EB123" s="115" t="s">
        <v>124</v>
      </c>
      <c r="EC123" s="115" t="s">
        <v>124</v>
      </c>
    </row>
    <row r="124" spans="2:133" s="111" customFormat="1" hidden="1" x14ac:dyDescent="0.25">
      <c r="B124" s="116" t="s">
        <v>186</v>
      </c>
      <c r="C124" s="114" t="s">
        <v>169</v>
      </c>
      <c r="E124" s="116"/>
      <c r="F124" s="111">
        <f t="shared" si="70"/>
        <v>0</v>
      </c>
      <c r="G124" s="116"/>
      <c r="H124" s="111">
        <f t="shared" si="70"/>
        <v>0</v>
      </c>
      <c r="I124" s="111">
        <f t="shared" si="70"/>
        <v>0</v>
      </c>
      <c r="J124" s="111">
        <f t="shared" si="70"/>
        <v>0</v>
      </c>
      <c r="K124" s="111">
        <f t="shared" si="70"/>
        <v>0</v>
      </c>
      <c r="L124" s="111">
        <f t="shared" si="70"/>
        <v>0</v>
      </c>
      <c r="M124" s="111">
        <f t="shared" si="70"/>
        <v>0</v>
      </c>
      <c r="N124" s="111">
        <f t="shared" si="70"/>
        <v>0</v>
      </c>
      <c r="O124" s="111">
        <f t="shared" si="70"/>
        <v>0</v>
      </c>
      <c r="P124" s="111">
        <f t="shared" si="70"/>
        <v>0</v>
      </c>
      <c r="Q124" s="111">
        <f t="shared" si="70"/>
        <v>0</v>
      </c>
      <c r="DZ124" s="114" t="s">
        <v>125</v>
      </c>
      <c r="EA124" s="115" t="s">
        <v>124</v>
      </c>
      <c r="EB124" s="115" t="s">
        <v>124</v>
      </c>
      <c r="EC124" s="115" t="s">
        <v>124</v>
      </c>
    </row>
    <row r="125" spans="2:133" s="111" customFormat="1" hidden="1" x14ac:dyDescent="0.25">
      <c r="B125" s="116" t="s">
        <v>184</v>
      </c>
      <c r="C125" s="114" t="s">
        <v>169</v>
      </c>
      <c r="E125" s="116"/>
      <c r="F125" s="111">
        <f>-F64</f>
        <v>0</v>
      </c>
      <c r="G125" s="116"/>
      <c r="H125" s="111">
        <f t="shared" ref="H125:Q125" si="71">-H64</f>
        <v>0</v>
      </c>
      <c r="I125" s="111">
        <f t="shared" si="71"/>
        <v>0</v>
      </c>
      <c r="J125" s="111">
        <f t="shared" si="71"/>
        <v>0</v>
      </c>
      <c r="K125" s="111">
        <f t="shared" si="71"/>
        <v>0</v>
      </c>
      <c r="L125" s="111">
        <f t="shared" si="71"/>
        <v>0</v>
      </c>
      <c r="M125" s="111">
        <f t="shared" si="71"/>
        <v>0</v>
      </c>
      <c r="N125" s="111">
        <f t="shared" si="71"/>
        <v>0</v>
      </c>
      <c r="O125" s="111">
        <f t="shared" si="71"/>
        <v>0</v>
      </c>
      <c r="P125" s="111">
        <f t="shared" si="71"/>
        <v>0</v>
      </c>
      <c r="Q125" s="111">
        <f t="shared" si="71"/>
        <v>0</v>
      </c>
      <c r="DZ125" s="114" t="s">
        <v>125</v>
      </c>
      <c r="EA125" s="115" t="s">
        <v>124</v>
      </c>
      <c r="EB125" s="115" t="s">
        <v>124</v>
      </c>
      <c r="EC125" s="115" t="s">
        <v>124</v>
      </c>
    </row>
    <row r="126" spans="2:133" s="111" customFormat="1" hidden="1" x14ac:dyDescent="0.25">
      <c r="B126" s="116" t="s">
        <v>187</v>
      </c>
      <c r="C126" s="114" t="s">
        <v>169</v>
      </c>
      <c r="E126" s="116"/>
      <c r="F126" s="111" t="e">
        <f>-F67</f>
        <v>#VALUE!</v>
      </c>
      <c r="G126" s="116"/>
      <c r="H126" s="111" t="e">
        <f>-H67</f>
        <v>#VALUE!</v>
      </c>
      <c r="I126" s="111" t="e">
        <f t="shared" ref="I126:Q126" si="72">-I67</f>
        <v>#VALUE!</v>
      </c>
      <c r="J126" s="111" t="e">
        <f t="shared" si="72"/>
        <v>#VALUE!</v>
      </c>
      <c r="K126" s="111" t="e">
        <f t="shared" si="72"/>
        <v>#VALUE!</v>
      </c>
      <c r="L126" s="111" t="e">
        <f t="shared" si="72"/>
        <v>#VALUE!</v>
      </c>
      <c r="M126" s="111" t="e">
        <f t="shared" si="72"/>
        <v>#VALUE!</v>
      </c>
      <c r="N126" s="111" t="e">
        <f t="shared" si="72"/>
        <v>#VALUE!</v>
      </c>
      <c r="O126" s="111" t="e">
        <f t="shared" si="72"/>
        <v>#VALUE!</v>
      </c>
      <c r="P126" s="111" t="e">
        <f t="shared" si="72"/>
        <v>#VALUE!</v>
      </c>
      <c r="Q126" s="111" t="e">
        <f t="shared" si="72"/>
        <v>#VALUE!</v>
      </c>
      <c r="DZ126" s="114" t="s">
        <v>125</v>
      </c>
      <c r="EA126" s="115" t="s">
        <v>124</v>
      </c>
      <c r="EB126" s="115" t="s">
        <v>124</v>
      </c>
      <c r="EC126" s="115" t="s">
        <v>124</v>
      </c>
    </row>
    <row r="127" spans="2:133" s="111" customFormat="1" hidden="1" x14ac:dyDescent="0.25">
      <c r="B127" s="116" t="s">
        <v>188</v>
      </c>
      <c r="C127" s="114" t="s">
        <v>169</v>
      </c>
      <c r="E127" s="116"/>
      <c r="F127" s="111">
        <f>-F68</f>
        <v>0</v>
      </c>
      <c r="G127" s="116"/>
      <c r="H127" s="111">
        <f t="shared" ref="H127:Q129" si="73">-H68</f>
        <v>0</v>
      </c>
      <c r="I127" s="111">
        <f t="shared" si="73"/>
        <v>0</v>
      </c>
      <c r="J127" s="111">
        <f t="shared" si="73"/>
        <v>0</v>
      </c>
      <c r="K127" s="111">
        <f t="shared" si="73"/>
        <v>0</v>
      </c>
      <c r="L127" s="111">
        <f t="shared" si="73"/>
        <v>0</v>
      </c>
      <c r="M127" s="111">
        <f t="shared" si="73"/>
        <v>0</v>
      </c>
      <c r="N127" s="111">
        <f t="shared" si="73"/>
        <v>0</v>
      </c>
      <c r="O127" s="111">
        <f t="shared" si="73"/>
        <v>0</v>
      </c>
      <c r="P127" s="111">
        <f t="shared" si="73"/>
        <v>0</v>
      </c>
      <c r="Q127" s="111">
        <f t="shared" si="73"/>
        <v>0</v>
      </c>
      <c r="DZ127" s="114" t="s">
        <v>125</v>
      </c>
      <c r="EA127" s="115" t="s">
        <v>124</v>
      </c>
      <c r="EB127" s="115" t="s">
        <v>124</v>
      </c>
      <c r="EC127" s="115" t="s">
        <v>124</v>
      </c>
    </row>
    <row r="128" spans="2:133" s="111" customFormat="1" hidden="1" x14ac:dyDescent="0.25">
      <c r="B128" s="116" t="s">
        <v>189</v>
      </c>
      <c r="C128" s="114" t="s">
        <v>169</v>
      </c>
      <c r="E128" s="116"/>
      <c r="F128" s="111">
        <f>-F69</f>
        <v>0</v>
      </c>
      <c r="G128" s="116"/>
      <c r="H128" s="111">
        <f>-H69</f>
        <v>0</v>
      </c>
      <c r="I128" s="111">
        <f t="shared" si="73"/>
        <v>0</v>
      </c>
      <c r="J128" s="111">
        <f t="shared" si="73"/>
        <v>0</v>
      </c>
      <c r="K128" s="111">
        <f t="shared" si="73"/>
        <v>0</v>
      </c>
      <c r="L128" s="111">
        <f t="shared" si="73"/>
        <v>0</v>
      </c>
      <c r="M128" s="111">
        <f t="shared" si="73"/>
        <v>0</v>
      </c>
      <c r="N128" s="111">
        <f t="shared" si="73"/>
        <v>0</v>
      </c>
      <c r="O128" s="111">
        <f t="shared" si="73"/>
        <v>0</v>
      </c>
      <c r="P128" s="111">
        <f t="shared" si="73"/>
        <v>0</v>
      </c>
      <c r="Q128" s="111">
        <f t="shared" si="73"/>
        <v>0</v>
      </c>
      <c r="DZ128" s="114" t="s">
        <v>125</v>
      </c>
      <c r="EA128" s="115" t="s">
        <v>124</v>
      </c>
      <c r="EB128" s="115" t="s">
        <v>124</v>
      </c>
      <c r="EC128" s="115" t="s">
        <v>124</v>
      </c>
    </row>
    <row r="129" spans="2:133" s="111" customFormat="1" hidden="1" x14ac:dyDescent="0.25">
      <c r="B129" s="116" t="s">
        <v>190</v>
      </c>
      <c r="C129" s="114" t="s">
        <v>169</v>
      </c>
      <c r="E129" s="116"/>
      <c r="F129" s="111">
        <f>-F70</f>
        <v>10420582</v>
      </c>
      <c r="G129" s="116"/>
      <c r="H129" s="111">
        <f>-H70</f>
        <v>17324071</v>
      </c>
      <c r="I129" s="111">
        <f t="shared" si="73"/>
        <v>9574603.3200000003</v>
      </c>
      <c r="J129" s="111">
        <f t="shared" si="73"/>
        <v>8401391.8600000013</v>
      </c>
      <c r="K129" s="111">
        <f t="shared" si="73"/>
        <v>8735094.0999999996</v>
      </c>
      <c r="L129" s="111">
        <f t="shared" si="73"/>
        <v>9878131.6300000027</v>
      </c>
      <c r="M129" s="111">
        <f t="shared" si="73"/>
        <v>10459696.780000001</v>
      </c>
      <c r="N129" s="111">
        <f t="shared" si="73"/>
        <v>10530665.550000001</v>
      </c>
      <c r="O129" s="111">
        <f t="shared" si="73"/>
        <v>11213891.68</v>
      </c>
      <c r="P129" s="111">
        <f t="shared" si="73"/>
        <v>11692854.640000001</v>
      </c>
      <c r="Q129" s="111">
        <f t="shared" si="73"/>
        <v>11783920.629999999</v>
      </c>
      <c r="DZ129" s="114" t="s">
        <v>125</v>
      </c>
      <c r="EA129" s="115" t="s">
        <v>124</v>
      </c>
      <c r="EB129" s="115" t="s">
        <v>124</v>
      </c>
      <c r="EC129" s="115" t="s">
        <v>124</v>
      </c>
    </row>
    <row r="130" spans="2:133" s="111" customFormat="1" hidden="1" x14ac:dyDescent="0.25">
      <c r="B130" s="116" t="s">
        <v>204</v>
      </c>
      <c r="C130" s="114" t="s">
        <v>169</v>
      </c>
      <c r="E130" s="116"/>
      <c r="F130" s="111">
        <f>IF(F57&lt;0,-F57,0)</f>
        <v>0</v>
      </c>
      <c r="G130" s="116"/>
      <c r="H130" s="111">
        <f>IF(H57&lt;0,-H57,0)</f>
        <v>0</v>
      </c>
      <c r="I130" s="111">
        <f t="shared" ref="I130:Q130" si="74">IF(I57&lt;0,-I57,0)</f>
        <v>818883</v>
      </c>
      <c r="J130" s="111">
        <f t="shared" si="74"/>
        <v>1865375.4100000001</v>
      </c>
      <c r="K130" s="111">
        <f t="shared" si="74"/>
        <v>1484887.1400000006</v>
      </c>
      <c r="L130" s="111">
        <f t="shared" si="74"/>
        <v>613973.53999999911</v>
      </c>
      <c r="M130" s="111">
        <f t="shared" si="74"/>
        <v>258383.41000000015</v>
      </c>
      <c r="N130" s="111">
        <f t="shared" si="74"/>
        <v>280232.73000000045</v>
      </c>
      <c r="O130" s="111">
        <f t="shared" si="74"/>
        <v>0</v>
      </c>
      <c r="P130" s="111">
        <f t="shared" si="74"/>
        <v>0</v>
      </c>
      <c r="Q130" s="111">
        <f t="shared" si="74"/>
        <v>0</v>
      </c>
      <c r="DZ130" s="114" t="s">
        <v>125</v>
      </c>
      <c r="EA130" s="115" t="s">
        <v>124</v>
      </c>
      <c r="EB130" s="115" t="s">
        <v>124</v>
      </c>
      <c r="EC130" s="115" t="s">
        <v>124</v>
      </c>
    </row>
    <row r="131" spans="2:133" s="111" customFormat="1" hidden="1" x14ac:dyDescent="0.25">
      <c r="B131" s="116" t="s">
        <v>207</v>
      </c>
      <c r="C131" s="114" t="s">
        <v>169</v>
      </c>
      <c r="E131" s="116"/>
      <c r="F131" s="134" t="e">
        <f>SUM(F121:F130)</f>
        <v>#VALUE!</v>
      </c>
      <c r="G131" s="116"/>
      <c r="H131" s="134" t="e">
        <f>SUM(H121:H130)</f>
        <v>#VALUE!</v>
      </c>
      <c r="I131" s="134" t="e">
        <f t="shared" ref="I131:Q131" si="75">SUM(I121:I130)</f>
        <v>#VALUE!</v>
      </c>
      <c r="J131" s="134" t="e">
        <f t="shared" si="75"/>
        <v>#VALUE!</v>
      </c>
      <c r="K131" s="134" t="e">
        <f t="shared" si="75"/>
        <v>#VALUE!</v>
      </c>
      <c r="L131" s="134" t="e">
        <f t="shared" si="75"/>
        <v>#VALUE!</v>
      </c>
      <c r="M131" s="134" t="e">
        <f t="shared" si="75"/>
        <v>#VALUE!</v>
      </c>
      <c r="N131" s="134" t="e">
        <f t="shared" si="75"/>
        <v>#VALUE!</v>
      </c>
      <c r="O131" s="134" t="e">
        <f t="shared" si="75"/>
        <v>#VALUE!</v>
      </c>
      <c r="P131" s="134" t="e">
        <f t="shared" si="75"/>
        <v>#VALUE!</v>
      </c>
      <c r="Q131" s="134" t="e">
        <f t="shared" si="75"/>
        <v>#VALUE!</v>
      </c>
      <c r="DZ131" s="114" t="s">
        <v>125</v>
      </c>
      <c r="EA131" s="115" t="s">
        <v>124</v>
      </c>
      <c r="EB131" s="115" t="s">
        <v>124</v>
      </c>
      <c r="EC131" s="115" t="s">
        <v>124</v>
      </c>
    </row>
    <row r="132" spans="2:133" s="111" customFormat="1" hidden="1" x14ac:dyDescent="0.25">
      <c r="B132" s="116" t="s">
        <v>208</v>
      </c>
      <c r="C132" s="114" t="s">
        <v>169</v>
      </c>
      <c r="E132" s="116"/>
      <c r="F132" s="111">
        <f>'[5]Budget Summary 1'!J64</f>
        <v>103159332.8</v>
      </c>
      <c r="G132" s="116"/>
      <c r="H132" s="111">
        <f>'[5]Budget Summary 1'!L64</f>
        <v>100184588.97999999</v>
      </c>
      <c r="I132" s="111">
        <f>'[5]Budget Summary 1'!M64</f>
        <v>101712329.33</v>
      </c>
      <c r="J132" s="111">
        <f>'[5]Budget Summary 1'!N64</f>
        <v>104383749.67000008</v>
      </c>
      <c r="K132" s="111">
        <f>'[5]Budget Summary 1'!O64</f>
        <v>107418684.45999998</v>
      </c>
      <c r="L132" s="111">
        <f>'[5]Budget Summary 1'!P64</f>
        <v>110552538.93000002</v>
      </c>
      <c r="M132" s="111">
        <f>'[5]Budget Summary 1'!Q64</f>
        <v>113438869.00000001</v>
      </c>
      <c r="N132" s="111">
        <f>'[5]Budget Summary 1'!R64</f>
        <v>116746457.07000004</v>
      </c>
      <c r="O132" s="111">
        <f>'[5]Budget Summary 1'!S64</f>
        <v>120105958.8099999</v>
      </c>
      <c r="P132" s="111">
        <f>'[5]Budget Summary 1'!T64</f>
        <v>123743957.85999998</v>
      </c>
      <c r="Q132" s="111">
        <f>'[5]Budget Summary 1'!U64</f>
        <v>127556055.94000006</v>
      </c>
      <c r="DZ132" s="114" t="s">
        <v>125</v>
      </c>
      <c r="EA132" s="115" t="s">
        <v>124</v>
      </c>
      <c r="EB132" s="115" t="s">
        <v>124</v>
      </c>
      <c r="EC132" s="115" t="s">
        <v>124</v>
      </c>
    </row>
    <row r="133" spans="2:133" s="111" customFormat="1" hidden="1" x14ac:dyDescent="0.25">
      <c r="B133" s="116" t="s">
        <v>209</v>
      </c>
      <c r="C133" s="114" t="s">
        <v>169</v>
      </c>
      <c r="E133" s="116"/>
      <c r="F133" s="111">
        <f>-'[5]Budget Summary 1'!J145</f>
        <v>0</v>
      </c>
      <c r="G133" s="116"/>
      <c r="H133" s="111">
        <f>-'[5]Budget Summary 1'!L145</f>
        <v>0</v>
      </c>
      <c r="I133" s="111">
        <f>-'[5]Budget Summary 1'!M145</f>
        <v>-0.31999999657273293</v>
      </c>
      <c r="J133" s="111">
        <f>-'[5]Budget Summary 1'!N145</f>
        <v>0.23999999649822712</v>
      </c>
      <c r="K133" s="111">
        <f>-'[5]Budget Summary 1'!O145</f>
        <v>0.13000001758337021</v>
      </c>
      <c r="L133" s="111">
        <f>-'[5]Budget Summary 1'!P145</f>
        <v>-0.37999999150633812</v>
      </c>
      <c r="M133" s="111">
        <f>-'[5]Budget Summary 1'!Q145</f>
        <v>8.0000005662441254E-2</v>
      </c>
      <c r="N133" s="111">
        <f>-'[5]Budget Summary 1'!R145</f>
        <v>-0.46000000089406967</v>
      </c>
      <c r="O133" s="111">
        <f>-'[5]Budget Summary 1'!S145</f>
        <v>0.11000000685453415</v>
      </c>
      <c r="P133" s="111">
        <f>-'[5]Budget Summary 1'!T145</f>
        <v>-0.36999999731779099</v>
      </c>
      <c r="Q133" s="111">
        <f>-'[5]Budget Summary 1'!U145</f>
        <v>1.0000001639127731E-2</v>
      </c>
      <c r="DZ133" s="114" t="s">
        <v>125</v>
      </c>
      <c r="EA133" s="115" t="s">
        <v>124</v>
      </c>
      <c r="EB133" s="115" t="s">
        <v>124</v>
      </c>
      <c r="EC133" s="115" t="s">
        <v>124</v>
      </c>
    </row>
    <row r="134" spans="2:133" s="111" customFormat="1" hidden="1" x14ac:dyDescent="0.25">
      <c r="B134" s="116" t="s">
        <v>204</v>
      </c>
      <c r="C134" s="114" t="s">
        <v>169</v>
      </c>
      <c r="E134" s="116"/>
      <c r="F134" s="111">
        <f>F130</f>
        <v>0</v>
      </c>
      <c r="G134" s="116"/>
      <c r="H134" s="111">
        <f>H130</f>
        <v>0</v>
      </c>
      <c r="I134" s="111">
        <f t="shared" ref="I134:Q134" si="76">I130</f>
        <v>818883</v>
      </c>
      <c r="J134" s="111">
        <f t="shared" si="76"/>
        <v>1865375.4100000001</v>
      </c>
      <c r="K134" s="111">
        <f t="shared" si="76"/>
        <v>1484887.1400000006</v>
      </c>
      <c r="L134" s="111">
        <f t="shared" si="76"/>
        <v>613973.53999999911</v>
      </c>
      <c r="M134" s="111">
        <f t="shared" si="76"/>
        <v>258383.41000000015</v>
      </c>
      <c r="N134" s="111">
        <f t="shared" si="76"/>
        <v>280232.73000000045</v>
      </c>
      <c r="O134" s="111">
        <f t="shared" si="76"/>
        <v>0</v>
      </c>
      <c r="P134" s="111">
        <f t="shared" si="76"/>
        <v>0</v>
      </c>
      <c r="Q134" s="111">
        <f t="shared" si="76"/>
        <v>0</v>
      </c>
      <c r="DZ134" s="114" t="s">
        <v>125</v>
      </c>
      <c r="EA134" s="115" t="s">
        <v>124</v>
      </c>
      <c r="EB134" s="115" t="s">
        <v>124</v>
      </c>
      <c r="EC134" s="115" t="s">
        <v>124</v>
      </c>
    </row>
    <row r="135" spans="2:133" s="111" customFormat="1" hidden="1" x14ac:dyDescent="0.25">
      <c r="B135" s="116" t="s">
        <v>190</v>
      </c>
      <c r="C135" s="114" t="s">
        <v>169</v>
      </c>
      <c r="E135" s="116"/>
      <c r="F135" s="111">
        <f>F129</f>
        <v>10420582</v>
      </c>
      <c r="G135" s="116"/>
      <c r="H135" s="111">
        <f>H129</f>
        <v>17324071</v>
      </c>
      <c r="I135" s="111">
        <f t="shared" ref="I135:Q135" si="77">I129</f>
        <v>9574603.3200000003</v>
      </c>
      <c r="J135" s="111">
        <f t="shared" si="77"/>
        <v>8401391.8600000013</v>
      </c>
      <c r="K135" s="111">
        <f t="shared" si="77"/>
        <v>8735094.0999999996</v>
      </c>
      <c r="L135" s="111">
        <f t="shared" si="77"/>
        <v>9878131.6300000027</v>
      </c>
      <c r="M135" s="111">
        <f t="shared" si="77"/>
        <v>10459696.780000001</v>
      </c>
      <c r="N135" s="111">
        <f t="shared" si="77"/>
        <v>10530665.550000001</v>
      </c>
      <c r="O135" s="111">
        <f t="shared" si="77"/>
        <v>11213891.68</v>
      </c>
      <c r="P135" s="111">
        <f t="shared" si="77"/>
        <v>11692854.640000001</v>
      </c>
      <c r="Q135" s="111">
        <f t="shared" si="77"/>
        <v>11783920.629999999</v>
      </c>
      <c r="DZ135" s="114" t="s">
        <v>125</v>
      </c>
      <c r="EA135" s="115" t="s">
        <v>124</v>
      </c>
      <c r="EB135" s="115" t="s">
        <v>124</v>
      </c>
      <c r="EC135" s="115" t="s">
        <v>124</v>
      </c>
    </row>
    <row r="136" spans="2:133" s="111" customFormat="1" hidden="1" x14ac:dyDescent="0.25">
      <c r="B136" s="116" t="s">
        <v>193</v>
      </c>
      <c r="C136" s="114" t="s">
        <v>169</v>
      </c>
      <c r="E136" s="116"/>
      <c r="F136" s="147" t="e">
        <f>ROUND(F131-F132-F134-F135-F133,2)</f>
        <v>#VALUE!</v>
      </c>
      <c r="G136" s="116"/>
      <c r="H136" s="147" t="e">
        <f t="shared" ref="H136:Q136" si="78">ROUND(H131-H132-H134-H135-H133,2)</f>
        <v>#VALUE!</v>
      </c>
      <c r="I136" s="147" t="e">
        <f t="shared" si="78"/>
        <v>#VALUE!</v>
      </c>
      <c r="J136" s="147" t="e">
        <f t="shared" si="78"/>
        <v>#VALUE!</v>
      </c>
      <c r="K136" s="147" t="e">
        <f t="shared" si="78"/>
        <v>#VALUE!</v>
      </c>
      <c r="L136" s="147" t="e">
        <f t="shared" si="78"/>
        <v>#VALUE!</v>
      </c>
      <c r="M136" s="147" t="e">
        <f t="shared" si="78"/>
        <v>#VALUE!</v>
      </c>
      <c r="N136" s="147" t="e">
        <f t="shared" si="78"/>
        <v>#VALUE!</v>
      </c>
      <c r="O136" s="147" t="e">
        <f t="shared" si="78"/>
        <v>#VALUE!</v>
      </c>
      <c r="P136" s="147" t="e">
        <f t="shared" si="78"/>
        <v>#VALUE!</v>
      </c>
      <c r="Q136" s="147" t="e">
        <f t="shared" si="78"/>
        <v>#VALUE!</v>
      </c>
      <c r="DZ136" s="114" t="s">
        <v>125</v>
      </c>
      <c r="EA136" s="115" t="s">
        <v>124</v>
      </c>
      <c r="EB136" s="115" t="s">
        <v>124</v>
      </c>
      <c r="EC136" s="115" t="s">
        <v>124</v>
      </c>
    </row>
    <row r="137" spans="2:133" s="111" customFormat="1" hidden="1" x14ac:dyDescent="0.25">
      <c r="C137" s="114" t="s">
        <v>169</v>
      </c>
      <c r="DZ137" s="114" t="s">
        <v>125</v>
      </c>
      <c r="EA137" s="115" t="s">
        <v>124</v>
      </c>
      <c r="EB137" s="115" t="s">
        <v>124</v>
      </c>
      <c r="EC137" s="115" t="s">
        <v>124</v>
      </c>
    </row>
    <row r="138" spans="2:133" s="111" customFormat="1" hidden="1" x14ac:dyDescent="0.25">
      <c r="C138" s="114" t="s">
        <v>169</v>
      </c>
      <c r="DZ138" s="114" t="s">
        <v>125</v>
      </c>
      <c r="EA138" s="115" t="s">
        <v>124</v>
      </c>
      <c r="EB138" s="115" t="s">
        <v>124</v>
      </c>
      <c r="EC138" s="115" t="s">
        <v>124</v>
      </c>
    </row>
    <row r="139" spans="2:133" s="111" customFormat="1" hidden="1" x14ac:dyDescent="0.25">
      <c r="B139" s="117" t="s">
        <v>210</v>
      </c>
      <c r="C139" s="114" t="s">
        <v>169</v>
      </c>
      <c r="E139" s="117"/>
      <c r="G139" s="117"/>
      <c r="DZ139" s="114" t="s">
        <v>125</v>
      </c>
      <c r="EA139" s="115" t="s">
        <v>124</v>
      </c>
      <c r="EB139" s="115" t="s">
        <v>124</v>
      </c>
      <c r="EC139" s="115" t="s">
        <v>124</v>
      </c>
    </row>
    <row r="140" spans="2:133" s="111" customFormat="1" hidden="1" x14ac:dyDescent="0.25">
      <c r="B140" s="116" t="s">
        <v>211</v>
      </c>
      <c r="C140" s="114" t="s">
        <v>169</v>
      </c>
      <c r="E140" s="116"/>
      <c r="F140" s="111" t="e">
        <f>F114</f>
        <v>#VALUE!</v>
      </c>
      <c r="G140" s="116"/>
      <c r="H140" s="111" t="e">
        <f>H114</f>
        <v>#VALUE!</v>
      </c>
      <c r="I140" s="111" t="e">
        <f t="shared" ref="I140:Q140" si="79">I114</f>
        <v>#VALUE!</v>
      </c>
      <c r="J140" s="111" t="e">
        <f t="shared" si="79"/>
        <v>#VALUE!</v>
      </c>
      <c r="K140" s="111" t="e">
        <f t="shared" si="79"/>
        <v>#VALUE!</v>
      </c>
      <c r="L140" s="111" t="e">
        <f t="shared" si="79"/>
        <v>#VALUE!</v>
      </c>
      <c r="M140" s="111" t="e">
        <f t="shared" si="79"/>
        <v>#VALUE!</v>
      </c>
      <c r="N140" s="111" t="e">
        <f t="shared" si="79"/>
        <v>#VALUE!</v>
      </c>
      <c r="O140" s="111" t="e">
        <f t="shared" si="79"/>
        <v>#VALUE!</v>
      </c>
      <c r="P140" s="111" t="e">
        <f t="shared" si="79"/>
        <v>#VALUE!</v>
      </c>
      <c r="Q140" s="111" t="e">
        <f t="shared" si="79"/>
        <v>#VALUE!</v>
      </c>
      <c r="DZ140" s="114" t="s">
        <v>125</v>
      </c>
      <c r="EA140" s="115" t="s">
        <v>124</v>
      </c>
      <c r="EB140" s="115" t="s">
        <v>124</v>
      </c>
      <c r="EC140" s="115" t="s">
        <v>124</v>
      </c>
    </row>
    <row r="141" spans="2:133" s="111" customFormat="1" hidden="1" x14ac:dyDescent="0.25">
      <c r="B141" s="116" t="s">
        <v>178</v>
      </c>
      <c r="C141" s="114" t="s">
        <v>169</v>
      </c>
      <c r="E141" s="116"/>
      <c r="F141" s="111" t="e">
        <f>-F108</f>
        <v>#VALUE!</v>
      </c>
      <c r="G141" s="116"/>
      <c r="H141" s="111" t="e">
        <f>-H108</f>
        <v>#VALUE!</v>
      </c>
      <c r="I141" s="111" t="e">
        <f t="shared" ref="I141:Q141" si="80">-I108</f>
        <v>#VALUE!</v>
      </c>
      <c r="J141" s="111" t="e">
        <f t="shared" si="80"/>
        <v>#VALUE!</v>
      </c>
      <c r="K141" s="111" t="e">
        <f t="shared" si="80"/>
        <v>#VALUE!</v>
      </c>
      <c r="L141" s="111" t="e">
        <f t="shared" si="80"/>
        <v>#VALUE!</v>
      </c>
      <c r="M141" s="111" t="e">
        <f t="shared" si="80"/>
        <v>#VALUE!</v>
      </c>
      <c r="N141" s="111" t="e">
        <f t="shared" si="80"/>
        <v>#VALUE!</v>
      </c>
      <c r="O141" s="111" t="e">
        <f t="shared" si="80"/>
        <v>#VALUE!</v>
      </c>
      <c r="P141" s="111" t="e">
        <f t="shared" si="80"/>
        <v>#VALUE!</v>
      </c>
      <c r="Q141" s="111" t="e">
        <f t="shared" si="80"/>
        <v>#VALUE!</v>
      </c>
      <c r="DZ141" s="114" t="s">
        <v>125</v>
      </c>
      <c r="EA141" s="115" t="s">
        <v>124</v>
      </c>
      <c r="EB141" s="115" t="s">
        <v>124</v>
      </c>
      <c r="EC141" s="115" t="s">
        <v>124</v>
      </c>
    </row>
    <row r="142" spans="2:133" s="111" customFormat="1" hidden="1" x14ac:dyDescent="0.25">
      <c r="B142" s="116" t="s">
        <v>180</v>
      </c>
      <c r="C142" s="114" t="s">
        <v>169</v>
      </c>
      <c r="E142" s="116"/>
      <c r="F142" s="111">
        <f>F60</f>
        <v>0</v>
      </c>
      <c r="G142" s="116"/>
      <c r="H142" s="111">
        <f t="shared" ref="H142:Q142" si="81">H60</f>
        <v>0</v>
      </c>
      <c r="I142" s="111">
        <f t="shared" si="81"/>
        <v>0</v>
      </c>
      <c r="J142" s="111">
        <f t="shared" si="81"/>
        <v>0</v>
      </c>
      <c r="K142" s="111">
        <f t="shared" si="81"/>
        <v>0</v>
      </c>
      <c r="L142" s="111">
        <f t="shared" si="81"/>
        <v>0</v>
      </c>
      <c r="M142" s="111">
        <f t="shared" si="81"/>
        <v>0</v>
      </c>
      <c r="N142" s="111">
        <f t="shared" si="81"/>
        <v>0</v>
      </c>
      <c r="O142" s="111">
        <f t="shared" si="81"/>
        <v>0</v>
      </c>
      <c r="P142" s="111">
        <f t="shared" si="81"/>
        <v>0</v>
      </c>
      <c r="Q142" s="111">
        <f t="shared" si="81"/>
        <v>0</v>
      </c>
      <c r="DZ142" s="114" t="s">
        <v>125</v>
      </c>
      <c r="EA142" s="115" t="s">
        <v>124</v>
      </c>
      <c r="EB142" s="115" t="s">
        <v>124</v>
      </c>
      <c r="EC142" s="115" t="s">
        <v>124</v>
      </c>
    </row>
    <row r="143" spans="2:133" s="111" customFormat="1" hidden="1" x14ac:dyDescent="0.25">
      <c r="B143" s="116" t="s">
        <v>181</v>
      </c>
      <c r="C143" s="114" t="s">
        <v>169</v>
      </c>
      <c r="E143" s="116"/>
      <c r="F143" s="111">
        <f t="shared" ref="F143:Q144" si="82">F61</f>
        <v>0</v>
      </c>
      <c r="G143" s="116"/>
      <c r="H143" s="111">
        <f t="shared" si="82"/>
        <v>0</v>
      </c>
      <c r="I143" s="111">
        <f t="shared" si="82"/>
        <v>0</v>
      </c>
      <c r="J143" s="111">
        <f t="shared" si="82"/>
        <v>0</v>
      </c>
      <c r="K143" s="111">
        <f t="shared" si="82"/>
        <v>0</v>
      </c>
      <c r="L143" s="111">
        <f t="shared" si="82"/>
        <v>0</v>
      </c>
      <c r="M143" s="111">
        <f t="shared" si="82"/>
        <v>0</v>
      </c>
      <c r="N143" s="111">
        <f t="shared" si="82"/>
        <v>0</v>
      </c>
      <c r="O143" s="111">
        <f t="shared" si="82"/>
        <v>0</v>
      </c>
      <c r="P143" s="111">
        <f t="shared" si="82"/>
        <v>0</v>
      </c>
      <c r="Q143" s="111">
        <f t="shared" si="82"/>
        <v>0</v>
      </c>
      <c r="DZ143" s="114" t="s">
        <v>125</v>
      </c>
      <c r="EA143" s="115" t="s">
        <v>124</v>
      </c>
      <c r="EB143" s="115" t="s">
        <v>124</v>
      </c>
      <c r="EC143" s="115" t="s">
        <v>124</v>
      </c>
    </row>
    <row r="144" spans="2:133" s="111" customFormat="1" hidden="1" x14ac:dyDescent="0.25">
      <c r="B144" s="116" t="s">
        <v>182</v>
      </c>
      <c r="C144" s="114" t="s">
        <v>169</v>
      </c>
      <c r="E144" s="116"/>
      <c r="F144" s="111">
        <f t="shared" si="82"/>
        <v>0</v>
      </c>
      <c r="G144" s="116"/>
      <c r="H144" s="111">
        <f t="shared" si="82"/>
        <v>0</v>
      </c>
      <c r="I144" s="111">
        <f t="shared" si="82"/>
        <v>0</v>
      </c>
      <c r="J144" s="111">
        <f t="shared" si="82"/>
        <v>0</v>
      </c>
      <c r="K144" s="111">
        <f t="shared" si="82"/>
        <v>0</v>
      </c>
      <c r="L144" s="111">
        <f t="shared" si="82"/>
        <v>0</v>
      </c>
      <c r="M144" s="111">
        <f t="shared" si="82"/>
        <v>0</v>
      </c>
      <c r="N144" s="111">
        <f t="shared" si="82"/>
        <v>0</v>
      </c>
      <c r="O144" s="111">
        <f t="shared" si="82"/>
        <v>0</v>
      </c>
      <c r="P144" s="111">
        <f t="shared" si="82"/>
        <v>0</v>
      </c>
      <c r="Q144" s="111">
        <f t="shared" si="82"/>
        <v>0</v>
      </c>
      <c r="DZ144" s="114" t="s">
        <v>125</v>
      </c>
      <c r="EA144" s="115" t="s">
        <v>124</v>
      </c>
      <c r="EB144" s="115" t="s">
        <v>124</v>
      </c>
      <c r="EC144" s="115" t="s">
        <v>124</v>
      </c>
    </row>
    <row r="145" spans="2:133" s="111" customFormat="1" hidden="1" x14ac:dyDescent="0.25">
      <c r="B145" s="116" t="s">
        <v>212</v>
      </c>
      <c r="C145" s="114" t="s">
        <v>169</v>
      </c>
      <c r="E145" s="116"/>
      <c r="F145" s="134" t="e">
        <f>SUM(F140:F144)</f>
        <v>#VALUE!</v>
      </c>
      <c r="G145" s="116"/>
      <c r="H145" s="134" t="e">
        <f t="shared" ref="H145:Q145" si="83">SUM(H140:H144)</f>
        <v>#VALUE!</v>
      </c>
      <c r="I145" s="134" t="e">
        <f t="shared" si="83"/>
        <v>#VALUE!</v>
      </c>
      <c r="J145" s="134" t="e">
        <f t="shared" si="83"/>
        <v>#VALUE!</v>
      </c>
      <c r="K145" s="134" t="e">
        <f t="shared" si="83"/>
        <v>#VALUE!</v>
      </c>
      <c r="L145" s="134" t="e">
        <f t="shared" si="83"/>
        <v>#VALUE!</v>
      </c>
      <c r="M145" s="134" t="e">
        <f t="shared" si="83"/>
        <v>#VALUE!</v>
      </c>
      <c r="N145" s="134" t="e">
        <f t="shared" si="83"/>
        <v>#VALUE!</v>
      </c>
      <c r="O145" s="134" t="e">
        <f t="shared" si="83"/>
        <v>#VALUE!</v>
      </c>
      <c r="P145" s="134" t="e">
        <f t="shared" si="83"/>
        <v>#VALUE!</v>
      </c>
      <c r="Q145" s="134" t="e">
        <f t="shared" si="83"/>
        <v>#VALUE!</v>
      </c>
      <c r="DZ145" s="114" t="s">
        <v>125</v>
      </c>
      <c r="EA145" s="115" t="s">
        <v>124</v>
      </c>
      <c r="EB145" s="115" t="s">
        <v>124</v>
      </c>
      <c r="EC145" s="115" t="s">
        <v>124</v>
      </c>
    </row>
    <row r="146" spans="2:133" s="111" customFormat="1" hidden="1" x14ac:dyDescent="0.25">
      <c r="C146" s="114" t="s">
        <v>169</v>
      </c>
      <c r="DZ146" s="114" t="s">
        <v>125</v>
      </c>
      <c r="EA146" s="115" t="s">
        <v>124</v>
      </c>
      <c r="EB146" s="115" t="s">
        <v>124</v>
      </c>
      <c r="EC146" s="115" t="s">
        <v>124</v>
      </c>
    </row>
    <row r="147" spans="2:133" s="111" customFormat="1" hidden="1" x14ac:dyDescent="0.25">
      <c r="C147" s="114" t="s">
        <v>169</v>
      </c>
      <c r="DZ147" s="114" t="s">
        <v>125</v>
      </c>
      <c r="EA147" s="115" t="s">
        <v>124</v>
      </c>
      <c r="EB147" s="115" t="s">
        <v>124</v>
      </c>
      <c r="EC147" s="115" t="s">
        <v>124</v>
      </c>
    </row>
    <row r="148" spans="2:133" s="111" customFormat="1" hidden="1" x14ac:dyDescent="0.25">
      <c r="C148" s="114" t="s">
        <v>169</v>
      </c>
      <c r="DZ148" s="114" t="s">
        <v>125</v>
      </c>
      <c r="EA148" s="115" t="s">
        <v>124</v>
      </c>
      <c r="EB148" s="115" t="s">
        <v>124</v>
      </c>
      <c r="EC148" s="115" t="s">
        <v>124</v>
      </c>
    </row>
    <row r="149" spans="2:133" s="111" customFormat="1" hidden="1" x14ac:dyDescent="0.25">
      <c r="B149" s="116" t="s">
        <v>213</v>
      </c>
      <c r="C149" s="114" t="s">
        <v>169</v>
      </c>
      <c r="E149" s="116"/>
      <c r="F149" s="111" t="e">
        <f>F131</f>
        <v>#VALUE!</v>
      </c>
      <c r="G149" s="116"/>
      <c r="H149" s="111" t="e">
        <f>H131</f>
        <v>#VALUE!</v>
      </c>
      <c r="I149" s="111" t="e">
        <f t="shared" ref="I149:Q149" si="84">I131</f>
        <v>#VALUE!</v>
      </c>
      <c r="J149" s="111" t="e">
        <f t="shared" si="84"/>
        <v>#VALUE!</v>
      </c>
      <c r="K149" s="111" t="e">
        <f t="shared" si="84"/>
        <v>#VALUE!</v>
      </c>
      <c r="L149" s="111" t="e">
        <f t="shared" si="84"/>
        <v>#VALUE!</v>
      </c>
      <c r="M149" s="111" t="e">
        <f t="shared" si="84"/>
        <v>#VALUE!</v>
      </c>
      <c r="N149" s="111" t="e">
        <f t="shared" si="84"/>
        <v>#VALUE!</v>
      </c>
      <c r="O149" s="111" t="e">
        <f t="shared" si="84"/>
        <v>#VALUE!</v>
      </c>
      <c r="P149" s="111" t="e">
        <f t="shared" si="84"/>
        <v>#VALUE!</v>
      </c>
      <c r="Q149" s="111" t="e">
        <f t="shared" si="84"/>
        <v>#VALUE!</v>
      </c>
      <c r="DZ149" s="114" t="s">
        <v>125</v>
      </c>
      <c r="EA149" s="115" t="s">
        <v>124</v>
      </c>
      <c r="EB149" s="115" t="s">
        <v>124</v>
      </c>
      <c r="EC149" s="115" t="s">
        <v>124</v>
      </c>
    </row>
    <row r="150" spans="2:133" s="111" customFormat="1" hidden="1" x14ac:dyDescent="0.25">
      <c r="B150" s="116" t="s">
        <v>184</v>
      </c>
      <c r="C150" s="114" t="s">
        <v>169</v>
      </c>
      <c r="E150" s="116"/>
      <c r="F150" s="111">
        <f>-F82</f>
        <v>0</v>
      </c>
      <c r="G150" s="116"/>
      <c r="H150" s="111">
        <f t="shared" ref="H150:Q154" si="85">-H82</f>
        <v>0</v>
      </c>
      <c r="I150" s="111">
        <f t="shared" si="85"/>
        <v>0</v>
      </c>
      <c r="J150" s="111">
        <f t="shared" si="85"/>
        <v>0</v>
      </c>
      <c r="K150" s="111">
        <f t="shared" si="85"/>
        <v>0</v>
      </c>
      <c r="L150" s="111">
        <f t="shared" si="85"/>
        <v>0</v>
      </c>
      <c r="M150" s="111">
        <f t="shared" si="85"/>
        <v>0</v>
      </c>
      <c r="N150" s="111">
        <f t="shared" si="85"/>
        <v>0</v>
      </c>
      <c r="O150" s="111">
        <f t="shared" si="85"/>
        <v>0</v>
      </c>
      <c r="P150" s="111">
        <f t="shared" si="85"/>
        <v>0</v>
      </c>
      <c r="Q150" s="111">
        <f t="shared" si="85"/>
        <v>0</v>
      </c>
      <c r="DZ150" s="114" t="s">
        <v>125</v>
      </c>
      <c r="EA150" s="115" t="s">
        <v>124</v>
      </c>
      <c r="EB150" s="115" t="s">
        <v>124</v>
      </c>
      <c r="EC150" s="115" t="s">
        <v>124</v>
      </c>
    </row>
    <row r="151" spans="2:133" s="111" customFormat="1" hidden="1" x14ac:dyDescent="0.25">
      <c r="B151" s="116" t="s">
        <v>185</v>
      </c>
      <c r="C151" s="114" t="s">
        <v>169</v>
      </c>
      <c r="E151" s="116"/>
      <c r="F151" s="111">
        <f t="shared" ref="F151:H153" si="86">-F83</f>
        <v>0</v>
      </c>
      <c r="G151" s="116"/>
      <c r="H151" s="111">
        <f t="shared" si="86"/>
        <v>0</v>
      </c>
      <c r="I151" s="111">
        <f t="shared" si="85"/>
        <v>0</v>
      </c>
      <c r="J151" s="111">
        <f t="shared" si="85"/>
        <v>0</v>
      </c>
      <c r="K151" s="111">
        <f t="shared" si="85"/>
        <v>0</v>
      </c>
      <c r="L151" s="111">
        <f t="shared" si="85"/>
        <v>0</v>
      </c>
      <c r="M151" s="111">
        <f t="shared" si="85"/>
        <v>0</v>
      </c>
      <c r="N151" s="111">
        <f t="shared" si="85"/>
        <v>0</v>
      </c>
      <c r="O151" s="111">
        <f t="shared" si="85"/>
        <v>0</v>
      </c>
      <c r="P151" s="111">
        <f t="shared" si="85"/>
        <v>0</v>
      </c>
      <c r="Q151" s="111">
        <f t="shared" si="85"/>
        <v>0</v>
      </c>
      <c r="DZ151" s="114" t="s">
        <v>125</v>
      </c>
      <c r="EA151" s="115" t="s">
        <v>124</v>
      </c>
      <c r="EB151" s="115" t="s">
        <v>124</v>
      </c>
      <c r="EC151" s="115" t="s">
        <v>124</v>
      </c>
    </row>
    <row r="152" spans="2:133" s="111" customFormat="1" hidden="1" x14ac:dyDescent="0.25">
      <c r="B152" s="116" t="s">
        <v>196</v>
      </c>
      <c r="C152" s="114" t="s">
        <v>169</v>
      </c>
      <c r="E152" s="116"/>
      <c r="F152" s="111">
        <f t="shared" si="86"/>
        <v>0</v>
      </c>
      <c r="G152" s="116"/>
      <c r="H152" s="111" t="e">
        <f t="shared" si="86"/>
        <v>#VALUE!</v>
      </c>
      <c r="I152" s="111" t="e">
        <f t="shared" si="85"/>
        <v>#VALUE!</v>
      </c>
      <c r="J152" s="111">
        <f t="shared" si="85"/>
        <v>33244000</v>
      </c>
      <c r="K152" s="111">
        <f t="shared" si="85"/>
        <v>32777000</v>
      </c>
      <c r="L152" s="111">
        <f t="shared" si="85"/>
        <v>32343000</v>
      </c>
      <c r="M152" s="111">
        <f t="shared" si="85"/>
        <v>31954000</v>
      </c>
      <c r="N152" s="111" t="e">
        <f t="shared" si="85"/>
        <v>#VALUE!</v>
      </c>
      <c r="O152" s="111" t="e">
        <f t="shared" si="85"/>
        <v>#VALUE!</v>
      </c>
      <c r="P152" s="111" t="e">
        <f t="shared" si="85"/>
        <v>#VALUE!</v>
      </c>
      <c r="Q152" s="111" t="e">
        <f t="shared" si="85"/>
        <v>#VALUE!</v>
      </c>
      <c r="DZ152" s="114" t="s">
        <v>125</v>
      </c>
      <c r="EA152" s="115" t="s">
        <v>124</v>
      </c>
      <c r="EB152" s="115" t="s">
        <v>124</v>
      </c>
      <c r="EC152" s="115" t="s">
        <v>124</v>
      </c>
    </row>
    <row r="153" spans="2:133" s="111" customFormat="1" hidden="1" x14ac:dyDescent="0.25">
      <c r="B153" s="116" t="s">
        <v>188</v>
      </c>
      <c r="C153" s="114" t="s">
        <v>169</v>
      </c>
      <c r="E153" s="116"/>
      <c r="F153" s="111">
        <f t="shared" si="86"/>
        <v>0</v>
      </c>
      <c r="G153" s="116"/>
      <c r="H153" s="111">
        <f t="shared" si="86"/>
        <v>0</v>
      </c>
      <c r="I153" s="111">
        <f t="shared" si="85"/>
        <v>0</v>
      </c>
      <c r="J153" s="111">
        <f t="shared" si="85"/>
        <v>0</v>
      </c>
      <c r="K153" s="111">
        <f t="shared" si="85"/>
        <v>0</v>
      </c>
      <c r="L153" s="111">
        <f t="shared" si="85"/>
        <v>0</v>
      </c>
      <c r="M153" s="111">
        <f t="shared" si="85"/>
        <v>0</v>
      </c>
      <c r="N153" s="111">
        <f t="shared" si="85"/>
        <v>0</v>
      </c>
      <c r="O153" s="111">
        <f t="shared" si="85"/>
        <v>0</v>
      </c>
      <c r="P153" s="111">
        <f t="shared" si="85"/>
        <v>0</v>
      </c>
      <c r="Q153" s="111">
        <f t="shared" si="85"/>
        <v>0</v>
      </c>
      <c r="DZ153" s="114" t="s">
        <v>125</v>
      </c>
      <c r="EA153" s="115" t="s">
        <v>124</v>
      </c>
      <c r="EB153" s="115" t="s">
        <v>124</v>
      </c>
      <c r="EC153" s="115" t="s">
        <v>124</v>
      </c>
    </row>
    <row r="154" spans="2:133" s="111" customFormat="1" hidden="1" x14ac:dyDescent="0.25">
      <c r="B154" s="116" t="s">
        <v>187</v>
      </c>
      <c r="C154" s="114" t="s">
        <v>169</v>
      </c>
      <c r="E154" s="116"/>
      <c r="F154" s="111" t="e">
        <f>-F86</f>
        <v>#VALUE!</v>
      </c>
      <c r="G154" s="116"/>
      <c r="H154" s="111" t="e">
        <f>-H86</f>
        <v>#VALUE!</v>
      </c>
      <c r="I154" s="111" t="e">
        <f t="shared" si="85"/>
        <v>#VALUE!</v>
      </c>
      <c r="J154" s="111" t="e">
        <f t="shared" si="85"/>
        <v>#VALUE!</v>
      </c>
      <c r="K154" s="111" t="e">
        <f t="shared" si="85"/>
        <v>#VALUE!</v>
      </c>
      <c r="L154" s="111" t="e">
        <f t="shared" si="85"/>
        <v>#VALUE!</v>
      </c>
      <c r="M154" s="111" t="e">
        <f t="shared" si="85"/>
        <v>#VALUE!</v>
      </c>
      <c r="N154" s="111" t="e">
        <f t="shared" si="85"/>
        <v>#VALUE!</v>
      </c>
      <c r="O154" s="111" t="e">
        <f t="shared" si="85"/>
        <v>#VALUE!</v>
      </c>
      <c r="P154" s="111" t="e">
        <f t="shared" si="85"/>
        <v>#VALUE!</v>
      </c>
      <c r="Q154" s="111" t="e">
        <f t="shared" si="85"/>
        <v>#VALUE!</v>
      </c>
      <c r="DZ154" s="114" t="s">
        <v>125</v>
      </c>
      <c r="EA154" s="115" t="s">
        <v>124</v>
      </c>
      <c r="EB154" s="115" t="s">
        <v>124</v>
      </c>
      <c r="EC154" s="115" t="s">
        <v>124</v>
      </c>
    </row>
    <row r="155" spans="2:133" s="111" customFormat="1" hidden="1" x14ac:dyDescent="0.25">
      <c r="B155" s="116" t="s">
        <v>214</v>
      </c>
      <c r="C155" s="114" t="s">
        <v>169</v>
      </c>
      <c r="E155" s="116"/>
      <c r="F155" s="134" t="e">
        <f>SUM(F149:F154)</f>
        <v>#VALUE!</v>
      </c>
      <c r="G155" s="116"/>
      <c r="H155" s="134" t="e">
        <f t="shared" ref="H155:Q155" si="87">SUM(H149:H154)</f>
        <v>#VALUE!</v>
      </c>
      <c r="I155" s="134" t="e">
        <f t="shared" si="87"/>
        <v>#VALUE!</v>
      </c>
      <c r="J155" s="134" t="e">
        <f t="shared" si="87"/>
        <v>#VALUE!</v>
      </c>
      <c r="K155" s="134" t="e">
        <f t="shared" si="87"/>
        <v>#VALUE!</v>
      </c>
      <c r="L155" s="134" t="e">
        <f t="shared" si="87"/>
        <v>#VALUE!</v>
      </c>
      <c r="M155" s="134" t="e">
        <f t="shared" si="87"/>
        <v>#VALUE!</v>
      </c>
      <c r="N155" s="134" t="e">
        <f t="shared" si="87"/>
        <v>#VALUE!</v>
      </c>
      <c r="O155" s="134" t="e">
        <f t="shared" si="87"/>
        <v>#VALUE!</v>
      </c>
      <c r="P155" s="134" t="e">
        <f t="shared" si="87"/>
        <v>#VALUE!</v>
      </c>
      <c r="Q155" s="134" t="e">
        <f t="shared" si="87"/>
        <v>#VALUE!</v>
      </c>
      <c r="DZ155" s="114" t="s">
        <v>125</v>
      </c>
      <c r="EA155" s="115" t="s">
        <v>124</v>
      </c>
      <c r="EB155" s="115" t="s">
        <v>124</v>
      </c>
      <c r="EC155" s="115" t="s">
        <v>124</v>
      </c>
    </row>
    <row r="156" spans="2:133" s="111" customFormat="1" hidden="1" x14ac:dyDescent="0.25">
      <c r="C156" s="114" t="s">
        <v>169</v>
      </c>
      <c r="DZ156" s="114" t="s">
        <v>125</v>
      </c>
      <c r="EA156" s="115" t="s">
        <v>124</v>
      </c>
      <c r="EB156" s="115" t="s">
        <v>124</v>
      </c>
      <c r="EC156" s="115" t="s">
        <v>124</v>
      </c>
    </row>
    <row r="157" spans="2:133" s="111" customFormat="1" hidden="1" x14ac:dyDescent="0.25">
      <c r="C157" s="114" t="s">
        <v>169</v>
      </c>
      <c r="DZ157" s="114" t="s">
        <v>125</v>
      </c>
      <c r="EA157" s="115" t="s">
        <v>124</v>
      </c>
      <c r="EB157" s="115" t="s">
        <v>124</v>
      </c>
      <c r="EC157" s="115" t="s">
        <v>124</v>
      </c>
    </row>
    <row r="158" spans="2:133" s="111" customFormat="1" hidden="1" x14ac:dyDescent="0.25">
      <c r="B158" s="116" t="s">
        <v>215</v>
      </c>
      <c r="C158" s="114" t="s">
        <v>169</v>
      </c>
      <c r="E158" s="116"/>
      <c r="F158" s="111" t="e">
        <f>F145</f>
        <v>#VALUE!</v>
      </c>
      <c r="G158" s="116"/>
      <c r="H158" s="111" t="e">
        <f>H145</f>
        <v>#VALUE!</v>
      </c>
      <c r="I158" s="111" t="e">
        <f t="shared" ref="I158:Q158" si="88">I145</f>
        <v>#VALUE!</v>
      </c>
      <c r="J158" s="111" t="e">
        <f t="shared" si="88"/>
        <v>#VALUE!</v>
      </c>
      <c r="K158" s="111" t="e">
        <f t="shared" si="88"/>
        <v>#VALUE!</v>
      </c>
      <c r="L158" s="111" t="e">
        <f t="shared" si="88"/>
        <v>#VALUE!</v>
      </c>
      <c r="M158" s="111" t="e">
        <f t="shared" si="88"/>
        <v>#VALUE!</v>
      </c>
      <c r="N158" s="111" t="e">
        <f t="shared" si="88"/>
        <v>#VALUE!</v>
      </c>
      <c r="O158" s="111" t="e">
        <f t="shared" si="88"/>
        <v>#VALUE!</v>
      </c>
      <c r="P158" s="111" t="e">
        <f t="shared" si="88"/>
        <v>#VALUE!</v>
      </c>
      <c r="Q158" s="111" t="e">
        <f t="shared" si="88"/>
        <v>#VALUE!</v>
      </c>
      <c r="DZ158" s="114" t="s">
        <v>125</v>
      </c>
      <c r="EA158" s="115" t="s">
        <v>124</v>
      </c>
      <c r="EB158" s="115" t="s">
        <v>124</v>
      </c>
      <c r="EC158" s="115" t="s">
        <v>124</v>
      </c>
    </row>
    <row r="159" spans="2:133" s="111" customFormat="1" hidden="1" x14ac:dyDescent="0.25">
      <c r="B159" s="116" t="s">
        <v>216</v>
      </c>
      <c r="C159" s="114" t="s">
        <v>169</v>
      </c>
      <c r="E159" s="116"/>
      <c r="F159" s="111" t="e">
        <f>F155</f>
        <v>#VALUE!</v>
      </c>
      <c r="G159" s="116"/>
      <c r="H159" s="111" t="e">
        <f>H155</f>
        <v>#VALUE!</v>
      </c>
      <c r="I159" s="111" t="e">
        <f t="shared" ref="I159:Q159" si="89">I155</f>
        <v>#VALUE!</v>
      </c>
      <c r="J159" s="111" t="e">
        <f t="shared" si="89"/>
        <v>#VALUE!</v>
      </c>
      <c r="K159" s="111" t="e">
        <f t="shared" si="89"/>
        <v>#VALUE!</v>
      </c>
      <c r="L159" s="111" t="e">
        <f t="shared" si="89"/>
        <v>#VALUE!</v>
      </c>
      <c r="M159" s="111" t="e">
        <f t="shared" si="89"/>
        <v>#VALUE!</v>
      </c>
      <c r="N159" s="111" t="e">
        <f t="shared" si="89"/>
        <v>#VALUE!</v>
      </c>
      <c r="O159" s="111" t="e">
        <f t="shared" si="89"/>
        <v>#VALUE!</v>
      </c>
      <c r="P159" s="111" t="e">
        <f t="shared" si="89"/>
        <v>#VALUE!</v>
      </c>
      <c r="Q159" s="111" t="e">
        <f t="shared" si="89"/>
        <v>#VALUE!</v>
      </c>
      <c r="DZ159" s="114" t="s">
        <v>125</v>
      </c>
      <c r="EA159" s="115" t="s">
        <v>124</v>
      </c>
      <c r="EB159" s="115" t="s">
        <v>124</v>
      </c>
      <c r="EC159" s="115" t="s">
        <v>124</v>
      </c>
    </row>
    <row r="160" spans="2:133" s="111" customFormat="1" hidden="1" x14ac:dyDescent="0.25">
      <c r="B160" s="116" t="s">
        <v>217</v>
      </c>
      <c r="C160" s="114" t="s">
        <v>169</v>
      </c>
      <c r="E160" s="116"/>
      <c r="F160" s="134" t="e">
        <f>F158-F159</f>
        <v>#VALUE!</v>
      </c>
      <c r="G160" s="116"/>
      <c r="H160" s="134" t="e">
        <f>H158-H159</f>
        <v>#VALUE!</v>
      </c>
      <c r="I160" s="134" t="e">
        <f t="shared" ref="I160:Q160" si="90">I158-I159</f>
        <v>#VALUE!</v>
      </c>
      <c r="J160" s="134" t="e">
        <f t="shared" si="90"/>
        <v>#VALUE!</v>
      </c>
      <c r="K160" s="134" t="e">
        <f t="shared" si="90"/>
        <v>#VALUE!</v>
      </c>
      <c r="L160" s="134" t="e">
        <f t="shared" si="90"/>
        <v>#VALUE!</v>
      </c>
      <c r="M160" s="134" t="e">
        <f t="shared" si="90"/>
        <v>#VALUE!</v>
      </c>
      <c r="N160" s="134" t="e">
        <f t="shared" si="90"/>
        <v>#VALUE!</v>
      </c>
      <c r="O160" s="134" t="e">
        <f t="shared" si="90"/>
        <v>#VALUE!</v>
      </c>
      <c r="P160" s="134" t="e">
        <f t="shared" si="90"/>
        <v>#VALUE!</v>
      </c>
      <c r="Q160" s="134" t="e">
        <f t="shared" si="90"/>
        <v>#VALUE!</v>
      </c>
      <c r="DZ160" s="114" t="s">
        <v>125</v>
      </c>
      <c r="EA160" s="115" t="s">
        <v>124</v>
      </c>
      <c r="EB160" s="115" t="s">
        <v>124</v>
      </c>
      <c r="EC160" s="115" t="s">
        <v>124</v>
      </c>
    </row>
    <row r="161" spans="2:133" s="111" customFormat="1" hidden="1" x14ac:dyDescent="0.25">
      <c r="B161" s="116" t="s">
        <v>218</v>
      </c>
      <c r="C161" s="114" t="s">
        <v>169</v>
      </c>
      <c r="E161" s="116"/>
      <c r="F161" s="111" t="e">
        <f>F87</f>
        <v>#VALUE!</v>
      </c>
      <c r="G161" s="116"/>
      <c r="H161" s="111" t="e">
        <f>H87</f>
        <v>#VALUE!</v>
      </c>
      <c r="I161" s="111" t="e">
        <f t="shared" ref="I161:Q161" si="91">I87</f>
        <v>#VALUE!</v>
      </c>
      <c r="J161" s="111" t="e">
        <f t="shared" si="91"/>
        <v>#VALUE!</v>
      </c>
      <c r="K161" s="111" t="e">
        <f t="shared" si="91"/>
        <v>#VALUE!</v>
      </c>
      <c r="L161" s="111" t="e">
        <f t="shared" si="91"/>
        <v>#VALUE!</v>
      </c>
      <c r="M161" s="111" t="e">
        <f t="shared" si="91"/>
        <v>#VALUE!</v>
      </c>
      <c r="N161" s="111" t="e">
        <f t="shared" si="91"/>
        <v>#VALUE!</v>
      </c>
      <c r="O161" s="111" t="e">
        <f t="shared" si="91"/>
        <v>#VALUE!</v>
      </c>
      <c r="P161" s="111" t="e">
        <f t="shared" si="91"/>
        <v>#VALUE!</v>
      </c>
      <c r="Q161" s="111" t="e">
        <f t="shared" si="91"/>
        <v>#VALUE!</v>
      </c>
      <c r="DZ161" s="114" t="s">
        <v>125</v>
      </c>
      <c r="EA161" s="115" t="s">
        <v>124</v>
      </c>
      <c r="EB161" s="115" t="s">
        <v>124</v>
      </c>
      <c r="EC161" s="115" t="s">
        <v>124</v>
      </c>
    </row>
    <row r="162" spans="2:133" s="111" customFormat="1" hidden="1" x14ac:dyDescent="0.25">
      <c r="B162" s="116" t="s">
        <v>219</v>
      </c>
      <c r="C162" s="114" t="s">
        <v>169</v>
      </c>
      <c r="E162" s="116"/>
      <c r="F162" s="147" t="e">
        <f>ROUND(F160-F161,2)</f>
        <v>#VALUE!</v>
      </c>
      <c r="G162" s="116"/>
      <c r="H162" s="147" t="e">
        <f>ROUND(H160-H161,2)</f>
        <v>#VALUE!</v>
      </c>
      <c r="I162" s="147" t="e">
        <f t="shared" ref="I162:Q162" si="92">ROUND(I160-I161,2)</f>
        <v>#VALUE!</v>
      </c>
      <c r="J162" s="147" t="e">
        <f t="shared" si="92"/>
        <v>#VALUE!</v>
      </c>
      <c r="K162" s="147" t="e">
        <f t="shared" si="92"/>
        <v>#VALUE!</v>
      </c>
      <c r="L162" s="147" t="e">
        <f t="shared" si="92"/>
        <v>#VALUE!</v>
      </c>
      <c r="M162" s="147" t="e">
        <f t="shared" si="92"/>
        <v>#VALUE!</v>
      </c>
      <c r="N162" s="147" t="e">
        <f t="shared" si="92"/>
        <v>#VALUE!</v>
      </c>
      <c r="O162" s="147" t="e">
        <f t="shared" si="92"/>
        <v>#VALUE!</v>
      </c>
      <c r="P162" s="147" t="e">
        <f t="shared" si="92"/>
        <v>#VALUE!</v>
      </c>
      <c r="Q162" s="147" t="e">
        <f t="shared" si="92"/>
        <v>#VALUE!</v>
      </c>
      <c r="DZ162" s="114" t="s">
        <v>125</v>
      </c>
      <c r="EA162" s="115" t="s">
        <v>124</v>
      </c>
      <c r="EB162" s="115" t="s">
        <v>124</v>
      </c>
      <c r="EC162" s="115" t="s">
        <v>124</v>
      </c>
    </row>
    <row r="163" spans="2:133" s="111" customFormat="1" hidden="1" x14ac:dyDescent="0.25">
      <c r="C163" s="114" t="s">
        <v>169</v>
      </c>
      <c r="DZ163" s="114" t="s">
        <v>125</v>
      </c>
      <c r="EA163" s="115" t="s">
        <v>124</v>
      </c>
      <c r="EB163" s="115" t="s">
        <v>124</v>
      </c>
      <c r="EC163" s="115" t="s">
        <v>124</v>
      </c>
    </row>
    <row r="164" spans="2:133" s="111" customFormat="1" hidden="1" x14ac:dyDescent="0.25">
      <c r="C164" s="114" t="s">
        <v>169</v>
      </c>
      <c r="DZ164" s="114" t="s">
        <v>125</v>
      </c>
      <c r="EA164" s="115" t="s">
        <v>124</v>
      </c>
      <c r="EB164" s="115" t="s">
        <v>124</v>
      </c>
      <c r="EC164" s="115" t="s">
        <v>124</v>
      </c>
    </row>
    <row r="165" spans="2:133" s="111" customFormat="1" hidden="1" x14ac:dyDescent="0.25">
      <c r="B165" s="116" t="s">
        <v>220</v>
      </c>
      <c r="C165" s="114" t="s">
        <v>169</v>
      </c>
      <c r="E165" s="116"/>
      <c r="G165" s="116"/>
      <c r="DZ165" s="114" t="s">
        <v>125</v>
      </c>
      <c r="EA165" s="115" t="s">
        <v>124</v>
      </c>
      <c r="EB165" s="115" t="s">
        <v>124</v>
      </c>
      <c r="EC165" s="115" t="s">
        <v>124</v>
      </c>
    </row>
    <row r="166" spans="2:133" s="111" customFormat="1" hidden="1" x14ac:dyDescent="0.25">
      <c r="B166" s="161" t="str">
        <f>B8</f>
        <v>Rates &amp; Annual Charges</v>
      </c>
      <c r="C166" s="114" t="s">
        <v>169</v>
      </c>
      <c r="E166" s="161"/>
      <c r="G166" s="161"/>
      <c r="DZ166" s="114" t="s">
        <v>125</v>
      </c>
      <c r="EA166" s="115" t="s">
        <v>124</v>
      </c>
      <c r="EB166" s="115" t="s">
        <v>124</v>
      </c>
      <c r="EC166" s="115" t="s">
        <v>124</v>
      </c>
    </row>
    <row r="167" spans="2:133" s="111" customFormat="1" hidden="1" x14ac:dyDescent="0.25">
      <c r="B167" s="162" t="s">
        <v>221</v>
      </c>
      <c r="C167" s="114" t="s">
        <v>169</v>
      </c>
      <c r="E167" s="162"/>
      <c r="F167" s="111" t="e">
        <f>F8</f>
        <v>#VALUE!</v>
      </c>
      <c r="G167" s="162"/>
      <c r="H167" s="111" t="e">
        <f t="shared" ref="H167:Q167" si="93">H8</f>
        <v>#VALUE!</v>
      </c>
      <c r="I167" s="111" t="e">
        <f t="shared" si="93"/>
        <v>#VALUE!</v>
      </c>
      <c r="J167" s="111">
        <f t="shared" si="93"/>
        <v>62907607.890000001</v>
      </c>
      <c r="K167" s="111">
        <f t="shared" si="93"/>
        <v>65162261.650000006</v>
      </c>
      <c r="L167" s="111">
        <f t="shared" si="93"/>
        <v>67755324.420000002</v>
      </c>
      <c r="M167" s="111">
        <f t="shared" si="93"/>
        <v>70181775.670000002</v>
      </c>
      <c r="N167" s="111" t="e">
        <f t="shared" si="93"/>
        <v>#VALUE!</v>
      </c>
      <c r="O167" s="111" t="e">
        <f t="shared" si="93"/>
        <v>#VALUE!</v>
      </c>
      <c r="P167" s="111" t="e">
        <f t="shared" si="93"/>
        <v>#VALUE!</v>
      </c>
      <c r="Q167" s="111" t="e">
        <f t="shared" si="93"/>
        <v>#VALUE!</v>
      </c>
      <c r="DZ167" s="114" t="s">
        <v>125</v>
      </c>
      <c r="EA167" s="115" t="s">
        <v>124</v>
      </c>
      <c r="EB167" s="115" t="s">
        <v>124</v>
      </c>
      <c r="EC167" s="115" t="s">
        <v>124</v>
      </c>
    </row>
    <row r="168" spans="2:133" s="111" customFormat="1" hidden="1" x14ac:dyDescent="0.25">
      <c r="B168" s="162" t="s">
        <v>222</v>
      </c>
      <c r="C168" s="114" t="s">
        <v>169</v>
      </c>
      <c r="E168" s="162"/>
      <c r="F168" s="111" t="e">
        <f>SUMIF('[5]Budget Summary 1'!$C:$C,$A8,'[5]Budget Summary 1'!J:J)</f>
        <v>#VALUE!</v>
      </c>
      <c r="G168" s="162"/>
      <c r="H168" s="111" t="e">
        <f>SUMIF('[5]Budget Summary 1'!$C:$C,$A8,'[5]Budget Summary 1'!L:L)</f>
        <v>#VALUE!</v>
      </c>
      <c r="I168" s="111" t="e">
        <f>SUMIF('[5]Budget Summary 1'!$C:$C,$A8,'[5]Budget Summary 1'!M:M)</f>
        <v>#VALUE!</v>
      </c>
      <c r="J168" s="111" t="e">
        <f>SUMIF('[5]Budget Summary 1'!$C:$C,$A8,'[5]Budget Summary 1'!N:N)</f>
        <v>#VALUE!</v>
      </c>
      <c r="K168" s="111" t="e">
        <f>SUMIF('[5]Budget Summary 1'!$C:$C,$A8,'[5]Budget Summary 1'!O:O)</f>
        <v>#VALUE!</v>
      </c>
      <c r="L168" s="111" t="e">
        <f>SUMIF('[5]Budget Summary 1'!$C:$C,$A8,'[5]Budget Summary 1'!P:P)</f>
        <v>#VALUE!</v>
      </c>
      <c r="M168" s="111" t="e">
        <f>SUMIF('[5]Budget Summary 1'!$C:$C,$A8,'[5]Budget Summary 1'!Q:Q)</f>
        <v>#VALUE!</v>
      </c>
      <c r="N168" s="111" t="e">
        <f>SUMIF('[5]Budget Summary 1'!$C:$C,$A8,'[5]Budget Summary 1'!R:R)</f>
        <v>#VALUE!</v>
      </c>
      <c r="O168" s="111" t="e">
        <f>SUMIF('[5]Budget Summary 1'!$C:$C,$A8,'[5]Budget Summary 1'!S:S)</f>
        <v>#VALUE!</v>
      </c>
      <c r="P168" s="111" t="e">
        <f>SUMIF('[5]Budget Summary 1'!$C:$C,$A8,'[5]Budget Summary 1'!T:T)</f>
        <v>#VALUE!</v>
      </c>
      <c r="Q168" s="111" t="e">
        <f>SUMIF('[5]Budget Summary 1'!$C:$C,$A8,'[5]Budget Summary 1'!U:U)</f>
        <v>#VALUE!</v>
      </c>
      <c r="DZ168" s="114" t="s">
        <v>125</v>
      </c>
      <c r="EA168" s="115" t="s">
        <v>124</v>
      </c>
      <c r="EB168" s="115" t="s">
        <v>124</v>
      </c>
      <c r="EC168" s="115" t="s">
        <v>124</v>
      </c>
    </row>
    <row r="169" spans="2:133" s="111" customFormat="1" hidden="1" x14ac:dyDescent="0.25">
      <c r="B169" s="162" t="s">
        <v>193</v>
      </c>
      <c r="C169" s="114" t="s">
        <v>169</v>
      </c>
      <c r="E169" s="162"/>
      <c r="F169" s="134" t="e">
        <f>ROUND(F167-F168,0)</f>
        <v>#VALUE!</v>
      </c>
      <c r="G169" s="162"/>
      <c r="H169" s="134" t="e">
        <f t="shared" ref="H169:Q169" si="94">ROUND(H167-H168,0)</f>
        <v>#VALUE!</v>
      </c>
      <c r="I169" s="134" t="e">
        <f t="shared" si="94"/>
        <v>#VALUE!</v>
      </c>
      <c r="J169" s="134" t="e">
        <f t="shared" si="94"/>
        <v>#VALUE!</v>
      </c>
      <c r="K169" s="134" t="e">
        <f t="shared" si="94"/>
        <v>#VALUE!</v>
      </c>
      <c r="L169" s="134" t="e">
        <f t="shared" si="94"/>
        <v>#VALUE!</v>
      </c>
      <c r="M169" s="134" t="e">
        <f t="shared" si="94"/>
        <v>#VALUE!</v>
      </c>
      <c r="N169" s="134" t="e">
        <f t="shared" si="94"/>
        <v>#VALUE!</v>
      </c>
      <c r="O169" s="134" t="e">
        <f t="shared" si="94"/>
        <v>#VALUE!</v>
      </c>
      <c r="P169" s="134" t="e">
        <f t="shared" si="94"/>
        <v>#VALUE!</v>
      </c>
      <c r="Q169" s="134" t="e">
        <f t="shared" si="94"/>
        <v>#VALUE!</v>
      </c>
      <c r="DZ169" s="114" t="s">
        <v>125</v>
      </c>
      <c r="EA169" s="115" t="s">
        <v>124</v>
      </c>
      <c r="EB169" s="115" t="s">
        <v>124</v>
      </c>
      <c r="EC169" s="115" t="s">
        <v>124</v>
      </c>
    </row>
    <row r="170" spans="2:133" s="111" customFormat="1" hidden="1" x14ac:dyDescent="0.25">
      <c r="C170" s="114" t="s">
        <v>169</v>
      </c>
      <c r="DZ170" s="114" t="s">
        <v>125</v>
      </c>
      <c r="EA170" s="115" t="s">
        <v>124</v>
      </c>
      <c r="EB170" s="115" t="s">
        <v>124</v>
      </c>
      <c r="EC170" s="115" t="s">
        <v>124</v>
      </c>
    </row>
    <row r="171" spans="2:133" s="111" customFormat="1" hidden="1" x14ac:dyDescent="0.25">
      <c r="B171" s="111" t="str">
        <f>B9</f>
        <v>User Charges &amp; Fees</v>
      </c>
      <c r="C171" s="114" t="s">
        <v>169</v>
      </c>
      <c r="DZ171" s="114" t="s">
        <v>125</v>
      </c>
      <c r="EA171" s="115" t="s">
        <v>124</v>
      </c>
      <c r="EB171" s="115" t="s">
        <v>124</v>
      </c>
      <c r="EC171" s="115" t="s">
        <v>124</v>
      </c>
    </row>
    <row r="172" spans="2:133" s="111" customFormat="1" hidden="1" x14ac:dyDescent="0.25">
      <c r="B172" s="162" t="s">
        <v>221</v>
      </c>
      <c r="C172" s="114" t="s">
        <v>169</v>
      </c>
      <c r="E172" s="162"/>
      <c r="F172" s="111" t="e">
        <f>F9</f>
        <v>#VALUE!</v>
      </c>
      <c r="G172" s="162"/>
      <c r="H172" s="111" t="e">
        <f t="shared" ref="H172:Q172" si="95">H9</f>
        <v>#VALUE!</v>
      </c>
      <c r="I172" s="111" t="e">
        <f t="shared" si="95"/>
        <v>#VALUE!</v>
      </c>
      <c r="J172" s="111">
        <f t="shared" si="95"/>
        <v>17406017.43</v>
      </c>
      <c r="K172" s="111">
        <f t="shared" si="95"/>
        <v>17887438.460000001</v>
      </c>
      <c r="L172" s="111">
        <f t="shared" si="95"/>
        <v>18382894.399999991</v>
      </c>
      <c r="M172" s="111">
        <f t="shared" si="95"/>
        <v>18737459.32</v>
      </c>
      <c r="N172" s="111" t="e">
        <f t="shared" si="95"/>
        <v>#VALUE!</v>
      </c>
      <c r="O172" s="111" t="e">
        <f t="shared" si="95"/>
        <v>#VALUE!</v>
      </c>
      <c r="P172" s="111" t="e">
        <f t="shared" si="95"/>
        <v>#VALUE!</v>
      </c>
      <c r="Q172" s="111" t="e">
        <f t="shared" si="95"/>
        <v>#VALUE!</v>
      </c>
      <c r="DZ172" s="114" t="s">
        <v>125</v>
      </c>
      <c r="EA172" s="115" t="s">
        <v>124</v>
      </c>
      <c r="EB172" s="115" t="s">
        <v>124</v>
      </c>
      <c r="EC172" s="115" t="s">
        <v>124</v>
      </c>
    </row>
    <row r="173" spans="2:133" s="111" customFormat="1" hidden="1" x14ac:dyDescent="0.25">
      <c r="B173" s="162" t="s">
        <v>222</v>
      </c>
      <c r="C173" s="114" t="s">
        <v>169</v>
      </c>
      <c r="E173" s="162"/>
      <c r="F173" s="111" t="e">
        <f>SUMIF('[5]Budget Summary 1'!$C:$C,$A9,'[5]Budget Summary 1'!J:J)</f>
        <v>#VALUE!</v>
      </c>
      <c r="G173" s="162"/>
      <c r="H173" s="111" t="e">
        <f>SUMIF('[5]Budget Summary 1'!$C:$C,$A9,'[5]Budget Summary 1'!L:L)</f>
        <v>#VALUE!</v>
      </c>
      <c r="I173" s="111" t="e">
        <f>SUMIF('[5]Budget Summary 1'!$C:$C,$A9,'[5]Budget Summary 1'!M:M)</f>
        <v>#VALUE!</v>
      </c>
      <c r="J173" s="111" t="e">
        <f>SUMIF('[5]Budget Summary 1'!$C:$C,$A9,'[5]Budget Summary 1'!N:N)</f>
        <v>#VALUE!</v>
      </c>
      <c r="K173" s="111" t="e">
        <f>SUMIF('[5]Budget Summary 1'!$C:$C,$A9,'[5]Budget Summary 1'!O:O)</f>
        <v>#VALUE!</v>
      </c>
      <c r="L173" s="111" t="e">
        <f>SUMIF('[5]Budget Summary 1'!$C:$C,$A9,'[5]Budget Summary 1'!P:P)</f>
        <v>#VALUE!</v>
      </c>
      <c r="M173" s="111" t="e">
        <f>SUMIF('[5]Budget Summary 1'!$C:$C,$A9,'[5]Budget Summary 1'!Q:Q)</f>
        <v>#VALUE!</v>
      </c>
      <c r="N173" s="111" t="e">
        <f>SUMIF('[5]Budget Summary 1'!$C:$C,$A9,'[5]Budget Summary 1'!R:R)</f>
        <v>#VALUE!</v>
      </c>
      <c r="O173" s="111" t="e">
        <f>SUMIF('[5]Budget Summary 1'!$C:$C,$A9,'[5]Budget Summary 1'!S:S)</f>
        <v>#VALUE!</v>
      </c>
      <c r="P173" s="111" t="e">
        <f>SUMIF('[5]Budget Summary 1'!$C:$C,$A9,'[5]Budget Summary 1'!T:T)</f>
        <v>#VALUE!</v>
      </c>
      <c r="Q173" s="111" t="e">
        <f>SUMIF('[5]Budget Summary 1'!$C:$C,$A9,'[5]Budget Summary 1'!U:U)</f>
        <v>#VALUE!</v>
      </c>
      <c r="DZ173" s="114" t="s">
        <v>125</v>
      </c>
      <c r="EA173" s="115" t="s">
        <v>124</v>
      </c>
      <c r="EB173" s="115" t="s">
        <v>124</v>
      </c>
      <c r="EC173" s="115" t="s">
        <v>124</v>
      </c>
    </row>
    <row r="174" spans="2:133" s="111" customFormat="1" hidden="1" x14ac:dyDescent="0.25">
      <c r="B174" s="162" t="s">
        <v>193</v>
      </c>
      <c r="C174" s="114" t="s">
        <v>169</v>
      </c>
      <c r="E174" s="162"/>
      <c r="F174" s="134" t="e">
        <f>ROUND(F172-F173,0)</f>
        <v>#VALUE!</v>
      </c>
      <c r="G174" s="162"/>
      <c r="H174" s="134" t="e">
        <f t="shared" ref="H174:Q174" si="96">ROUND(H172-H173,0)</f>
        <v>#VALUE!</v>
      </c>
      <c r="I174" s="134" t="e">
        <f t="shared" si="96"/>
        <v>#VALUE!</v>
      </c>
      <c r="J174" s="134" t="e">
        <f t="shared" si="96"/>
        <v>#VALUE!</v>
      </c>
      <c r="K174" s="134" t="e">
        <f t="shared" si="96"/>
        <v>#VALUE!</v>
      </c>
      <c r="L174" s="134" t="e">
        <f t="shared" si="96"/>
        <v>#VALUE!</v>
      </c>
      <c r="M174" s="134" t="e">
        <f t="shared" si="96"/>
        <v>#VALUE!</v>
      </c>
      <c r="N174" s="134" t="e">
        <f t="shared" si="96"/>
        <v>#VALUE!</v>
      </c>
      <c r="O174" s="134" t="e">
        <f t="shared" si="96"/>
        <v>#VALUE!</v>
      </c>
      <c r="P174" s="134" t="e">
        <f t="shared" si="96"/>
        <v>#VALUE!</v>
      </c>
      <c r="Q174" s="134" t="e">
        <f t="shared" si="96"/>
        <v>#VALUE!</v>
      </c>
      <c r="DZ174" s="114" t="s">
        <v>125</v>
      </c>
      <c r="EA174" s="115" t="s">
        <v>124</v>
      </c>
      <c r="EB174" s="115" t="s">
        <v>124</v>
      </c>
      <c r="EC174" s="115" t="s">
        <v>124</v>
      </c>
    </row>
    <row r="175" spans="2:133" s="111" customFormat="1" hidden="1" x14ac:dyDescent="0.25">
      <c r="B175" s="162" t="s">
        <v>223</v>
      </c>
      <c r="C175" s="114" t="s">
        <v>169</v>
      </c>
      <c r="E175" s="162"/>
      <c r="F175" s="111">
        <f>'[5]RE Dev Summary'!E43</f>
        <v>0</v>
      </c>
      <c r="G175" s="162"/>
      <c r="H175" s="111">
        <f>'[5]RE Dev Summary'!G43</f>
        <v>0</v>
      </c>
      <c r="I175" s="111">
        <f>'[5]RE Dev Summary'!H43</f>
        <v>0</v>
      </c>
      <c r="J175" s="111">
        <f>'[5]RE Dev Summary'!I43</f>
        <v>0</v>
      </c>
      <c r="K175" s="111">
        <f>'[5]RE Dev Summary'!J43</f>
        <v>0</v>
      </c>
      <c r="L175" s="111">
        <f>'[5]RE Dev Summary'!K43</f>
        <v>0</v>
      </c>
      <c r="M175" s="111">
        <f>'[5]RE Dev Summary'!L43</f>
        <v>0</v>
      </c>
      <c r="N175" s="111">
        <f>'[5]RE Dev Summary'!M43</f>
        <v>0</v>
      </c>
      <c r="O175" s="111">
        <f>'[5]RE Dev Summary'!N43</f>
        <v>0</v>
      </c>
      <c r="P175" s="111">
        <f>'[5]RE Dev Summary'!O43</f>
        <v>0</v>
      </c>
      <c r="Q175" s="111">
        <f>'[5]RE Dev Summary'!P43</f>
        <v>0</v>
      </c>
      <c r="DZ175" s="114" t="s">
        <v>125</v>
      </c>
      <c r="EA175" s="115" t="s">
        <v>124</v>
      </c>
      <c r="EB175" s="115" t="s">
        <v>124</v>
      </c>
      <c r="EC175" s="115" t="s">
        <v>124</v>
      </c>
    </row>
    <row r="176" spans="2:133" s="111" customFormat="1" hidden="1" x14ac:dyDescent="0.25">
      <c r="B176" s="162" t="s">
        <v>224</v>
      </c>
      <c r="C176" s="114" t="s">
        <v>169</v>
      </c>
      <c r="E176" s="162"/>
      <c r="F176" s="111">
        <f>'[5]RE Dev Summary'!E48</f>
        <v>0</v>
      </c>
      <c r="G176" s="162"/>
      <c r="H176" s="111">
        <f>'[5]RE Dev Summary'!G48</f>
        <v>0</v>
      </c>
      <c r="I176" s="111">
        <f>'[5]RE Dev Summary'!H48</f>
        <v>0</v>
      </c>
      <c r="J176" s="111">
        <f>'[5]RE Dev Summary'!I48</f>
        <v>0</v>
      </c>
      <c r="K176" s="111">
        <f>'[5]RE Dev Summary'!J48</f>
        <v>0</v>
      </c>
      <c r="L176" s="111">
        <f>'[5]RE Dev Summary'!K48</f>
        <v>0</v>
      </c>
      <c r="M176" s="111">
        <f>'[5]RE Dev Summary'!L48</f>
        <v>0</v>
      </c>
      <c r="N176" s="111">
        <f>'[5]RE Dev Summary'!M48</f>
        <v>0</v>
      </c>
      <c r="O176" s="111">
        <f>'[5]RE Dev Summary'!N48</f>
        <v>0</v>
      </c>
      <c r="P176" s="111">
        <f>'[5]RE Dev Summary'!O48</f>
        <v>0</v>
      </c>
      <c r="Q176" s="111">
        <f>'[5]RE Dev Summary'!P48</f>
        <v>0</v>
      </c>
      <c r="DZ176" s="114" t="s">
        <v>125</v>
      </c>
      <c r="EA176" s="115" t="s">
        <v>124</v>
      </c>
      <c r="EB176" s="115" t="s">
        <v>124</v>
      </c>
      <c r="EC176" s="115" t="s">
        <v>124</v>
      </c>
    </row>
    <row r="177" spans="1:133" s="111" customFormat="1" hidden="1" x14ac:dyDescent="0.25">
      <c r="B177" s="162" t="s">
        <v>225</v>
      </c>
      <c r="C177" s="114" t="s">
        <v>169</v>
      </c>
      <c r="E177" s="162"/>
      <c r="F177" s="111">
        <f>'[5]Major Projects summary'!E80</f>
        <v>0</v>
      </c>
      <c r="G177" s="162"/>
      <c r="H177" s="111">
        <f>'[5]Major Projects summary'!G80</f>
        <v>0</v>
      </c>
      <c r="I177" s="111">
        <f>'[5]Major Projects summary'!H80</f>
        <v>0</v>
      </c>
      <c r="J177" s="111">
        <f>'[5]Major Projects summary'!I80</f>
        <v>0</v>
      </c>
      <c r="K177" s="111">
        <f>'[5]Major Projects summary'!J80</f>
        <v>0</v>
      </c>
      <c r="L177" s="111">
        <f>'[5]Major Projects summary'!K80</f>
        <v>0</v>
      </c>
      <c r="M177" s="111">
        <f>'[5]Major Projects summary'!L80</f>
        <v>0</v>
      </c>
      <c r="N177" s="111">
        <f>'[5]Major Projects summary'!M80</f>
        <v>0</v>
      </c>
      <c r="O177" s="111">
        <f>'[5]Major Projects summary'!N80</f>
        <v>0</v>
      </c>
      <c r="P177" s="111">
        <f>'[5]Major Projects summary'!O80</f>
        <v>0</v>
      </c>
      <c r="Q177" s="111">
        <f>'[5]Major Projects summary'!P80</f>
        <v>0</v>
      </c>
      <c r="DZ177" s="114" t="s">
        <v>125</v>
      </c>
      <c r="EA177" s="115" t="s">
        <v>124</v>
      </c>
      <c r="EB177" s="115" t="s">
        <v>124</v>
      </c>
      <c r="EC177" s="115" t="s">
        <v>124</v>
      </c>
    </row>
    <row r="178" spans="1:133" s="111" customFormat="1" hidden="1" x14ac:dyDescent="0.25">
      <c r="B178" s="162" t="s">
        <v>226</v>
      </c>
      <c r="C178" s="114" t="s">
        <v>169</v>
      </c>
      <c r="E178" s="162"/>
      <c r="F178" s="111">
        <f>'[5]Major Projects summary'!E85</f>
        <v>0</v>
      </c>
      <c r="G178" s="162"/>
      <c r="H178" s="111">
        <f>'[5]Major Projects summary'!G85</f>
        <v>0</v>
      </c>
      <c r="I178" s="111">
        <f>'[5]Major Projects summary'!H85</f>
        <v>0</v>
      </c>
      <c r="J178" s="111">
        <f>'[5]Major Projects summary'!I85</f>
        <v>0</v>
      </c>
      <c r="K178" s="111">
        <f>'[5]Major Projects summary'!J85</f>
        <v>0</v>
      </c>
      <c r="L178" s="111">
        <f>'[5]Major Projects summary'!K85</f>
        <v>0</v>
      </c>
      <c r="M178" s="111">
        <f>'[5]Major Projects summary'!L85</f>
        <v>0</v>
      </c>
      <c r="N178" s="111">
        <f>'[5]Major Projects summary'!M85</f>
        <v>0</v>
      </c>
      <c r="O178" s="111">
        <f>'[5]Major Projects summary'!N85</f>
        <v>0</v>
      </c>
      <c r="P178" s="111">
        <f>'[5]Major Projects summary'!O85</f>
        <v>0</v>
      </c>
      <c r="Q178" s="111">
        <f>'[5]Major Projects summary'!P85</f>
        <v>0</v>
      </c>
      <c r="DZ178" s="114" t="s">
        <v>125</v>
      </c>
      <c r="EA178" s="115" t="s">
        <v>124</v>
      </c>
      <c r="EB178" s="115" t="s">
        <v>124</v>
      </c>
      <c r="EC178" s="115" t="s">
        <v>124</v>
      </c>
    </row>
    <row r="179" spans="1:133" s="111" customFormat="1" hidden="1" x14ac:dyDescent="0.25">
      <c r="B179" s="162" t="s">
        <v>227</v>
      </c>
      <c r="C179" s="114" t="s">
        <v>169</v>
      </c>
      <c r="E179" s="162"/>
      <c r="F179" s="147" t="e">
        <f>ROUND(F174-SUM(F175:F178),0)</f>
        <v>#VALUE!</v>
      </c>
      <c r="G179" s="162"/>
      <c r="H179" s="147" t="e">
        <f t="shared" ref="H179:Q179" si="97">ROUND(H174-SUM(H175:H178),0)</f>
        <v>#VALUE!</v>
      </c>
      <c r="I179" s="147" t="e">
        <f t="shared" si="97"/>
        <v>#VALUE!</v>
      </c>
      <c r="J179" s="147" t="e">
        <f t="shared" si="97"/>
        <v>#VALUE!</v>
      </c>
      <c r="K179" s="147" t="e">
        <f t="shared" si="97"/>
        <v>#VALUE!</v>
      </c>
      <c r="L179" s="147" t="e">
        <f t="shared" si="97"/>
        <v>#VALUE!</v>
      </c>
      <c r="M179" s="147" t="e">
        <f t="shared" si="97"/>
        <v>#VALUE!</v>
      </c>
      <c r="N179" s="147" t="e">
        <f t="shared" si="97"/>
        <v>#VALUE!</v>
      </c>
      <c r="O179" s="147" t="e">
        <f t="shared" si="97"/>
        <v>#VALUE!</v>
      </c>
      <c r="P179" s="147" t="e">
        <f t="shared" si="97"/>
        <v>#VALUE!</v>
      </c>
      <c r="Q179" s="147" t="e">
        <f t="shared" si="97"/>
        <v>#VALUE!</v>
      </c>
      <c r="DZ179" s="114" t="s">
        <v>125</v>
      </c>
      <c r="EA179" s="115" t="s">
        <v>124</v>
      </c>
      <c r="EB179" s="115" t="s">
        <v>124</v>
      </c>
      <c r="EC179" s="115" t="s">
        <v>124</v>
      </c>
    </row>
    <row r="180" spans="1:133" s="111" customFormat="1" hidden="1" x14ac:dyDescent="0.25">
      <c r="C180" s="114" t="s">
        <v>169</v>
      </c>
      <c r="DZ180" s="114" t="s">
        <v>125</v>
      </c>
      <c r="EA180" s="115" t="s">
        <v>124</v>
      </c>
      <c r="EB180" s="115" t="s">
        <v>124</v>
      </c>
      <c r="EC180" s="115" t="s">
        <v>124</v>
      </c>
    </row>
    <row r="181" spans="1:133" s="111" customFormat="1" hidden="1" x14ac:dyDescent="0.25">
      <c r="B181" s="111" t="str">
        <f>B10</f>
        <v>Interest &amp; Investment Revenue</v>
      </c>
      <c r="C181" s="114" t="s">
        <v>169</v>
      </c>
      <c r="DZ181" s="114" t="s">
        <v>125</v>
      </c>
      <c r="EA181" s="115" t="s">
        <v>124</v>
      </c>
      <c r="EB181" s="115" t="s">
        <v>124</v>
      </c>
      <c r="EC181" s="115" t="s">
        <v>124</v>
      </c>
    </row>
    <row r="182" spans="1:133" s="111" customFormat="1" hidden="1" x14ac:dyDescent="0.25">
      <c r="B182" s="162" t="s">
        <v>221</v>
      </c>
      <c r="C182" s="114" t="s">
        <v>169</v>
      </c>
      <c r="E182" s="162"/>
      <c r="F182" s="111" t="e">
        <f>F10</f>
        <v>#VALUE!</v>
      </c>
      <c r="G182" s="162"/>
      <c r="H182" s="111" t="e">
        <f t="shared" ref="H182:Q182" si="98">H10</f>
        <v>#VALUE!</v>
      </c>
      <c r="I182" s="111" t="e">
        <f t="shared" si="98"/>
        <v>#VALUE!</v>
      </c>
      <c r="J182" s="111">
        <f t="shared" si="98"/>
        <v>1522221</v>
      </c>
      <c r="K182" s="111">
        <f t="shared" si="98"/>
        <v>1526995.05</v>
      </c>
      <c r="L182" s="111">
        <f t="shared" si="98"/>
        <v>1531912.32</v>
      </c>
      <c r="M182" s="111">
        <f t="shared" si="98"/>
        <v>1536977.1099999999</v>
      </c>
      <c r="N182" s="111" t="e">
        <f t="shared" si="98"/>
        <v>#VALUE!</v>
      </c>
      <c r="O182" s="111" t="e">
        <f t="shared" si="98"/>
        <v>#VALUE!</v>
      </c>
      <c r="P182" s="111" t="e">
        <f t="shared" si="98"/>
        <v>#VALUE!</v>
      </c>
      <c r="Q182" s="111" t="e">
        <f t="shared" si="98"/>
        <v>#VALUE!</v>
      </c>
      <c r="DZ182" s="114" t="s">
        <v>125</v>
      </c>
      <c r="EA182" s="115" t="s">
        <v>124</v>
      </c>
      <c r="EB182" s="115" t="s">
        <v>124</v>
      </c>
      <c r="EC182" s="115" t="s">
        <v>124</v>
      </c>
    </row>
    <row r="183" spans="1:133" s="111" customFormat="1" hidden="1" x14ac:dyDescent="0.25">
      <c r="A183" s="111" t="str">
        <f>B10</f>
        <v>Interest &amp; Investment Revenue</v>
      </c>
      <c r="B183" s="162" t="s">
        <v>222</v>
      </c>
      <c r="C183" s="114" t="s">
        <v>169</v>
      </c>
      <c r="E183" s="162"/>
      <c r="F183" s="111" t="e">
        <f>SUMIF('[5]Budget Summary 1'!$C:$C,$A183,'[5]Budget Summary 1'!J:J)+'[5]Budget Summary 1'!J128</f>
        <v>#VALUE!</v>
      </c>
      <c r="G183" s="162"/>
      <c r="H183" s="111" t="e">
        <f>SUMIF('[5]Budget Summary 1'!$C:$C,$A183,'[5]Budget Summary 1'!L:L)+'[5]Budget Summary 1'!L128</f>
        <v>#VALUE!</v>
      </c>
      <c r="I183" s="111" t="e">
        <f>SUMIF('[5]Budget Summary 1'!$C:$C,$A183,'[5]Budget Summary 1'!M:M)+'[5]Budget Summary 1'!M128</f>
        <v>#VALUE!</v>
      </c>
      <c r="J183" s="111" t="e">
        <f>SUMIF('[5]Budget Summary 1'!$C:$C,$A183,'[5]Budget Summary 1'!N:N)+'[5]Budget Summary 1'!N128</f>
        <v>#VALUE!</v>
      </c>
      <c r="K183" s="111" t="e">
        <f>SUMIF('[5]Budget Summary 1'!$C:$C,$A183,'[5]Budget Summary 1'!O:O)+'[5]Budget Summary 1'!O128</f>
        <v>#VALUE!</v>
      </c>
      <c r="L183" s="111" t="e">
        <f>SUMIF('[5]Budget Summary 1'!$C:$C,$A183,'[5]Budget Summary 1'!P:P)+'[5]Budget Summary 1'!P128</f>
        <v>#VALUE!</v>
      </c>
      <c r="M183" s="111" t="e">
        <f>SUMIF('[5]Budget Summary 1'!$C:$C,$A183,'[5]Budget Summary 1'!Q:Q)+'[5]Budget Summary 1'!Q128</f>
        <v>#VALUE!</v>
      </c>
      <c r="N183" s="111" t="e">
        <f>SUMIF('[5]Budget Summary 1'!$C:$C,$A183,'[5]Budget Summary 1'!R:R)+'[5]Budget Summary 1'!R128</f>
        <v>#VALUE!</v>
      </c>
      <c r="O183" s="111" t="e">
        <f>SUMIF('[5]Budget Summary 1'!$C:$C,$A183,'[5]Budget Summary 1'!S:S)+'[5]Budget Summary 1'!S128</f>
        <v>#VALUE!</v>
      </c>
      <c r="P183" s="111" t="e">
        <f>SUMIF('[5]Budget Summary 1'!$C:$C,$A183,'[5]Budget Summary 1'!T:T)+'[5]Budget Summary 1'!T128</f>
        <v>#VALUE!</v>
      </c>
      <c r="Q183" s="111" t="e">
        <f>SUMIF('[5]Budget Summary 1'!$C:$C,$A183,'[5]Budget Summary 1'!U:U)+'[5]Budget Summary 1'!U128</f>
        <v>#VALUE!</v>
      </c>
      <c r="DZ183" s="114" t="s">
        <v>125</v>
      </c>
      <c r="EA183" s="115" t="s">
        <v>124</v>
      </c>
      <c r="EB183" s="115" t="s">
        <v>124</v>
      </c>
      <c r="EC183" s="115" t="s">
        <v>124</v>
      </c>
    </row>
    <row r="184" spans="1:133" s="111" customFormat="1" hidden="1" x14ac:dyDescent="0.25">
      <c r="B184" s="162" t="s">
        <v>193</v>
      </c>
      <c r="C184" s="114" t="s">
        <v>169</v>
      </c>
      <c r="E184" s="162"/>
      <c r="F184" s="134" t="e">
        <f>ROUND(F182-F183,0)</f>
        <v>#VALUE!</v>
      </c>
      <c r="G184" s="162"/>
      <c r="H184" s="134" t="e">
        <f t="shared" ref="H184:Q184" si="99">ROUND(H182-H183,0)</f>
        <v>#VALUE!</v>
      </c>
      <c r="I184" s="134" t="e">
        <f t="shared" si="99"/>
        <v>#VALUE!</v>
      </c>
      <c r="J184" s="134" t="e">
        <f t="shared" si="99"/>
        <v>#VALUE!</v>
      </c>
      <c r="K184" s="134" t="e">
        <f t="shared" si="99"/>
        <v>#VALUE!</v>
      </c>
      <c r="L184" s="134" t="e">
        <f t="shared" si="99"/>
        <v>#VALUE!</v>
      </c>
      <c r="M184" s="134" t="e">
        <f t="shared" si="99"/>
        <v>#VALUE!</v>
      </c>
      <c r="N184" s="134" t="e">
        <f t="shared" si="99"/>
        <v>#VALUE!</v>
      </c>
      <c r="O184" s="134" t="e">
        <f t="shared" si="99"/>
        <v>#VALUE!</v>
      </c>
      <c r="P184" s="134" t="e">
        <f t="shared" si="99"/>
        <v>#VALUE!</v>
      </c>
      <c r="Q184" s="134" t="e">
        <f t="shared" si="99"/>
        <v>#VALUE!</v>
      </c>
      <c r="DZ184" s="114" t="s">
        <v>125</v>
      </c>
      <c r="EA184" s="115" t="s">
        <v>124</v>
      </c>
      <c r="EB184" s="115" t="s">
        <v>124</v>
      </c>
      <c r="EC184" s="115" t="s">
        <v>124</v>
      </c>
    </row>
    <row r="185" spans="1:133" s="111" customFormat="1" hidden="1" x14ac:dyDescent="0.25">
      <c r="B185" s="162" t="s">
        <v>228</v>
      </c>
      <c r="C185" s="114" t="s">
        <v>169</v>
      </c>
      <c r="E185" s="162"/>
      <c r="F185" s="129">
        <f>-IF($R10="",'[5]Interest Calculation'!P72,0)</f>
        <v>0</v>
      </c>
      <c r="G185" s="162"/>
      <c r="H185" s="129">
        <f>-IF($R10="",'[5]Interest Calculation'!AE72,0)</f>
        <v>0</v>
      </c>
      <c r="I185" s="129">
        <f>-IF($R10="",'[5]Interest Calculation'!AT72,0)</f>
        <v>0</v>
      </c>
      <c r="J185" s="129">
        <f>-IF($R10="",'[5]Interest Calculation'!BI72,0)</f>
        <v>0</v>
      </c>
      <c r="K185" s="129">
        <f>-IF($R10="",'[5]Interest Calculation'!BX72,0)</f>
        <v>0</v>
      </c>
      <c r="L185" s="129">
        <f>-IF($R10="",'[5]Interest Calculation'!CM72,0)</f>
        <v>0</v>
      </c>
      <c r="M185" s="129">
        <f>-IF($R10="",'[5]Interest Calculation'!DB72,0)</f>
        <v>0</v>
      </c>
      <c r="N185" s="129">
        <f>-IF($R10="",'[5]Interest Calculation'!DQ72,0)</f>
        <v>0</v>
      </c>
      <c r="O185" s="129">
        <f>-IF($R10="",'[5]Interest Calculation'!EF72,0)</f>
        <v>0</v>
      </c>
      <c r="P185" s="129">
        <f>-IF($R10="",'[5]Interest Calculation'!EU72,0)</f>
        <v>0</v>
      </c>
      <c r="Q185" s="129">
        <f>-IF($R10="",'[5]Interest Calculation'!FJ72,0)</f>
        <v>0</v>
      </c>
      <c r="DZ185" s="114" t="s">
        <v>125</v>
      </c>
      <c r="EA185" s="115" t="s">
        <v>124</v>
      </c>
      <c r="EB185" s="115" t="s">
        <v>124</v>
      </c>
      <c r="EC185" s="115" t="s">
        <v>124</v>
      </c>
    </row>
    <row r="186" spans="1:133" s="111" customFormat="1" hidden="1" x14ac:dyDescent="0.25">
      <c r="B186" s="162" t="s">
        <v>229</v>
      </c>
      <c r="C186" s="114" t="s">
        <v>169</v>
      </c>
      <c r="E186" s="162"/>
      <c r="F186" s="129">
        <f>-IF($R10="",'[5]Interest Calculation'!P75,0)</f>
        <v>0</v>
      </c>
      <c r="G186" s="162"/>
      <c r="H186" s="129">
        <f>-IF($R10="",'[5]Interest Calculation'!AE75,0)</f>
        <v>0</v>
      </c>
      <c r="I186" s="129">
        <f>-IF($R10="",'[5]Interest Calculation'!AT75,0)</f>
        <v>0</v>
      </c>
      <c r="J186" s="129">
        <f>-IF($R10="",'[5]Interest Calculation'!BI75,0)</f>
        <v>0</v>
      </c>
      <c r="K186" s="129">
        <f>-IF($R10="",'[5]Interest Calculation'!BX75,0)</f>
        <v>0</v>
      </c>
      <c r="L186" s="129">
        <f>-IF($R10="",'[5]Interest Calculation'!CM75,0)</f>
        <v>0</v>
      </c>
      <c r="M186" s="129">
        <f>-IF($R10="",'[5]Interest Calculation'!DB75,0)</f>
        <v>0</v>
      </c>
      <c r="N186" s="129">
        <f>-IF($R10="",'[5]Interest Calculation'!DQ75,0)</f>
        <v>0</v>
      </c>
      <c r="O186" s="129">
        <f>-IF($R10="",'[5]Interest Calculation'!EF75,0)</f>
        <v>0</v>
      </c>
      <c r="P186" s="129">
        <f>-IF($R10="",'[5]Interest Calculation'!EU75,0)</f>
        <v>0</v>
      </c>
      <c r="Q186" s="129">
        <f>-IF($R10="",'[5]Interest Calculation'!FJ75,0)</f>
        <v>0</v>
      </c>
      <c r="DZ186" s="114" t="s">
        <v>125</v>
      </c>
      <c r="EA186" s="115" t="s">
        <v>124</v>
      </c>
      <c r="EB186" s="115" t="s">
        <v>124</v>
      </c>
      <c r="EC186" s="115" t="s">
        <v>124</v>
      </c>
    </row>
    <row r="187" spans="1:133" s="111" customFormat="1" hidden="1" x14ac:dyDescent="0.25">
      <c r="A187" s="111" t="str">
        <f>'[5]Budget Summary 1'!D17</f>
        <v>Interest &amp; Investment Revenues - Investments</v>
      </c>
      <c r="B187" s="162" t="s">
        <v>230</v>
      </c>
      <c r="C187" s="114" t="s">
        <v>169</v>
      </c>
      <c r="E187" s="162"/>
      <c r="F187" s="129">
        <f>IF($R10="",+SUMIF('[5]Budget Summary 1'!$A:$A,$A187,'[5]Budget Summary 1'!J:J),0)</f>
        <v>0</v>
      </c>
      <c r="G187" s="162"/>
      <c r="H187" s="129">
        <f>IF($R10="",+SUMIF('[5]Budget Summary 1'!$A:$A,$A187,'[5]Budget Summary 1'!L:L),0)</f>
        <v>0</v>
      </c>
      <c r="I187" s="129">
        <f>IF($R10="",+SUMIF('[5]Budget Summary 1'!$A:$A,$A187,'[5]Budget Summary 1'!M:M),0)</f>
        <v>0</v>
      </c>
      <c r="J187" s="129">
        <f>IF($R10="",+SUMIF('[5]Budget Summary 1'!$A:$A,$A187,'[5]Budget Summary 1'!N:N),0)</f>
        <v>0</v>
      </c>
      <c r="K187" s="129">
        <f>IF($R10="",+SUMIF('[5]Budget Summary 1'!$A:$A,$A187,'[5]Budget Summary 1'!O:O),0)</f>
        <v>0</v>
      </c>
      <c r="L187" s="129">
        <f>IF($R10="",+SUMIF('[5]Budget Summary 1'!$A:$A,$A187,'[5]Budget Summary 1'!P:P),0)</f>
        <v>0</v>
      </c>
      <c r="M187" s="129">
        <f>IF($R10="",+SUMIF('[5]Budget Summary 1'!$A:$A,$A187,'[5]Budget Summary 1'!Q:Q),0)</f>
        <v>0</v>
      </c>
      <c r="N187" s="129">
        <f>IF($R10="",+SUMIF('[5]Budget Summary 1'!$A:$A,$A187,'[5]Budget Summary 1'!R:R),0)</f>
        <v>0</v>
      </c>
      <c r="O187" s="129">
        <f>IF($R10="",+SUMIF('[5]Budget Summary 1'!$A:$A,$A187,'[5]Budget Summary 1'!S:S),0)</f>
        <v>0</v>
      </c>
      <c r="P187" s="129">
        <f>IF($R10="",+SUMIF('[5]Budget Summary 1'!$A:$A,$A187,'[5]Budget Summary 1'!T:T),0)</f>
        <v>0</v>
      </c>
      <c r="Q187" s="129">
        <f>IF($R10="",+SUMIF('[5]Budget Summary 1'!$A:$A,$A187,'[5]Budget Summary 1'!U:U),0)</f>
        <v>0</v>
      </c>
      <c r="DZ187" s="114" t="s">
        <v>125</v>
      </c>
      <c r="EA187" s="115" t="s">
        <v>124</v>
      </c>
      <c r="EB187" s="115" t="s">
        <v>124</v>
      </c>
      <c r="EC187" s="115" t="s">
        <v>124</v>
      </c>
    </row>
    <row r="188" spans="1:133" s="111" customFormat="1" hidden="1" x14ac:dyDescent="0.25">
      <c r="B188" s="162" t="s">
        <v>227</v>
      </c>
      <c r="C188" s="114" t="s">
        <v>169</v>
      </c>
      <c r="E188" s="162"/>
      <c r="F188" s="147" t="e">
        <f>ROUND(F184+SUM(F185:F187),0)</f>
        <v>#VALUE!</v>
      </c>
      <c r="G188" s="162"/>
      <c r="H188" s="147" t="e">
        <f t="shared" ref="H188:Q188" si="100">ROUND(H184+SUM(H185:H187),0)</f>
        <v>#VALUE!</v>
      </c>
      <c r="I188" s="147" t="e">
        <f t="shared" si="100"/>
        <v>#VALUE!</v>
      </c>
      <c r="J188" s="147" t="e">
        <f t="shared" si="100"/>
        <v>#VALUE!</v>
      </c>
      <c r="K188" s="147" t="e">
        <f t="shared" si="100"/>
        <v>#VALUE!</v>
      </c>
      <c r="L188" s="147" t="e">
        <f t="shared" si="100"/>
        <v>#VALUE!</v>
      </c>
      <c r="M188" s="147" t="e">
        <f t="shared" si="100"/>
        <v>#VALUE!</v>
      </c>
      <c r="N188" s="147" t="e">
        <f t="shared" si="100"/>
        <v>#VALUE!</v>
      </c>
      <c r="O188" s="147" t="e">
        <f t="shared" si="100"/>
        <v>#VALUE!</v>
      </c>
      <c r="P188" s="147" t="e">
        <f t="shared" si="100"/>
        <v>#VALUE!</v>
      </c>
      <c r="Q188" s="147" t="e">
        <f t="shared" si="100"/>
        <v>#VALUE!</v>
      </c>
      <c r="DZ188" s="114" t="s">
        <v>125</v>
      </c>
      <c r="EA188" s="115" t="s">
        <v>124</v>
      </c>
      <c r="EB188" s="115" t="s">
        <v>124</v>
      </c>
      <c r="EC188" s="115" t="s">
        <v>124</v>
      </c>
    </row>
    <row r="189" spans="1:133" s="111" customFormat="1" hidden="1" x14ac:dyDescent="0.25">
      <c r="C189" s="114" t="s">
        <v>169</v>
      </c>
      <c r="DZ189" s="114" t="s">
        <v>125</v>
      </c>
      <c r="EA189" s="115" t="s">
        <v>124</v>
      </c>
      <c r="EB189" s="115" t="s">
        <v>124</v>
      </c>
      <c r="EC189" s="115" t="s">
        <v>124</v>
      </c>
    </row>
    <row r="190" spans="1:133" s="111" customFormat="1" hidden="1" x14ac:dyDescent="0.25">
      <c r="B190" s="111" t="str">
        <f>B11</f>
        <v>Other Revenues</v>
      </c>
      <c r="C190" s="114" t="s">
        <v>169</v>
      </c>
      <c r="DZ190" s="114" t="s">
        <v>125</v>
      </c>
      <c r="EA190" s="115" t="s">
        <v>124</v>
      </c>
      <c r="EB190" s="115" t="s">
        <v>124</v>
      </c>
      <c r="EC190" s="115" t="s">
        <v>124</v>
      </c>
    </row>
    <row r="191" spans="1:133" s="111" customFormat="1" hidden="1" x14ac:dyDescent="0.25">
      <c r="B191" s="162" t="s">
        <v>221</v>
      </c>
      <c r="C191" s="114" t="s">
        <v>169</v>
      </c>
      <c r="E191" s="162"/>
      <c r="F191" s="111" t="e">
        <f>F11</f>
        <v>#VALUE!</v>
      </c>
      <c r="G191" s="162"/>
      <c r="H191" s="111" t="e">
        <f t="shared" ref="H191:Q191" si="101">H11</f>
        <v>#VALUE!</v>
      </c>
      <c r="I191" s="111" t="e">
        <f t="shared" si="101"/>
        <v>#VALUE!</v>
      </c>
      <c r="J191" s="111">
        <f t="shared" si="101"/>
        <v>3363569.8100000005</v>
      </c>
      <c r="K191" s="111">
        <f t="shared" si="101"/>
        <v>3455056.8800000013</v>
      </c>
      <c r="L191" s="111">
        <f t="shared" si="101"/>
        <v>3549288.5699999975</v>
      </c>
      <c r="M191" s="111">
        <f t="shared" si="101"/>
        <v>3645188.2899999996</v>
      </c>
      <c r="N191" s="111" t="e">
        <f t="shared" si="101"/>
        <v>#VALUE!</v>
      </c>
      <c r="O191" s="111" t="e">
        <f t="shared" si="101"/>
        <v>#VALUE!</v>
      </c>
      <c r="P191" s="111" t="e">
        <f t="shared" si="101"/>
        <v>#VALUE!</v>
      </c>
      <c r="Q191" s="111" t="e">
        <f t="shared" si="101"/>
        <v>#VALUE!</v>
      </c>
      <c r="DZ191" s="114" t="s">
        <v>125</v>
      </c>
      <c r="EA191" s="115" t="s">
        <v>124</v>
      </c>
      <c r="EB191" s="115" t="s">
        <v>124</v>
      </c>
      <c r="EC191" s="115" t="s">
        <v>124</v>
      </c>
    </row>
    <row r="192" spans="1:133" s="111" customFormat="1" hidden="1" x14ac:dyDescent="0.25">
      <c r="B192" s="162" t="s">
        <v>222</v>
      </c>
      <c r="C192" s="114" t="s">
        <v>169</v>
      </c>
      <c r="E192" s="162"/>
      <c r="F192" s="116" t="e">
        <f>SUMIF('[5]Budget Summary 1'!$C:$C,$A11,'[5]Budget Summary 1'!J:J)</f>
        <v>#VALUE!</v>
      </c>
      <c r="G192" s="162"/>
      <c r="H192" s="116" t="e">
        <f>SUMIF('[5]Budget Summary 1'!$C:$C,$A11,'[5]Budget Summary 1'!L:L)</f>
        <v>#VALUE!</v>
      </c>
      <c r="I192" s="116" t="e">
        <f>SUMIF('[5]Budget Summary 1'!$C:$C,$A11,'[5]Budget Summary 1'!M:M)</f>
        <v>#VALUE!</v>
      </c>
      <c r="J192" s="116" t="e">
        <f>SUMIF('[5]Budget Summary 1'!$C:$C,$A11,'[5]Budget Summary 1'!N:N)</f>
        <v>#VALUE!</v>
      </c>
      <c r="K192" s="116" t="e">
        <f>SUMIF('[5]Budget Summary 1'!$C:$C,$A11,'[5]Budget Summary 1'!O:O)</f>
        <v>#VALUE!</v>
      </c>
      <c r="L192" s="116" t="e">
        <f>SUMIF('[5]Budget Summary 1'!$C:$C,$A11,'[5]Budget Summary 1'!P:P)</f>
        <v>#VALUE!</v>
      </c>
      <c r="M192" s="116" t="e">
        <f>SUMIF('[5]Budget Summary 1'!$C:$C,$A11,'[5]Budget Summary 1'!Q:Q)</f>
        <v>#VALUE!</v>
      </c>
      <c r="N192" s="116" t="e">
        <f>SUMIF('[5]Budget Summary 1'!$C:$C,$A11,'[5]Budget Summary 1'!R:R)</f>
        <v>#VALUE!</v>
      </c>
      <c r="O192" s="116" t="e">
        <f>SUMIF('[5]Budget Summary 1'!$C:$C,$A11,'[5]Budget Summary 1'!S:S)</f>
        <v>#VALUE!</v>
      </c>
      <c r="P192" s="116" t="e">
        <f>SUMIF('[5]Budget Summary 1'!$C:$C,$A11,'[5]Budget Summary 1'!T:T)</f>
        <v>#VALUE!</v>
      </c>
      <c r="Q192" s="116" t="e">
        <f>SUMIF('[5]Budget Summary 1'!$C:$C,$A11,'[5]Budget Summary 1'!U:U)</f>
        <v>#VALUE!</v>
      </c>
      <c r="DZ192" s="114" t="s">
        <v>125</v>
      </c>
      <c r="EA192" s="115" t="s">
        <v>124</v>
      </c>
      <c r="EB192" s="115" t="s">
        <v>124</v>
      </c>
      <c r="EC192" s="115" t="s">
        <v>124</v>
      </c>
    </row>
    <row r="193" spans="2:133" s="111" customFormat="1" hidden="1" x14ac:dyDescent="0.25">
      <c r="B193" s="162" t="s">
        <v>193</v>
      </c>
      <c r="C193" s="114" t="s">
        <v>169</v>
      </c>
      <c r="E193" s="162"/>
      <c r="F193" s="134" t="e">
        <f>ROUND(F191-F192,0)</f>
        <v>#VALUE!</v>
      </c>
      <c r="G193" s="162"/>
      <c r="H193" s="134" t="e">
        <f t="shared" ref="H193:Q193" si="102">ROUND(H191-H192,0)</f>
        <v>#VALUE!</v>
      </c>
      <c r="I193" s="134" t="e">
        <f t="shared" si="102"/>
        <v>#VALUE!</v>
      </c>
      <c r="J193" s="134" t="e">
        <f t="shared" si="102"/>
        <v>#VALUE!</v>
      </c>
      <c r="K193" s="134" t="e">
        <f t="shared" si="102"/>
        <v>#VALUE!</v>
      </c>
      <c r="L193" s="134" t="e">
        <f t="shared" si="102"/>
        <v>#VALUE!</v>
      </c>
      <c r="M193" s="134" t="e">
        <f t="shared" si="102"/>
        <v>#VALUE!</v>
      </c>
      <c r="N193" s="134" t="e">
        <f t="shared" si="102"/>
        <v>#VALUE!</v>
      </c>
      <c r="O193" s="134" t="e">
        <f t="shared" si="102"/>
        <v>#VALUE!</v>
      </c>
      <c r="P193" s="134" t="e">
        <f t="shared" si="102"/>
        <v>#VALUE!</v>
      </c>
      <c r="Q193" s="134" t="e">
        <f t="shared" si="102"/>
        <v>#VALUE!</v>
      </c>
      <c r="DZ193" s="114" t="s">
        <v>125</v>
      </c>
      <c r="EA193" s="115" t="s">
        <v>124</v>
      </c>
      <c r="EB193" s="115" t="s">
        <v>124</v>
      </c>
      <c r="EC193" s="115" t="s">
        <v>124</v>
      </c>
    </row>
    <row r="194" spans="2:133" s="111" customFormat="1" hidden="1" x14ac:dyDescent="0.25">
      <c r="B194" s="162" t="s">
        <v>223</v>
      </c>
      <c r="C194" s="114" t="s">
        <v>169</v>
      </c>
      <c r="E194" s="162"/>
      <c r="F194" s="129">
        <f>'[5]RE Dev Summary'!E44</f>
        <v>0</v>
      </c>
      <c r="G194" s="162"/>
      <c r="H194" s="129">
        <f>'[5]RE Dev Summary'!G44</f>
        <v>0</v>
      </c>
      <c r="I194" s="129">
        <f>'[5]RE Dev Summary'!H44</f>
        <v>0</v>
      </c>
      <c r="J194" s="129">
        <f>'[5]RE Dev Summary'!I44</f>
        <v>0</v>
      </c>
      <c r="K194" s="129">
        <f>'[5]RE Dev Summary'!J44</f>
        <v>0</v>
      </c>
      <c r="L194" s="129">
        <f>'[5]RE Dev Summary'!K44</f>
        <v>0</v>
      </c>
      <c r="M194" s="129">
        <f>'[5]RE Dev Summary'!L44</f>
        <v>0</v>
      </c>
      <c r="N194" s="129">
        <f>'[5]RE Dev Summary'!M44</f>
        <v>0</v>
      </c>
      <c r="O194" s="129">
        <f>'[5]RE Dev Summary'!N44</f>
        <v>0</v>
      </c>
      <c r="P194" s="129">
        <f>'[5]RE Dev Summary'!O44</f>
        <v>0</v>
      </c>
      <c r="Q194" s="129">
        <f>'[5]RE Dev Summary'!P44</f>
        <v>0</v>
      </c>
      <c r="DZ194" s="114" t="s">
        <v>125</v>
      </c>
      <c r="EA194" s="115" t="s">
        <v>124</v>
      </c>
      <c r="EB194" s="115" t="s">
        <v>124</v>
      </c>
      <c r="EC194" s="115" t="s">
        <v>124</v>
      </c>
    </row>
    <row r="195" spans="2:133" s="111" customFormat="1" hidden="1" x14ac:dyDescent="0.25">
      <c r="B195" s="162" t="s">
        <v>224</v>
      </c>
      <c r="C195" s="114" t="s">
        <v>169</v>
      </c>
      <c r="E195" s="162"/>
      <c r="F195" s="129">
        <f>'[5]RE Dev Summary'!E49</f>
        <v>0</v>
      </c>
      <c r="G195" s="162"/>
      <c r="H195" s="129">
        <f>'[5]RE Dev Summary'!G49</f>
        <v>0</v>
      </c>
      <c r="I195" s="129">
        <f>'[5]RE Dev Summary'!H49</f>
        <v>0</v>
      </c>
      <c r="J195" s="129">
        <f>'[5]RE Dev Summary'!I49</f>
        <v>0</v>
      </c>
      <c r="K195" s="129">
        <f>'[5]RE Dev Summary'!J49</f>
        <v>0</v>
      </c>
      <c r="L195" s="129">
        <f>'[5]RE Dev Summary'!K49</f>
        <v>0</v>
      </c>
      <c r="M195" s="129">
        <f>'[5]RE Dev Summary'!L49</f>
        <v>0</v>
      </c>
      <c r="N195" s="129">
        <f>'[5]RE Dev Summary'!M49</f>
        <v>0</v>
      </c>
      <c r="O195" s="129">
        <f>'[5]RE Dev Summary'!N49</f>
        <v>0</v>
      </c>
      <c r="P195" s="129">
        <f>'[5]RE Dev Summary'!O49</f>
        <v>0</v>
      </c>
      <c r="Q195" s="129">
        <f>'[5]RE Dev Summary'!P49</f>
        <v>0</v>
      </c>
      <c r="DZ195" s="114" t="s">
        <v>125</v>
      </c>
      <c r="EA195" s="115" t="s">
        <v>124</v>
      </c>
      <c r="EB195" s="115" t="s">
        <v>124</v>
      </c>
      <c r="EC195" s="115" t="s">
        <v>124</v>
      </c>
    </row>
    <row r="196" spans="2:133" s="111" customFormat="1" hidden="1" x14ac:dyDescent="0.25">
      <c r="B196" s="162" t="s">
        <v>225</v>
      </c>
      <c r="C196" s="114" t="s">
        <v>169</v>
      </c>
      <c r="E196" s="162"/>
      <c r="F196" s="129">
        <f>'[5]Major Projects summary'!E81</f>
        <v>0</v>
      </c>
      <c r="G196" s="162"/>
      <c r="H196" s="129">
        <f>'[5]Major Projects summary'!G81</f>
        <v>0</v>
      </c>
      <c r="I196" s="129">
        <f>'[5]Major Projects summary'!H81</f>
        <v>0</v>
      </c>
      <c r="J196" s="129">
        <f>'[5]Major Projects summary'!I81</f>
        <v>0</v>
      </c>
      <c r="K196" s="129">
        <f>'[5]Major Projects summary'!J81</f>
        <v>0</v>
      </c>
      <c r="L196" s="129">
        <f>'[5]Major Projects summary'!K81</f>
        <v>0</v>
      </c>
      <c r="M196" s="129">
        <f>'[5]Major Projects summary'!L81</f>
        <v>0</v>
      </c>
      <c r="N196" s="129">
        <f>'[5]Major Projects summary'!M81</f>
        <v>0</v>
      </c>
      <c r="O196" s="129">
        <f>'[5]Major Projects summary'!N81</f>
        <v>0</v>
      </c>
      <c r="P196" s="129">
        <f>'[5]Major Projects summary'!O81</f>
        <v>0</v>
      </c>
      <c r="Q196" s="129">
        <f>'[5]Major Projects summary'!P81</f>
        <v>0</v>
      </c>
      <c r="DZ196" s="114" t="s">
        <v>125</v>
      </c>
      <c r="EA196" s="115" t="s">
        <v>124</v>
      </c>
      <c r="EB196" s="115" t="s">
        <v>124</v>
      </c>
      <c r="EC196" s="115" t="s">
        <v>124</v>
      </c>
    </row>
    <row r="197" spans="2:133" s="111" customFormat="1" hidden="1" x14ac:dyDescent="0.25">
      <c r="B197" s="162" t="s">
        <v>226</v>
      </c>
      <c r="C197" s="114" t="s">
        <v>169</v>
      </c>
      <c r="E197" s="162"/>
      <c r="F197" s="129">
        <f>'[5]Major Projects summary'!E86</f>
        <v>0</v>
      </c>
      <c r="G197" s="162"/>
      <c r="H197" s="129">
        <f>'[5]Major Projects summary'!G86</f>
        <v>0</v>
      </c>
      <c r="I197" s="129">
        <f>'[5]Major Projects summary'!H86</f>
        <v>0</v>
      </c>
      <c r="J197" s="129">
        <f>'[5]Major Projects summary'!I86</f>
        <v>0</v>
      </c>
      <c r="K197" s="129">
        <f>'[5]Major Projects summary'!J86</f>
        <v>0</v>
      </c>
      <c r="L197" s="129">
        <f>'[5]Major Projects summary'!K86</f>
        <v>0</v>
      </c>
      <c r="M197" s="129">
        <f>'[5]Major Projects summary'!L86</f>
        <v>0</v>
      </c>
      <c r="N197" s="129">
        <f>'[5]Major Projects summary'!M86</f>
        <v>0</v>
      </c>
      <c r="O197" s="129">
        <f>'[5]Major Projects summary'!N86</f>
        <v>0</v>
      </c>
      <c r="P197" s="129">
        <f>'[5]Major Projects summary'!O86</f>
        <v>0</v>
      </c>
      <c r="Q197" s="129">
        <f>'[5]Major Projects summary'!P86</f>
        <v>0</v>
      </c>
      <c r="DZ197" s="114" t="s">
        <v>125</v>
      </c>
      <c r="EA197" s="115" t="s">
        <v>124</v>
      </c>
      <c r="EB197" s="115" t="s">
        <v>124</v>
      </c>
      <c r="EC197" s="115" t="s">
        <v>124</v>
      </c>
    </row>
    <row r="198" spans="2:133" s="111" customFormat="1" hidden="1" x14ac:dyDescent="0.25">
      <c r="B198" s="162" t="s">
        <v>227</v>
      </c>
      <c r="C198" s="114" t="s">
        <v>169</v>
      </c>
      <c r="E198" s="162"/>
      <c r="F198" s="147" t="e">
        <f>ROUND(F193-SUM(F194:F197),0)</f>
        <v>#VALUE!</v>
      </c>
      <c r="G198" s="162"/>
      <c r="H198" s="147" t="e">
        <f t="shared" ref="H198:Q198" si="103">ROUND(H193-SUM(H194:H197),0)</f>
        <v>#VALUE!</v>
      </c>
      <c r="I198" s="147" t="e">
        <f t="shared" si="103"/>
        <v>#VALUE!</v>
      </c>
      <c r="J198" s="147" t="e">
        <f t="shared" si="103"/>
        <v>#VALUE!</v>
      </c>
      <c r="K198" s="147" t="e">
        <f t="shared" si="103"/>
        <v>#VALUE!</v>
      </c>
      <c r="L198" s="147" t="e">
        <f t="shared" si="103"/>
        <v>#VALUE!</v>
      </c>
      <c r="M198" s="147" t="e">
        <f t="shared" si="103"/>
        <v>#VALUE!</v>
      </c>
      <c r="N198" s="147" t="e">
        <f t="shared" si="103"/>
        <v>#VALUE!</v>
      </c>
      <c r="O198" s="147" t="e">
        <f t="shared" si="103"/>
        <v>#VALUE!</v>
      </c>
      <c r="P198" s="147" t="e">
        <f t="shared" si="103"/>
        <v>#VALUE!</v>
      </c>
      <c r="Q198" s="147" t="e">
        <f t="shared" si="103"/>
        <v>#VALUE!</v>
      </c>
      <c r="DZ198" s="114" t="s">
        <v>125</v>
      </c>
      <c r="EA198" s="115" t="s">
        <v>124</v>
      </c>
      <c r="EB198" s="115" t="s">
        <v>124</v>
      </c>
      <c r="EC198" s="115" t="s">
        <v>124</v>
      </c>
    </row>
    <row r="199" spans="2:133" s="111" customFormat="1" hidden="1" x14ac:dyDescent="0.25">
      <c r="C199" s="114" t="s">
        <v>169</v>
      </c>
      <c r="DZ199" s="114" t="s">
        <v>125</v>
      </c>
      <c r="EA199" s="115" t="s">
        <v>124</v>
      </c>
      <c r="EB199" s="115" t="s">
        <v>124</v>
      </c>
      <c r="EC199" s="115" t="s">
        <v>124</v>
      </c>
    </row>
    <row r="200" spans="2:133" s="111" customFormat="1" hidden="1" x14ac:dyDescent="0.25">
      <c r="B200" s="111" t="str">
        <f>B12</f>
        <v>Grants &amp; Contributions provided for Operating Purposes</v>
      </c>
      <c r="C200" s="114" t="s">
        <v>169</v>
      </c>
      <c r="DZ200" s="114" t="s">
        <v>125</v>
      </c>
      <c r="EA200" s="115" t="s">
        <v>124</v>
      </c>
      <c r="EB200" s="115" t="s">
        <v>124</v>
      </c>
      <c r="EC200" s="115" t="s">
        <v>124</v>
      </c>
    </row>
    <row r="201" spans="2:133" s="111" customFormat="1" hidden="1" x14ac:dyDescent="0.25">
      <c r="B201" s="162" t="s">
        <v>221</v>
      </c>
      <c r="C201" s="114" t="s">
        <v>169</v>
      </c>
      <c r="E201" s="162"/>
      <c r="F201" s="111" t="e">
        <f>F12</f>
        <v>#VALUE!</v>
      </c>
      <c r="G201" s="162"/>
      <c r="H201" s="111" t="e">
        <f t="shared" ref="H201:Q201" si="104">H12</f>
        <v>#VALUE!</v>
      </c>
      <c r="I201" s="111" t="e">
        <f t="shared" si="104"/>
        <v>#VALUE!</v>
      </c>
      <c r="J201" s="111">
        <f t="shared" si="104"/>
        <v>12691728.300000001</v>
      </c>
      <c r="K201" s="111">
        <f t="shared" si="104"/>
        <v>13081030.4</v>
      </c>
      <c r="L201" s="111">
        <f t="shared" si="104"/>
        <v>13484603.560000001</v>
      </c>
      <c r="M201" s="111">
        <f t="shared" si="104"/>
        <v>13902960.629999999</v>
      </c>
      <c r="N201" s="111" t="e">
        <f t="shared" si="104"/>
        <v>#VALUE!</v>
      </c>
      <c r="O201" s="111" t="e">
        <f t="shared" si="104"/>
        <v>#VALUE!</v>
      </c>
      <c r="P201" s="111" t="e">
        <f t="shared" si="104"/>
        <v>#VALUE!</v>
      </c>
      <c r="Q201" s="111" t="e">
        <f t="shared" si="104"/>
        <v>#VALUE!</v>
      </c>
      <c r="DZ201" s="114" t="s">
        <v>125</v>
      </c>
      <c r="EA201" s="115" t="s">
        <v>124</v>
      </c>
      <c r="EB201" s="115" t="s">
        <v>124</v>
      </c>
      <c r="EC201" s="115" t="s">
        <v>124</v>
      </c>
    </row>
    <row r="202" spans="2:133" s="111" customFormat="1" hidden="1" x14ac:dyDescent="0.25">
      <c r="B202" s="162" t="s">
        <v>222</v>
      </c>
      <c r="C202" s="114" t="s">
        <v>169</v>
      </c>
      <c r="E202" s="162"/>
      <c r="F202" s="111" t="e">
        <f>SUMIF('[5]Budget Summary 1'!$C:$C,$A12,'[5]Budget Summary 1'!J:J)</f>
        <v>#VALUE!</v>
      </c>
      <c r="G202" s="162"/>
      <c r="H202" s="111" t="e">
        <f>SUMIF('[5]Budget Summary 1'!$C:$C,$A12,'[5]Budget Summary 1'!L:L)</f>
        <v>#VALUE!</v>
      </c>
      <c r="I202" s="111" t="e">
        <f>SUMIF('[5]Budget Summary 1'!$C:$C,$A12,'[5]Budget Summary 1'!M:M)</f>
        <v>#VALUE!</v>
      </c>
      <c r="J202" s="111" t="e">
        <f>SUMIF('[5]Budget Summary 1'!$C:$C,$A12,'[5]Budget Summary 1'!N:N)</f>
        <v>#VALUE!</v>
      </c>
      <c r="K202" s="111" t="e">
        <f>SUMIF('[5]Budget Summary 1'!$C:$C,$A12,'[5]Budget Summary 1'!O:O)</f>
        <v>#VALUE!</v>
      </c>
      <c r="L202" s="111" t="e">
        <f>SUMIF('[5]Budget Summary 1'!$C:$C,$A12,'[5]Budget Summary 1'!P:P)</f>
        <v>#VALUE!</v>
      </c>
      <c r="M202" s="111" t="e">
        <f>SUMIF('[5]Budget Summary 1'!$C:$C,$A12,'[5]Budget Summary 1'!Q:Q)</f>
        <v>#VALUE!</v>
      </c>
      <c r="N202" s="111" t="e">
        <f>SUMIF('[5]Budget Summary 1'!$C:$C,$A12,'[5]Budget Summary 1'!R:R)</f>
        <v>#VALUE!</v>
      </c>
      <c r="O202" s="111" t="e">
        <f>SUMIF('[5]Budget Summary 1'!$C:$C,$A12,'[5]Budget Summary 1'!S:S)</f>
        <v>#VALUE!</v>
      </c>
      <c r="P202" s="111" t="e">
        <f>SUMIF('[5]Budget Summary 1'!$C:$C,$A12,'[5]Budget Summary 1'!T:T)</f>
        <v>#VALUE!</v>
      </c>
      <c r="Q202" s="111" t="e">
        <f>SUMIF('[5]Budget Summary 1'!$C:$C,$A12,'[5]Budget Summary 1'!U:U)</f>
        <v>#VALUE!</v>
      </c>
      <c r="DZ202" s="114" t="s">
        <v>125</v>
      </c>
      <c r="EA202" s="115" t="s">
        <v>124</v>
      </c>
      <c r="EB202" s="115" t="s">
        <v>124</v>
      </c>
      <c r="EC202" s="115" t="s">
        <v>124</v>
      </c>
    </row>
    <row r="203" spans="2:133" s="111" customFormat="1" hidden="1" x14ac:dyDescent="0.25">
      <c r="B203" s="162" t="s">
        <v>193</v>
      </c>
      <c r="C203" s="114" t="s">
        <v>169</v>
      </c>
      <c r="E203" s="162"/>
      <c r="F203" s="134" t="e">
        <f>ROUND(F201-F202,0)</f>
        <v>#VALUE!</v>
      </c>
      <c r="G203" s="162"/>
      <c r="H203" s="134" t="e">
        <f t="shared" ref="H203:Q203" si="105">ROUND(H201-H202,0)</f>
        <v>#VALUE!</v>
      </c>
      <c r="I203" s="134" t="e">
        <f t="shared" si="105"/>
        <v>#VALUE!</v>
      </c>
      <c r="J203" s="134" t="e">
        <f t="shared" si="105"/>
        <v>#VALUE!</v>
      </c>
      <c r="K203" s="134" t="e">
        <f t="shared" si="105"/>
        <v>#VALUE!</v>
      </c>
      <c r="L203" s="134" t="e">
        <f t="shared" si="105"/>
        <v>#VALUE!</v>
      </c>
      <c r="M203" s="134" t="e">
        <f t="shared" si="105"/>
        <v>#VALUE!</v>
      </c>
      <c r="N203" s="134" t="e">
        <f t="shared" si="105"/>
        <v>#VALUE!</v>
      </c>
      <c r="O203" s="134" t="e">
        <f t="shared" si="105"/>
        <v>#VALUE!</v>
      </c>
      <c r="P203" s="134" t="e">
        <f t="shared" si="105"/>
        <v>#VALUE!</v>
      </c>
      <c r="Q203" s="134" t="e">
        <f t="shared" si="105"/>
        <v>#VALUE!</v>
      </c>
      <c r="DZ203" s="114" t="s">
        <v>125</v>
      </c>
      <c r="EA203" s="115" t="s">
        <v>124</v>
      </c>
      <c r="EB203" s="115" t="s">
        <v>124</v>
      </c>
      <c r="EC203" s="115" t="s">
        <v>124</v>
      </c>
    </row>
    <row r="204" spans="2:133" s="111" customFormat="1" hidden="1" x14ac:dyDescent="0.25">
      <c r="B204" s="162" t="s">
        <v>223</v>
      </c>
      <c r="C204" s="114" t="s">
        <v>169</v>
      </c>
      <c r="E204" s="162"/>
      <c r="F204" s="129">
        <f>'[5]S94 - Plan Summary'!D9</f>
        <v>0</v>
      </c>
      <c r="G204" s="162"/>
      <c r="H204" s="129">
        <f>'[5]S94 - Plan Summary'!F9</f>
        <v>0</v>
      </c>
      <c r="I204" s="129">
        <f>'[5]S94 - Plan Summary'!G9</f>
        <v>0</v>
      </c>
      <c r="J204" s="129">
        <f>'[5]S94 - Plan Summary'!H9</f>
        <v>0</v>
      </c>
      <c r="K204" s="129">
        <f>'[5]S94 - Plan Summary'!I9</f>
        <v>0</v>
      </c>
      <c r="L204" s="129">
        <f>'[5]S94 - Plan Summary'!J9</f>
        <v>0</v>
      </c>
      <c r="M204" s="129">
        <f>'[5]S94 - Plan Summary'!K9</f>
        <v>0</v>
      </c>
      <c r="N204" s="129">
        <f>'[5]S94 - Plan Summary'!L9</f>
        <v>0</v>
      </c>
      <c r="O204" s="129">
        <f>'[5]S94 - Plan Summary'!M9</f>
        <v>0</v>
      </c>
      <c r="P204" s="129">
        <f>'[5]S94 - Plan Summary'!N9</f>
        <v>0</v>
      </c>
      <c r="Q204" s="129">
        <f>'[5]S94 - Plan Summary'!O9</f>
        <v>0</v>
      </c>
      <c r="DZ204" s="114" t="s">
        <v>125</v>
      </c>
      <c r="EA204" s="115" t="s">
        <v>124</v>
      </c>
      <c r="EB204" s="115" t="s">
        <v>124</v>
      </c>
      <c r="EC204" s="115" t="s">
        <v>124</v>
      </c>
    </row>
    <row r="205" spans="2:133" s="111" customFormat="1" hidden="1" x14ac:dyDescent="0.25">
      <c r="B205" s="162" t="s">
        <v>227</v>
      </c>
      <c r="C205" s="114" t="s">
        <v>169</v>
      </c>
      <c r="E205" s="162"/>
      <c r="F205" s="147" t="e">
        <f>ROUND(F203-SUM(F204),0)</f>
        <v>#VALUE!</v>
      </c>
      <c r="G205" s="162"/>
      <c r="H205" s="147" t="e">
        <f>ROUND(H203-SUM(H204),0)</f>
        <v>#VALUE!</v>
      </c>
      <c r="I205" s="147" t="e">
        <f t="shared" ref="I205:Q205" si="106">ROUND(I203-SUM(I204),0)</f>
        <v>#VALUE!</v>
      </c>
      <c r="J205" s="147" t="e">
        <f t="shared" si="106"/>
        <v>#VALUE!</v>
      </c>
      <c r="K205" s="147" t="e">
        <f t="shared" si="106"/>
        <v>#VALUE!</v>
      </c>
      <c r="L205" s="147" t="e">
        <f t="shared" si="106"/>
        <v>#VALUE!</v>
      </c>
      <c r="M205" s="147" t="e">
        <f t="shared" si="106"/>
        <v>#VALUE!</v>
      </c>
      <c r="N205" s="147" t="e">
        <f t="shared" si="106"/>
        <v>#VALUE!</v>
      </c>
      <c r="O205" s="147" t="e">
        <f t="shared" si="106"/>
        <v>#VALUE!</v>
      </c>
      <c r="P205" s="147" t="e">
        <f t="shared" si="106"/>
        <v>#VALUE!</v>
      </c>
      <c r="Q205" s="147" t="e">
        <f t="shared" si="106"/>
        <v>#VALUE!</v>
      </c>
      <c r="DZ205" s="114" t="s">
        <v>125</v>
      </c>
      <c r="EA205" s="115" t="s">
        <v>124</v>
      </c>
      <c r="EB205" s="115" t="s">
        <v>124</v>
      </c>
      <c r="EC205" s="115" t="s">
        <v>124</v>
      </c>
    </row>
    <row r="206" spans="2:133" s="111" customFormat="1" hidden="1" x14ac:dyDescent="0.25">
      <c r="C206" s="114" t="s">
        <v>169</v>
      </c>
      <c r="DZ206" s="114" t="s">
        <v>125</v>
      </c>
      <c r="EA206" s="115" t="s">
        <v>124</v>
      </c>
      <c r="EB206" s="115" t="s">
        <v>124</v>
      </c>
      <c r="EC206" s="115" t="s">
        <v>124</v>
      </c>
    </row>
    <row r="207" spans="2:133" s="111" customFormat="1" hidden="1" x14ac:dyDescent="0.25">
      <c r="B207" s="111" t="str">
        <f>B13</f>
        <v>Grants &amp; Contributions provided for Capital Purposes</v>
      </c>
      <c r="C207" s="114" t="s">
        <v>169</v>
      </c>
      <c r="DZ207" s="114" t="s">
        <v>125</v>
      </c>
      <c r="EA207" s="115" t="s">
        <v>124</v>
      </c>
      <c r="EB207" s="115" t="s">
        <v>124</v>
      </c>
      <c r="EC207" s="115" t="s">
        <v>124</v>
      </c>
    </row>
    <row r="208" spans="2:133" s="111" customFormat="1" hidden="1" x14ac:dyDescent="0.25">
      <c r="B208" s="162" t="s">
        <v>221</v>
      </c>
      <c r="C208" s="114" t="s">
        <v>169</v>
      </c>
      <c r="E208" s="162"/>
      <c r="F208" s="111">
        <f>F13</f>
        <v>7766290</v>
      </c>
      <c r="G208" s="162"/>
      <c r="H208" s="111">
        <f t="shared" ref="H208:Q208" si="107">H13</f>
        <v>5151000</v>
      </c>
      <c r="I208" s="111">
        <f t="shared" si="107"/>
        <v>752000</v>
      </c>
      <c r="J208" s="111">
        <f t="shared" si="107"/>
        <v>752000</v>
      </c>
      <c r="K208" s="111">
        <f t="shared" si="107"/>
        <v>752000</v>
      </c>
      <c r="L208" s="111">
        <f t="shared" si="107"/>
        <v>752000</v>
      </c>
      <c r="M208" s="111">
        <f t="shared" si="107"/>
        <v>752000</v>
      </c>
      <c r="N208" s="111">
        <f t="shared" si="107"/>
        <v>752000</v>
      </c>
      <c r="O208" s="111">
        <f t="shared" si="107"/>
        <v>752000</v>
      </c>
      <c r="P208" s="111">
        <f t="shared" si="107"/>
        <v>752000</v>
      </c>
      <c r="Q208" s="111">
        <f t="shared" si="107"/>
        <v>752000</v>
      </c>
      <c r="DZ208" s="114" t="s">
        <v>125</v>
      </c>
      <c r="EA208" s="115" t="s">
        <v>124</v>
      </c>
      <c r="EB208" s="115" t="s">
        <v>124</v>
      </c>
      <c r="EC208" s="115" t="s">
        <v>124</v>
      </c>
    </row>
    <row r="209" spans="2:133" s="111" customFormat="1" hidden="1" x14ac:dyDescent="0.25">
      <c r="B209" s="162" t="s">
        <v>222</v>
      </c>
      <c r="C209" s="114" t="s">
        <v>169</v>
      </c>
      <c r="E209" s="162"/>
      <c r="F209" s="111" t="e">
        <f>SUMIF('[5]Budget Summary 1'!$C:$C,$A13,'[5]Budget Summary 1'!J:J)</f>
        <v>#VALUE!</v>
      </c>
      <c r="G209" s="162"/>
      <c r="H209" s="111" t="e">
        <f>SUMIF('[5]Budget Summary 1'!$C:$C,$A13,'[5]Budget Summary 1'!L:L)</f>
        <v>#VALUE!</v>
      </c>
      <c r="I209" s="111" t="e">
        <f>SUMIF('[5]Budget Summary 1'!$C:$C,$A13,'[5]Budget Summary 1'!M:M)</f>
        <v>#VALUE!</v>
      </c>
      <c r="J209" s="111" t="e">
        <f>SUMIF('[5]Budget Summary 1'!$C:$C,$A13,'[5]Budget Summary 1'!N:N)</f>
        <v>#VALUE!</v>
      </c>
      <c r="K209" s="111" t="e">
        <f>SUMIF('[5]Budget Summary 1'!$C:$C,$A13,'[5]Budget Summary 1'!O:O)</f>
        <v>#VALUE!</v>
      </c>
      <c r="L209" s="111" t="e">
        <f>SUMIF('[5]Budget Summary 1'!$C:$C,$A13,'[5]Budget Summary 1'!P:P)</f>
        <v>#VALUE!</v>
      </c>
      <c r="M209" s="111" t="e">
        <f>SUMIF('[5]Budget Summary 1'!$C:$C,$A13,'[5]Budget Summary 1'!Q:Q)</f>
        <v>#VALUE!</v>
      </c>
      <c r="N209" s="111" t="e">
        <f>SUMIF('[5]Budget Summary 1'!$C:$C,$A13,'[5]Budget Summary 1'!R:R)</f>
        <v>#VALUE!</v>
      </c>
      <c r="O209" s="111" t="e">
        <f>SUMIF('[5]Budget Summary 1'!$C:$C,$A13,'[5]Budget Summary 1'!S:S)</f>
        <v>#VALUE!</v>
      </c>
      <c r="P209" s="111" t="e">
        <f>SUMIF('[5]Budget Summary 1'!$C:$C,$A13,'[5]Budget Summary 1'!T:T)</f>
        <v>#VALUE!</v>
      </c>
      <c r="Q209" s="111" t="e">
        <f>SUMIF('[5]Budget Summary 1'!$C:$C,$A13,'[5]Budget Summary 1'!U:U)</f>
        <v>#VALUE!</v>
      </c>
      <c r="DZ209" s="114" t="s">
        <v>125</v>
      </c>
      <c r="EA209" s="115" t="s">
        <v>124</v>
      </c>
      <c r="EB209" s="115" t="s">
        <v>124</v>
      </c>
      <c r="EC209" s="115" t="s">
        <v>124</v>
      </c>
    </row>
    <row r="210" spans="2:133" s="111" customFormat="1" hidden="1" x14ac:dyDescent="0.25">
      <c r="B210" s="162" t="s">
        <v>193</v>
      </c>
      <c r="C210" s="114" t="s">
        <v>169</v>
      </c>
      <c r="E210" s="162"/>
      <c r="F210" s="134" t="e">
        <f>ROUND(F208-F209,0)</f>
        <v>#VALUE!</v>
      </c>
      <c r="G210" s="162"/>
      <c r="H210" s="134" t="e">
        <f t="shared" ref="H210:Q210" si="108">ROUND(H208-H209,0)</f>
        <v>#VALUE!</v>
      </c>
      <c r="I210" s="134" t="e">
        <f t="shared" si="108"/>
        <v>#VALUE!</v>
      </c>
      <c r="J210" s="134" t="e">
        <f t="shared" si="108"/>
        <v>#VALUE!</v>
      </c>
      <c r="K210" s="134" t="e">
        <f t="shared" si="108"/>
        <v>#VALUE!</v>
      </c>
      <c r="L210" s="134" t="e">
        <f t="shared" si="108"/>
        <v>#VALUE!</v>
      </c>
      <c r="M210" s="134" t="e">
        <f t="shared" si="108"/>
        <v>#VALUE!</v>
      </c>
      <c r="N210" s="134" t="e">
        <f t="shared" si="108"/>
        <v>#VALUE!</v>
      </c>
      <c r="O210" s="134" t="e">
        <f t="shared" si="108"/>
        <v>#VALUE!</v>
      </c>
      <c r="P210" s="134" t="e">
        <f t="shared" si="108"/>
        <v>#VALUE!</v>
      </c>
      <c r="Q210" s="134" t="e">
        <f t="shared" si="108"/>
        <v>#VALUE!</v>
      </c>
      <c r="DZ210" s="114" t="s">
        <v>125</v>
      </c>
      <c r="EA210" s="115" t="s">
        <v>124</v>
      </c>
      <c r="EB210" s="115" t="s">
        <v>124</v>
      </c>
      <c r="EC210" s="115" t="s">
        <v>124</v>
      </c>
    </row>
    <row r="211" spans="2:133" s="111" customFormat="1" hidden="1" x14ac:dyDescent="0.25">
      <c r="B211" s="162" t="s">
        <v>223</v>
      </c>
      <c r="C211" s="114" t="s">
        <v>169</v>
      </c>
      <c r="E211" s="162"/>
      <c r="F211" s="129" t="e">
        <f>IF(F210=0,0,'[5]S94 - Plan Summary'!D14+'[5]S94 - Plan Summary'!D15)</f>
        <v>#VALUE!</v>
      </c>
      <c r="G211" s="162"/>
      <c r="H211" s="129" t="e">
        <f>IF(H210=0,0,'[5]S94 - Plan Summary'!F14+'[5]S94 - Plan Summary'!F15)</f>
        <v>#VALUE!</v>
      </c>
      <c r="I211" s="129" t="e">
        <f>IF(I210=0,0,'[5]S94 - Plan Summary'!G14+'[5]S94 - Plan Summary'!G15)</f>
        <v>#VALUE!</v>
      </c>
      <c r="J211" s="129" t="e">
        <f>IF(J210=0,0,'[5]S94 - Plan Summary'!H14+'[5]S94 - Plan Summary'!H15)</f>
        <v>#VALUE!</v>
      </c>
      <c r="K211" s="129" t="e">
        <f>IF(K210=0,0,'[5]S94 - Plan Summary'!I14+'[5]S94 - Plan Summary'!I15)</f>
        <v>#VALUE!</v>
      </c>
      <c r="L211" s="129" t="e">
        <f>IF(L210=0,0,'[5]S94 - Plan Summary'!J14+'[5]S94 - Plan Summary'!J15)</f>
        <v>#VALUE!</v>
      </c>
      <c r="M211" s="129" t="e">
        <f>IF(M210=0,0,'[5]S94 - Plan Summary'!K14+'[5]S94 - Plan Summary'!K15)</f>
        <v>#VALUE!</v>
      </c>
      <c r="N211" s="129" t="e">
        <f>IF(N210=0,0,'[5]S94 - Plan Summary'!L14+'[5]S94 - Plan Summary'!L15)</f>
        <v>#VALUE!</v>
      </c>
      <c r="O211" s="129" t="e">
        <f>IF(O210=0,0,'[5]S94 - Plan Summary'!M14+'[5]S94 - Plan Summary'!M15)</f>
        <v>#VALUE!</v>
      </c>
      <c r="P211" s="129" t="e">
        <f>IF(P210=0,0,'[5]S94 - Plan Summary'!N14+'[5]S94 - Plan Summary'!N15)</f>
        <v>#VALUE!</v>
      </c>
      <c r="Q211" s="129" t="e">
        <f>IF(Q210=0,0,'[5]S94 - Plan Summary'!O14+'[5]S94 - Plan Summary'!O15)</f>
        <v>#VALUE!</v>
      </c>
      <c r="DZ211" s="114" t="s">
        <v>125</v>
      </c>
      <c r="EA211" s="115" t="s">
        <v>124</v>
      </c>
      <c r="EB211" s="115" t="s">
        <v>124</v>
      </c>
      <c r="EC211" s="115" t="s">
        <v>124</v>
      </c>
    </row>
    <row r="212" spans="2:133" s="111" customFormat="1" hidden="1" x14ac:dyDescent="0.25">
      <c r="B212" s="162" t="s">
        <v>224</v>
      </c>
      <c r="C212" s="114" t="s">
        <v>169</v>
      </c>
      <c r="E212" s="162"/>
      <c r="F212" s="129">
        <f>'[5]CAPEX Summary'!E10</f>
        <v>0</v>
      </c>
      <c r="G212" s="162"/>
      <c r="H212" s="129">
        <f>'[5]CAPEX Summary'!G10</f>
        <v>0</v>
      </c>
      <c r="I212" s="129">
        <f>'[5]CAPEX Summary'!H10</f>
        <v>0</v>
      </c>
      <c r="J212" s="129">
        <f>'[5]CAPEX Summary'!I10</f>
        <v>0</v>
      </c>
      <c r="K212" s="129">
        <f>'[5]CAPEX Summary'!J10</f>
        <v>0</v>
      </c>
      <c r="L212" s="129">
        <f>'[5]CAPEX Summary'!K10</f>
        <v>0</v>
      </c>
      <c r="M212" s="129">
        <f>'[5]CAPEX Summary'!L10</f>
        <v>0</v>
      </c>
      <c r="N212" s="129">
        <f>'[5]CAPEX Summary'!M10</f>
        <v>0</v>
      </c>
      <c r="O212" s="129">
        <f>'[5]CAPEX Summary'!N10</f>
        <v>0</v>
      </c>
      <c r="P212" s="129">
        <f>'[5]CAPEX Summary'!O10</f>
        <v>0</v>
      </c>
      <c r="Q212" s="129">
        <f>'[5]CAPEX Summary'!P10</f>
        <v>0</v>
      </c>
      <c r="DZ212" s="114" t="s">
        <v>125</v>
      </c>
      <c r="EA212" s="115" t="s">
        <v>124</v>
      </c>
      <c r="EB212" s="115" t="s">
        <v>124</v>
      </c>
      <c r="EC212" s="115" t="s">
        <v>124</v>
      </c>
    </row>
    <row r="213" spans="2:133" s="111" customFormat="1" hidden="1" x14ac:dyDescent="0.25">
      <c r="B213" s="162" t="s">
        <v>225</v>
      </c>
      <c r="C213" s="114" t="s">
        <v>169</v>
      </c>
      <c r="E213" s="162"/>
      <c r="F213" s="129">
        <f>'[5]CAPEX Summary'!E34</f>
        <v>0</v>
      </c>
      <c r="G213" s="162"/>
      <c r="H213" s="129">
        <f>'[5]CAPEX Summary'!G34</f>
        <v>0</v>
      </c>
      <c r="I213" s="129">
        <f>'[5]CAPEX Summary'!H34</f>
        <v>0</v>
      </c>
      <c r="J213" s="129">
        <f>'[5]CAPEX Summary'!I34</f>
        <v>0</v>
      </c>
      <c r="K213" s="129">
        <f>'[5]CAPEX Summary'!J34</f>
        <v>0</v>
      </c>
      <c r="L213" s="129">
        <f>'[5]CAPEX Summary'!K34</f>
        <v>0</v>
      </c>
      <c r="M213" s="129">
        <f>'[5]CAPEX Summary'!L34</f>
        <v>0</v>
      </c>
      <c r="N213" s="129">
        <f>'[5]CAPEX Summary'!M34</f>
        <v>0</v>
      </c>
      <c r="O213" s="129">
        <f>'[5]CAPEX Summary'!N34</f>
        <v>0</v>
      </c>
      <c r="P213" s="129">
        <f>'[5]CAPEX Summary'!O34</f>
        <v>0</v>
      </c>
      <c r="Q213" s="129">
        <f>'[5]CAPEX Summary'!P34</f>
        <v>0</v>
      </c>
      <c r="DZ213" s="114" t="s">
        <v>125</v>
      </c>
      <c r="EA213" s="115" t="s">
        <v>124</v>
      </c>
      <c r="EB213" s="115" t="s">
        <v>124</v>
      </c>
      <c r="EC213" s="115" t="s">
        <v>124</v>
      </c>
    </row>
    <row r="214" spans="2:133" s="111" customFormat="1" hidden="1" x14ac:dyDescent="0.25">
      <c r="B214" s="162" t="s">
        <v>226</v>
      </c>
      <c r="C214" s="114" t="s">
        <v>169</v>
      </c>
      <c r="E214" s="162"/>
      <c r="F214" s="129">
        <f>'[5]CAPEX Summary'!E33</f>
        <v>0</v>
      </c>
      <c r="G214" s="162"/>
      <c r="H214" s="129">
        <f>'[5]CAPEX Summary'!G33</f>
        <v>0</v>
      </c>
      <c r="I214" s="129">
        <f>'[5]CAPEX Summary'!H33</f>
        <v>0</v>
      </c>
      <c r="J214" s="129">
        <f>'[5]CAPEX Summary'!I33</f>
        <v>0</v>
      </c>
      <c r="K214" s="129">
        <f>'[5]CAPEX Summary'!J33</f>
        <v>0</v>
      </c>
      <c r="L214" s="129">
        <f>'[5]CAPEX Summary'!K33</f>
        <v>0</v>
      </c>
      <c r="M214" s="129">
        <f>'[5]CAPEX Summary'!L33</f>
        <v>0</v>
      </c>
      <c r="N214" s="129">
        <f>'[5]CAPEX Summary'!M33</f>
        <v>0</v>
      </c>
      <c r="O214" s="129">
        <f>'[5]CAPEX Summary'!N33</f>
        <v>0</v>
      </c>
      <c r="P214" s="129">
        <f>'[5]CAPEX Summary'!O33</f>
        <v>0</v>
      </c>
      <c r="Q214" s="129">
        <f>'[5]CAPEX Summary'!P33</f>
        <v>0</v>
      </c>
      <c r="DZ214" s="114" t="s">
        <v>125</v>
      </c>
      <c r="EA214" s="115" t="s">
        <v>124</v>
      </c>
      <c r="EB214" s="115" t="s">
        <v>124</v>
      </c>
      <c r="EC214" s="115" t="s">
        <v>124</v>
      </c>
    </row>
    <row r="215" spans="2:133" s="111" customFormat="1" hidden="1" x14ac:dyDescent="0.25">
      <c r="B215" s="162" t="s">
        <v>231</v>
      </c>
      <c r="C215" s="114" t="s">
        <v>169</v>
      </c>
      <c r="E215" s="162"/>
      <c r="F215" s="129">
        <f>'[5]Major Projects summary'!E11</f>
        <v>0</v>
      </c>
      <c r="G215" s="162"/>
      <c r="H215" s="129">
        <f>'[5]Major Projects summary'!G11</f>
        <v>0</v>
      </c>
      <c r="I215" s="129">
        <f>'[5]Major Projects summary'!H11</f>
        <v>0</v>
      </c>
      <c r="J215" s="129">
        <f>'[5]Major Projects summary'!I11</f>
        <v>0</v>
      </c>
      <c r="K215" s="129">
        <f>'[5]Major Projects summary'!J11</f>
        <v>0</v>
      </c>
      <c r="L215" s="129">
        <f>'[5]Major Projects summary'!K11</f>
        <v>0</v>
      </c>
      <c r="M215" s="129">
        <f>'[5]Major Projects summary'!L11</f>
        <v>0</v>
      </c>
      <c r="N215" s="129">
        <f>'[5]Major Projects summary'!M11</f>
        <v>0</v>
      </c>
      <c r="O215" s="129">
        <f>'[5]Major Projects summary'!N11</f>
        <v>0</v>
      </c>
      <c r="P215" s="129">
        <f>'[5]Major Projects summary'!O11</f>
        <v>0</v>
      </c>
      <c r="Q215" s="129">
        <f>'[5]Major Projects summary'!P11</f>
        <v>0</v>
      </c>
      <c r="DZ215" s="114" t="s">
        <v>125</v>
      </c>
      <c r="EA215" s="115" t="s">
        <v>124</v>
      </c>
      <c r="EB215" s="115" t="s">
        <v>124</v>
      </c>
      <c r="EC215" s="115" t="s">
        <v>124</v>
      </c>
    </row>
    <row r="216" spans="2:133" s="111" customFormat="1" hidden="1" x14ac:dyDescent="0.25">
      <c r="B216" s="162" t="s">
        <v>227</v>
      </c>
      <c r="C216" s="114" t="s">
        <v>169</v>
      </c>
      <c r="E216" s="162"/>
      <c r="F216" s="147" t="e">
        <f>ROUND(F210-SUM(F211:F215),0)</f>
        <v>#VALUE!</v>
      </c>
      <c r="G216" s="162"/>
      <c r="H216" s="147" t="e">
        <f t="shared" ref="H216:Q216" si="109">ROUND(H210-SUM(H211:H215),0)</f>
        <v>#VALUE!</v>
      </c>
      <c r="I216" s="147" t="e">
        <f t="shared" si="109"/>
        <v>#VALUE!</v>
      </c>
      <c r="J216" s="147" t="e">
        <f t="shared" si="109"/>
        <v>#VALUE!</v>
      </c>
      <c r="K216" s="147" t="e">
        <f t="shared" si="109"/>
        <v>#VALUE!</v>
      </c>
      <c r="L216" s="147" t="e">
        <f t="shared" si="109"/>
        <v>#VALUE!</v>
      </c>
      <c r="M216" s="147" t="e">
        <f t="shared" si="109"/>
        <v>#VALUE!</v>
      </c>
      <c r="N216" s="147" t="e">
        <f t="shared" si="109"/>
        <v>#VALUE!</v>
      </c>
      <c r="O216" s="147" t="e">
        <f t="shared" si="109"/>
        <v>#VALUE!</v>
      </c>
      <c r="P216" s="147" t="e">
        <f t="shared" si="109"/>
        <v>#VALUE!</v>
      </c>
      <c r="Q216" s="147" t="e">
        <f t="shared" si="109"/>
        <v>#VALUE!</v>
      </c>
      <c r="DZ216" s="114" t="s">
        <v>125</v>
      </c>
      <c r="EA216" s="115" t="s">
        <v>124</v>
      </c>
      <c r="EB216" s="115" t="s">
        <v>124</v>
      </c>
      <c r="EC216" s="115" t="s">
        <v>124</v>
      </c>
    </row>
    <row r="217" spans="2:133" s="111" customFormat="1" hidden="1" x14ac:dyDescent="0.25">
      <c r="C217" s="114" t="s">
        <v>169</v>
      </c>
      <c r="DZ217" s="114" t="s">
        <v>125</v>
      </c>
      <c r="EA217" s="115" t="s">
        <v>124</v>
      </c>
      <c r="EB217" s="115" t="s">
        <v>124</v>
      </c>
      <c r="EC217" s="115" t="s">
        <v>124</v>
      </c>
    </row>
    <row r="218" spans="2:133" s="111" customFormat="1" hidden="1" x14ac:dyDescent="0.25">
      <c r="B218" s="111" t="str">
        <f>B15</f>
        <v>Net gains from the disposal of assets</v>
      </c>
      <c r="C218" s="114" t="s">
        <v>169</v>
      </c>
      <c r="DZ218" s="114" t="s">
        <v>125</v>
      </c>
      <c r="EA218" s="115" t="s">
        <v>124</v>
      </c>
      <c r="EB218" s="115" t="s">
        <v>124</v>
      </c>
      <c r="EC218" s="115" t="s">
        <v>124</v>
      </c>
    </row>
    <row r="219" spans="2:133" s="111" customFormat="1" hidden="1" x14ac:dyDescent="0.25">
      <c r="B219" s="162" t="s">
        <v>221</v>
      </c>
      <c r="C219" s="114" t="s">
        <v>169</v>
      </c>
      <c r="E219" s="162"/>
      <c r="F219" s="111">
        <f>F15</f>
        <v>318393</v>
      </c>
      <c r="G219" s="162"/>
      <c r="H219" s="111">
        <f t="shared" ref="H219:Q219" si="110">H15</f>
        <v>236000</v>
      </c>
      <c r="I219" s="111">
        <f t="shared" si="110"/>
        <v>243080</v>
      </c>
      <c r="J219" s="111">
        <f t="shared" si="110"/>
        <v>250372.39999999991</v>
      </c>
      <c r="K219" s="111">
        <f t="shared" si="110"/>
        <v>257883.56999999983</v>
      </c>
      <c r="L219" s="111">
        <f t="shared" si="110"/>
        <v>265620.08000000007</v>
      </c>
      <c r="M219" s="111">
        <f t="shared" si="110"/>
        <v>273588.67999999993</v>
      </c>
      <c r="N219" s="111">
        <f t="shared" si="110"/>
        <v>281796.34000000008</v>
      </c>
      <c r="O219" s="111">
        <f t="shared" si="110"/>
        <v>290250.23</v>
      </c>
      <c r="P219" s="111">
        <f t="shared" si="110"/>
        <v>298957.74</v>
      </c>
      <c r="Q219" s="111">
        <f t="shared" si="110"/>
        <v>307926.46999999997</v>
      </c>
      <c r="DZ219" s="114" t="s">
        <v>125</v>
      </c>
      <c r="EA219" s="115" t="s">
        <v>124</v>
      </c>
      <c r="EB219" s="115" t="s">
        <v>124</v>
      </c>
      <c r="EC219" s="115" t="s">
        <v>124</v>
      </c>
    </row>
    <row r="220" spans="2:133" s="111" customFormat="1" hidden="1" x14ac:dyDescent="0.25">
      <c r="B220" s="162" t="s">
        <v>222</v>
      </c>
      <c r="C220" s="114" t="s">
        <v>169</v>
      </c>
      <c r="E220" s="162"/>
      <c r="F220" s="116" t="e">
        <f>IF(F219=0,0,SUMIF('[5]Budget Summary 1'!$C:$C,$A15,'[5]Budget Summary 1'!J:J)-SUMIF('[5]Budget Summary 1'!$C:$C,$A27,'[5]Budget Summary 1'!J:J))</f>
        <v>#VALUE!</v>
      </c>
      <c r="G220" s="162"/>
      <c r="H220" s="116" t="e">
        <f>IF(H219=0,0,SUMIF('[5]Budget Summary 1'!$C:$C,$A15,'[5]Budget Summary 1'!L:L)-SUMIF('[5]Budget Summary 1'!$C:$C,$A27,'[5]Budget Summary 1'!L:L))</f>
        <v>#VALUE!</v>
      </c>
      <c r="I220" s="116" t="e">
        <f>IF(I219=0,0,SUMIF('[5]Budget Summary 1'!$C:$C,$A15,'[5]Budget Summary 1'!M:M)-SUMIF('[5]Budget Summary 1'!$C:$C,$A27,'[5]Budget Summary 1'!M:M))</f>
        <v>#VALUE!</v>
      </c>
      <c r="J220" s="116" t="e">
        <f>IF(J219=0,0,SUMIF('[5]Budget Summary 1'!$C:$C,$A15,'[5]Budget Summary 1'!N:N)-SUMIF('[5]Budget Summary 1'!$C:$C,$A27,'[5]Budget Summary 1'!N:N))</f>
        <v>#VALUE!</v>
      </c>
      <c r="K220" s="116" t="e">
        <f>IF(K219=0,0,SUMIF('[5]Budget Summary 1'!$C:$C,$A15,'[5]Budget Summary 1'!O:O)-SUMIF('[5]Budget Summary 1'!$C:$C,$A27,'[5]Budget Summary 1'!O:O))</f>
        <v>#VALUE!</v>
      </c>
      <c r="L220" s="116" t="e">
        <f>IF(L219=0,0,SUMIF('[5]Budget Summary 1'!$C:$C,$A15,'[5]Budget Summary 1'!P:P)-SUMIF('[5]Budget Summary 1'!$C:$C,$A27,'[5]Budget Summary 1'!P:P))</f>
        <v>#VALUE!</v>
      </c>
      <c r="M220" s="116" t="e">
        <f>IF(M219=0,0,SUMIF('[5]Budget Summary 1'!$C:$C,$A15,'[5]Budget Summary 1'!Q:Q)-SUMIF('[5]Budget Summary 1'!$C:$C,$A27,'[5]Budget Summary 1'!Q:Q))</f>
        <v>#VALUE!</v>
      </c>
      <c r="N220" s="116" t="e">
        <f>IF(N219=0,0,SUMIF('[5]Budget Summary 1'!$C:$C,$A15,'[5]Budget Summary 1'!R:R)-SUMIF('[5]Budget Summary 1'!$C:$C,$A27,'[5]Budget Summary 1'!R:R))</f>
        <v>#VALUE!</v>
      </c>
      <c r="O220" s="116" t="e">
        <f>IF(O219=0,0,SUMIF('[5]Budget Summary 1'!$C:$C,$A15,'[5]Budget Summary 1'!S:S)-SUMIF('[5]Budget Summary 1'!$C:$C,$A27,'[5]Budget Summary 1'!S:S))</f>
        <v>#VALUE!</v>
      </c>
      <c r="P220" s="116" t="e">
        <f>IF(P219=0,0,SUMIF('[5]Budget Summary 1'!$C:$C,$A15,'[5]Budget Summary 1'!T:T)-SUMIF('[5]Budget Summary 1'!$C:$C,$A27,'[5]Budget Summary 1'!T:T))</f>
        <v>#VALUE!</v>
      </c>
      <c r="Q220" s="116" t="e">
        <f>IF(Q219=0,0,SUMIF('[5]Budget Summary 1'!$C:$C,$A15,'[5]Budget Summary 1'!U:U)-SUMIF('[5]Budget Summary 1'!$C:$C,$A27,'[5]Budget Summary 1'!U:U))</f>
        <v>#VALUE!</v>
      </c>
      <c r="DZ220" s="114" t="s">
        <v>125</v>
      </c>
      <c r="EA220" s="115" t="s">
        <v>124</v>
      </c>
      <c r="EB220" s="115" t="s">
        <v>124</v>
      </c>
      <c r="EC220" s="115" t="s">
        <v>124</v>
      </c>
    </row>
    <row r="221" spans="2:133" s="111" customFormat="1" hidden="1" x14ac:dyDescent="0.25">
      <c r="B221" s="162" t="s">
        <v>193</v>
      </c>
      <c r="C221" s="114" t="s">
        <v>169</v>
      </c>
      <c r="E221" s="162"/>
      <c r="F221" s="134" t="e">
        <f>ROUND(F219-F220,0)</f>
        <v>#VALUE!</v>
      </c>
      <c r="G221" s="162"/>
      <c r="H221" s="134" t="e">
        <f t="shared" ref="H221:Q221" si="111">ROUND(H219-H220,0)</f>
        <v>#VALUE!</v>
      </c>
      <c r="I221" s="134" t="e">
        <f t="shared" si="111"/>
        <v>#VALUE!</v>
      </c>
      <c r="J221" s="134" t="e">
        <f t="shared" si="111"/>
        <v>#VALUE!</v>
      </c>
      <c r="K221" s="134" t="e">
        <f t="shared" si="111"/>
        <v>#VALUE!</v>
      </c>
      <c r="L221" s="134" t="e">
        <f t="shared" si="111"/>
        <v>#VALUE!</v>
      </c>
      <c r="M221" s="134" t="e">
        <f t="shared" si="111"/>
        <v>#VALUE!</v>
      </c>
      <c r="N221" s="134" t="e">
        <f t="shared" si="111"/>
        <v>#VALUE!</v>
      </c>
      <c r="O221" s="134" t="e">
        <f t="shared" si="111"/>
        <v>#VALUE!</v>
      </c>
      <c r="P221" s="134" t="e">
        <f t="shared" si="111"/>
        <v>#VALUE!</v>
      </c>
      <c r="Q221" s="134" t="e">
        <f t="shared" si="111"/>
        <v>#VALUE!</v>
      </c>
      <c r="DZ221" s="114" t="s">
        <v>125</v>
      </c>
      <c r="EA221" s="115" t="s">
        <v>124</v>
      </c>
      <c r="EB221" s="115" t="s">
        <v>124</v>
      </c>
      <c r="EC221" s="115" t="s">
        <v>124</v>
      </c>
    </row>
    <row r="222" spans="2:133" s="111" customFormat="1" hidden="1" x14ac:dyDescent="0.25">
      <c r="B222" s="162" t="s">
        <v>223</v>
      </c>
      <c r="C222" s="114" t="s">
        <v>169</v>
      </c>
      <c r="E222" s="162"/>
      <c r="F222" s="129">
        <f>+IF(('[5]BS workings'!E435+'[5]BS workings'!E548+'[5]BS workings'!E575+'[5]BS workings'!E596+'[5]BS workings'!E628)&gt;0,('[5]BS workings'!E435),0)</f>
        <v>0</v>
      </c>
      <c r="G222" s="162"/>
      <c r="H222" s="129">
        <f>+IF(('[5]BS workings'!G435+'[5]BS workings'!G548+'[5]BS workings'!G575+'[5]BS workings'!G596+'[5]BS workings'!G628)&gt;0,('[5]BS workings'!G435),0)</f>
        <v>0</v>
      </c>
      <c r="I222" s="129">
        <f>+IF(('[5]BS workings'!H435+'[5]BS workings'!H548+'[5]BS workings'!H575+'[5]BS workings'!H596+'[5]BS workings'!H628)&gt;0,('[5]BS workings'!H435),0)</f>
        <v>0</v>
      </c>
      <c r="J222" s="129">
        <f>+IF(('[5]BS workings'!I435+'[5]BS workings'!I548+'[5]BS workings'!I575+'[5]BS workings'!I596+'[5]BS workings'!I628)&gt;0,('[5]BS workings'!I435),0)</f>
        <v>0</v>
      </c>
      <c r="K222" s="129">
        <f>+IF(('[5]BS workings'!J435+'[5]BS workings'!J548+'[5]BS workings'!J575+'[5]BS workings'!J596+'[5]BS workings'!J628)&gt;0,('[5]BS workings'!J435),0)</f>
        <v>0</v>
      </c>
      <c r="L222" s="129">
        <f>+IF(('[5]BS workings'!K435+'[5]BS workings'!K548+'[5]BS workings'!K575+'[5]BS workings'!K596+'[5]BS workings'!K628)&gt;0,('[5]BS workings'!K435),0)</f>
        <v>0</v>
      </c>
      <c r="M222" s="129">
        <f>+IF(('[5]BS workings'!L435+'[5]BS workings'!L548+'[5]BS workings'!L575+'[5]BS workings'!L596+'[5]BS workings'!L628)&gt;0,('[5]BS workings'!L435),0)</f>
        <v>0</v>
      </c>
      <c r="N222" s="129">
        <f>+IF(('[5]BS workings'!M435+'[5]BS workings'!M548+'[5]BS workings'!M575+'[5]BS workings'!M596+'[5]BS workings'!M628)&gt;0,('[5]BS workings'!M435),0)</f>
        <v>0</v>
      </c>
      <c r="O222" s="129">
        <f>+IF(('[5]BS workings'!N435+'[5]BS workings'!N548+'[5]BS workings'!N575+'[5]BS workings'!N596+'[5]BS workings'!N628)&gt;0,('[5]BS workings'!N435),0)</f>
        <v>0</v>
      </c>
      <c r="P222" s="129">
        <f>+IF(('[5]BS workings'!O435+'[5]BS workings'!O548+'[5]BS workings'!O575+'[5]BS workings'!O596+'[5]BS workings'!O628)&gt;0,('[5]BS workings'!O435),0)</f>
        <v>0</v>
      </c>
      <c r="Q222" s="129">
        <f>+IF(('[5]BS workings'!P435+'[5]BS workings'!P548+'[5]BS workings'!P575+'[5]BS workings'!P596+'[5]BS workings'!P628)&gt;0,('[5]BS workings'!P435),0)</f>
        <v>0</v>
      </c>
      <c r="DZ222" s="114" t="s">
        <v>125</v>
      </c>
      <c r="EA222" s="115" t="s">
        <v>124</v>
      </c>
      <c r="EB222" s="115" t="s">
        <v>124</v>
      </c>
      <c r="EC222" s="115" t="s">
        <v>124</v>
      </c>
    </row>
    <row r="223" spans="2:133" s="111" customFormat="1" hidden="1" x14ac:dyDescent="0.25">
      <c r="B223" s="162" t="s">
        <v>224</v>
      </c>
      <c r="C223" s="114" t="s">
        <v>169</v>
      </c>
      <c r="E223" s="162"/>
      <c r="F223" s="129">
        <f>+IF(('[5]BS workings'!E435+'[5]BS workings'!E548+'[5]BS workings'!E575+'[5]BS workings'!E596+'[5]BS workings'!E628)&gt;0,('[5]BS workings'!E548),0)</f>
        <v>0</v>
      </c>
      <c r="G223" s="162"/>
      <c r="H223" s="129">
        <f>+IF(('[5]BS workings'!G435+'[5]BS workings'!G548+'[5]BS workings'!G575+'[5]BS workings'!G596+'[5]BS workings'!G628)&gt;0,('[5]BS workings'!G548),0)</f>
        <v>0</v>
      </c>
      <c r="I223" s="129">
        <f>+IF(('[5]BS workings'!H435+'[5]BS workings'!H548+'[5]BS workings'!H575+'[5]BS workings'!H596+'[5]BS workings'!H628)&gt;0,('[5]BS workings'!H548),0)</f>
        <v>0</v>
      </c>
      <c r="J223" s="129">
        <f>+IF(('[5]BS workings'!I435+'[5]BS workings'!I548+'[5]BS workings'!I575+'[5]BS workings'!I596+'[5]BS workings'!I628)&gt;0,('[5]BS workings'!I548),0)</f>
        <v>0</v>
      </c>
      <c r="K223" s="129">
        <f>+IF(('[5]BS workings'!J435+'[5]BS workings'!J548+'[5]BS workings'!J575+'[5]BS workings'!J596+'[5]BS workings'!J628)&gt;0,('[5]BS workings'!J548),0)</f>
        <v>0</v>
      </c>
      <c r="L223" s="129">
        <f>+IF(('[5]BS workings'!K435+'[5]BS workings'!K548+'[5]BS workings'!K575+'[5]BS workings'!K596+'[5]BS workings'!K628)&gt;0,('[5]BS workings'!K548),0)</f>
        <v>0</v>
      </c>
      <c r="M223" s="129">
        <f>+IF(('[5]BS workings'!L435+'[5]BS workings'!L548+'[5]BS workings'!L575+'[5]BS workings'!L596+'[5]BS workings'!L628)&gt;0,('[5]BS workings'!L548),0)</f>
        <v>0</v>
      </c>
      <c r="N223" s="129">
        <f>+IF(('[5]BS workings'!M435+'[5]BS workings'!M548+'[5]BS workings'!M575+'[5]BS workings'!M596+'[5]BS workings'!M628)&gt;0,('[5]BS workings'!M548),0)</f>
        <v>0</v>
      </c>
      <c r="O223" s="129">
        <f>+IF(('[5]BS workings'!N435+'[5]BS workings'!N548+'[5]BS workings'!N575+'[5]BS workings'!N596+'[5]BS workings'!N628)&gt;0,('[5]BS workings'!N548),0)</f>
        <v>0</v>
      </c>
      <c r="P223" s="129">
        <f>+IF(('[5]BS workings'!O435+'[5]BS workings'!O548+'[5]BS workings'!O575+'[5]BS workings'!O596+'[5]BS workings'!O628)&gt;0,('[5]BS workings'!O548),0)</f>
        <v>0</v>
      </c>
      <c r="Q223" s="129">
        <f>+IF(('[5]BS workings'!P435+'[5]BS workings'!P548+'[5]BS workings'!P575+'[5]BS workings'!P596+'[5]BS workings'!P628)&gt;0,('[5]BS workings'!P548),0)</f>
        <v>0</v>
      </c>
      <c r="DZ223" s="114" t="s">
        <v>125</v>
      </c>
      <c r="EA223" s="115" t="s">
        <v>124</v>
      </c>
      <c r="EB223" s="115" t="s">
        <v>124</v>
      </c>
      <c r="EC223" s="115" t="s">
        <v>124</v>
      </c>
    </row>
    <row r="224" spans="2:133" s="111" customFormat="1" hidden="1" x14ac:dyDescent="0.25">
      <c r="B224" s="162" t="s">
        <v>225</v>
      </c>
      <c r="C224" s="114" t="s">
        <v>169</v>
      </c>
      <c r="E224" s="162"/>
      <c r="F224" s="129">
        <f>'[5]Assets - Disposals &amp; Transfers'!E217</f>
        <v>0</v>
      </c>
      <c r="G224" s="162"/>
      <c r="H224" s="129">
        <f>'[5]Assets - Disposals &amp; Transfers'!G217</f>
        <v>0</v>
      </c>
      <c r="I224" s="129">
        <f>'[5]Assets - Disposals &amp; Transfers'!H217</f>
        <v>0</v>
      </c>
      <c r="J224" s="129">
        <f>'[5]Assets - Disposals &amp; Transfers'!I217</f>
        <v>0</v>
      </c>
      <c r="K224" s="129">
        <f>'[5]Assets - Disposals &amp; Transfers'!J217</f>
        <v>0</v>
      </c>
      <c r="L224" s="129">
        <f>'[5]Assets - Disposals &amp; Transfers'!K217</f>
        <v>0</v>
      </c>
      <c r="M224" s="129">
        <f>'[5]Assets - Disposals &amp; Transfers'!L217</f>
        <v>0</v>
      </c>
      <c r="N224" s="129">
        <f>'[5]Assets - Disposals &amp; Transfers'!M217</f>
        <v>0</v>
      </c>
      <c r="O224" s="129">
        <f>'[5]Assets - Disposals &amp; Transfers'!N217</f>
        <v>0</v>
      </c>
      <c r="P224" s="129">
        <f>'[5]Assets - Disposals &amp; Transfers'!O217</f>
        <v>0</v>
      </c>
      <c r="Q224" s="129">
        <f>'[5]Assets - Disposals &amp; Transfers'!P217</f>
        <v>0</v>
      </c>
      <c r="DZ224" s="114" t="s">
        <v>125</v>
      </c>
      <c r="EA224" s="115" t="s">
        <v>124</v>
      </c>
      <c r="EB224" s="115" t="s">
        <v>124</v>
      </c>
      <c r="EC224" s="115" t="s">
        <v>124</v>
      </c>
    </row>
    <row r="225" spans="2:133 16382:16382" s="111" customFormat="1" hidden="1" x14ac:dyDescent="0.25">
      <c r="B225" s="162" t="s">
        <v>226</v>
      </c>
      <c r="C225" s="114" t="s">
        <v>169</v>
      </c>
      <c r="E225" s="162"/>
      <c r="F225" s="129">
        <f>+IF(('[5]BS workings'!E435+'[5]BS workings'!E548+'[5]BS workings'!E575+'[5]BS workings'!E596+'[5]BS workings'!E628)&gt;0,('[5]BS workings'!E596),0)</f>
        <v>0</v>
      </c>
      <c r="G225" s="162"/>
      <c r="H225" s="129">
        <f>+IF(('[5]BS workings'!G435+'[5]BS workings'!G548+'[5]BS workings'!G575+'[5]BS workings'!G596+'[5]BS workings'!G628)&gt;0,('[5]BS workings'!G596),0)</f>
        <v>0</v>
      </c>
      <c r="I225" s="129">
        <f>+IF(('[5]BS workings'!H435+'[5]BS workings'!H548+'[5]BS workings'!H575+'[5]BS workings'!H596+'[5]BS workings'!H628)&gt;0,('[5]BS workings'!H596),0)</f>
        <v>0</v>
      </c>
      <c r="J225" s="129">
        <f>+IF(('[5]BS workings'!I435+'[5]BS workings'!I548+'[5]BS workings'!I575+'[5]BS workings'!I596+'[5]BS workings'!I628)&gt;0,('[5]BS workings'!I596),0)</f>
        <v>0</v>
      </c>
      <c r="K225" s="129">
        <f>+IF(('[5]BS workings'!J435+'[5]BS workings'!J548+'[5]BS workings'!J575+'[5]BS workings'!J596+'[5]BS workings'!J628)&gt;0,('[5]BS workings'!J596),0)</f>
        <v>0</v>
      </c>
      <c r="L225" s="129">
        <f>+IF(('[5]BS workings'!K435+'[5]BS workings'!K548+'[5]BS workings'!K575+'[5]BS workings'!K596+'[5]BS workings'!K628)&gt;0,('[5]BS workings'!K596),0)</f>
        <v>0</v>
      </c>
      <c r="M225" s="129">
        <f>+IF(('[5]BS workings'!L435+'[5]BS workings'!L548+'[5]BS workings'!L575+'[5]BS workings'!L596+'[5]BS workings'!L628)&gt;0,('[5]BS workings'!L596),0)</f>
        <v>0</v>
      </c>
      <c r="N225" s="129">
        <f>+IF(('[5]BS workings'!M435+'[5]BS workings'!M548+'[5]BS workings'!M575+'[5]BS workings'!M596+'[5]BS workings'!M628)&gt;0,('[5]BS workings'!M596),0)</f>
        <v>0</v>
      </c>
      <c r="O225" s="129">
        <f>+IF(('[5]BS workings'!N435+'[5]BS workings'!N548+'[5]BS workings'!N575+'[5]BS workings'!N596+'[5]BS workings'!N628)&gt;0,('[5]BS workings'!N596),0)</f>
        <v>0</v>
      </c>
      <c r="P225" s="129">
        <f>+IF(('[5]BS workings'!O435+'[5]BS workings'!O548+'[5]BS workings'!O575+'[5]BS workings'!O596+'[5]BS workings'!O628)&gt;0,('[5]BS workings'!O596),0)</f>
        <v>0</v>
      </c>
      <c r="Q225" s="129">
        <f>+IF(('[5]BS workings'!P435+'[5]BS workings'!P548+'[5]BS workings'!P575+'[5]BS workings'!P596+'[5]BS workings'!P628)&gt;0,('[5]BS workings'!P596),0)</f>
        <v>0</v>
      </c>
      <c r="DZ225" s="114" t="s">
        <v>125</v>
      </c>
      <c r="EA225" s="115" t="s">
        <v>124</v>
      </c>
      <c r="EB225" s="115" t="s">
        <v>124</v>
      </c>
      <c r="EC225" s="115" t="s">
        <v>124</v>
      </c>
    </row>
    <row r="226" spans="2:133 16382:16382" s="111" customFormat="1" hidden="1" x14ac:dyDescent="0.25">
      <c r="B226" s="162" t="s">
        <v>231</v>
      </c>
      <c r="C226" s="114" t="s">
        <v>169</v>
      </c>
      <c r="E226" s="162"/>
      <c r="F226" s="129">
        <f>+IF(('[5]BS workings'!E435+'[5]BS workings'!E548+'[5]BS workings'!E575+'[5]BS workings'!E596+'[5]BS workings'!E628)&gt;0,('[5]BS workings'!E628),0)</f>
        <v>0</v>
      </c>
      <c r="G226" s="162"/>
      <c r="H226" s="129">
        <f>+IF(('[5]BS workings'!G435+'[5]BS workings'!G548+'[5]BS workings'!G575+'[5]BS workings'!G596+'[5]BS workings'!G628)&gt;0,('[5]BS workings'!G628),0)</f>
        <v>0</v>
      </c>
      <c r="I226" s="129">
        <f>+IF(('[5]BS workings'!H435+'[5]BS workings'!H548+'[5]BS workings'!H575+'[5]BS workings'!H596+'[5]BS workings'!H628)&gt;0,('[5]BS workings'!H628),0)</f>
        <v>0</v>
      </c>
      <c r="J226" s="129">
        <f>+IF(('[5]BS workings'!I435+'[5]BS workings'!I548+'[5]BS workings'!I575+'[5]BS workings'!I596+'[5]BS workings'!I628)&gt;0,('[5]BS workings'!I628),0)</f>
        <v>0</v>
      </c>
      <c r="K226" s="129">
        <f>+IF(('[5]BS workings'!J435+'[5]BS workings'!J548+'[5]BS workings'!J575+'[5]BS workings'!J596+'[5]BS workings'!J628)&gt;0,('[5]BS workings'!J628),0)</f>
        <v>0</v>
      </c>
      <c r="L226" s="129">
        <f>+IF(('[5]BS workings'!K435+'[5]BS workings'!K548+'[5]BS workings'!K575+'[5]BS workings'!K596+'[5]BS workings'!K628)&gt;0,('[5]BS workings'!K628),0)</f>
        <v>0</v>
      </c>
      <c r="M226" s="129">
        <f>+IF(('[5]BS workings'!L435+'[5]BS workings'!L548+'[5]BS workings'!L575+'[5]BS workings'!L596+'[5]BS workings'!L628)&gt;0,('[5]BS workings'!L628),0)</f>
        <v>0</v>
      </c>
      <c r="N226" s="129">
        <f>+IF(('[5]BS workings'!M435+'[5]BS workings'!M548+'[5]BS workings'!M575+'[5]BS workings'!M596+'[5]BS workings'!M628)&gt;0,('[5]BS workings'!M628),0)</f>
        <v>0</v>
      </c>
      <c r="O226" s="129">
        <f>+IF(('[5]BS workings'!N435+'[5]BS workings'!N548+'[5]BS workings'!N575+'[5]BS workings'!N596+'[5]BS workings'!N628)&gt;0,('[5]BS workings'!N628),0)</f>
        <v>0</v>
      </c>
      <c r="P226" s="129">
        <f>+IF(('[5]BS workings'!O435+'[5]BS workings'!O548+'[5]BS workings'!O575+'[5]BS workings'!O596+'[5]BS workings'!O628)&gt;0,('[5]BS workings'!O628),0)</f>
        <v>0</v>
      </c>
      <c r="Q226" s="129">
        <f>+IF(('[5]BS workings'!P435+'[5]BS workings'!P548+'[5]BS workings'!P575+'[5]BS workings'!P596+'[5]BS workings'!P628)&gt;0,('[5]BS workings'!P628),0)</f>
        <v>0</v>
      </c>
      <c r="DZ226" s="114" t="s">
        <v>125</v>
      </c>
      <c r="EA226" s="115" t="s">
        <v>124</v>
      </c>
      <c r="EB226" s="115" t="s">
        <v>124</v>
      </c>
      <c r="EC226" s="115" t="s">
        <v>124</v>
      </c>
    </row>
    <row r="227" spans="2:133 16382:16382" s="111" customFormat="1" hidden="1" x14ac:dyDescent="0.25">
      <c r="B227" s="162" t="s">
        <v>232</v>
      </c>
      <c r="C227" s="114" t="s">
        <v>169</v>
      </c>
      <c r="E227" s="162"/>
      <c r="F227" s="129">
        <f>IF(F219=0,0,'[5]Assets - Disposals &amp; Transfers'!E272+'[5]Assets - Disposals &amp; Transfers'!E273)</f>
        <v>0</v>
      </c>
      <c r="G227" s="162"/>
      <c r="H227" s="129">
        <f>IF(H219=0,0,'[5]Assets - Disposals &amp; Transfers'!G272+'[5]Assets - Disposals &amp; Transfers'!G273)</f>
        <v>0</v>
      </c>
      <c r="I227" s="129">
        <f>IF(I219=0,0,'[5]Assets - Disposals &amp; Transfers'!H272+'[5]Assets - Disposals &amp; Transfers'!H273)</f>
        <v>0</v>
      </c>
      <c r="J227" s="129">
        <f>IF(J219=0,0,'[5]Assets - Disposals &amp; Transfers'!I272+'[5]Assets - Disposals &amp; Transfers'!I273)</f>
        <v>0</v>
      </c>
      <c r="K227" s="129">
        <f>IF(K219=0,0,'[5]Assets - Disposals &amp; Transfers'!J272+'[5]Assets - Disposals &amp; Transfers'!J273)</f>
        <v>0</v>
      </c>
      <c r="L227" s="129">
        <f>IF(L219=0,0,'[5]Assets - Disposals &amp; Transfers'!K272+'[5]Assets - Disposals &amp; Transfers'!K273)</f>
        <v>0</v>
      </c>
      <c r="M227" s="129">
        <f>IF(M219=0,0,'[5]Assets - Disposals &amp; Transfers'!L272+'[5]Assets - Disposals &amp; Transfers'!L273)</f>
        <v>0</v>
      </c>
      <c r="N227" s="129">
        <f>IF(N219=0,0,'[5]Assets - Disposals &amp; Transfers'!M272+'[5]Assets - Disposals &amp; Transfers'!M273)</f>
        <v>0</v>
      </c>
      <c r="O227" s="129">
        <f>IF(O219=0,0,'[5]Assets - Disposals &amp; Transfers'!N272+'[5]Assets - Disposals &amp; Transfers'!N273)</f>
        <v>0</v>
      </c>
      <c r="P227" s="129">
        <f>IF(P219=0,0,'[5]Assets - Disposals &amp; Transfers'!O272+'[5]Assets - Disposals &amp; Transfers'!O273)</f>
        <v>0</v>
      </c>
      <c r="Q227" s="129">
        <f>IF(Q219=0,0,'[5]Assets - Disposals &amp; Transfers'!P272+'[5]Assets - Disposals &amp; Transfers'!P273)</f>
        <v>0</v>
      </c>
      <c r="DZ227" s="114" t="s">
        <v>125</v>
      </c>
      <c r="EA227" s="115" t="s">
        <v>124</v>
      </c>
      <c r="EB227" s="115" t="s">
        <v>124</v>
      </c>
      <c r="EC227" s="115" t="s">
        <v>124</v>
      </c>
      <c r="XFB227" s="129"/>
    </row>
    <row r="228" spans="2:133 16382:16382" s="111" customFormat="1" hidden="1" x14ac:dyDescent="0.25">
      <c r="B228" s="162" t="s">
        <v>227</v>
      </c>
      <c r="C228" s="114" t="s">
        <v>169</v>
      </c>
      <c r="E228" s="162"/>
      <c r="F228" s="147" t="e">
        <f>ROUND(F221-SUM(F222:F227),0)</f>
        <v>#VALUE!</v>
      </c>
      <c r="G228" s="162"/>
      <c r="H228" s="147" t="e">
        <f>ROUND(H221-SUM(H222:H227),0)</f>
        <v>#VALUE!</v>
      </c>
      <c r="I228" s="147" t="e">
        <f t="shared" ref="I228:Q228" si="112">ROUND(I221-SUM(I222:I227),0)</f>
        <v>#VALUE!</v>
      </c>
      <c r="J228" s="147" t="e">
        <f t="shared" si="112"/>
        <v>#VALUE!</v>
      </c>
      <c r="K228" s="147" t="e">
        <f t="shared" si="112"/>
        <v>#VALUE!</v>
      </c>
      <c r="L228" s="147" t="e">
        <f t="shared" si="112"/>
        <v>#VALUE!</v>
      </c>
      <c r="M228" s="147" t="e">
        <f t="shared" si="112"/>
        <v>#VALUE!</v>
      </c>
      <c r="N228" s="147" t="e">
        <f t="shared" si="112"/>
        <v>#VALUE!</v>
      </c>
      <c r="O228" s="147" t="e">
        <f t="shared" si="112"/>
        <v>#VALUE!</v>
      </c>
      <c r="P228" s="147" t="e">
        <f t="shared" si="112"/>
        <v>#VALUE!</v>
      </c>
      <c r="Q228" s="147" t="e">
        <f t="shared" si="112"/>
        <v>#VALUE!</v>
      </c>
      <c r="DZ228" s="114" t="s">
        <v>125</v>
      </c>
      <c r="EA228" s="115" t="s">
        <v>124</v>
      </c>
      <c r="EB228" s="115" t="s">
        <v>124</v>
      </c>
      <c r="EC228" s="115" t="s">
        <v>124</v>
      </c>
    </row>
    <row r="229" spans="2:133 16382:16382" s="111" customFormat="1" hidden="1" x14ac:dyDescent="0.25">
      <c r="B229" s="162"/>
      <c r="C229" s="114" t="s">
        <v>169</v>
      </c>
      <c r="E229" s="162"/>
      <c r="F229" s="129"/>
      <c r="G229" s="162"/>
      <c r="H229" s="129"/>
      <c r="I229" s="129"/>
      <c r="J229" s="129"/>
      <c r="K229" s="129"/>
      <c r="L229" s="129"/>
      <c r="M229" s="129"/>
      <c r="N229" s="129"/>
      <c r="O229" s="129"/>
      <c r="P229" s="129"/>
      <c r="Q229" s="129"/>
      <c r="DZ229" s="114" t="s">
        <v>125</v>
      </c>
      <c r="EA229" s="115" t="s">
        <v>124</v>
      </c>
      <c r="EB229" s="115" t="s">
        <v>124</v>
      </c>
      <c r="EC229" s="115" t="s">
        <v>124</v>
      </c>
    </row>
    <row r="230" spans="2:133 16382:16382" s="111" customFormat="1" hidden="1" x14ac:dyDescent="0.25">
      <c r="C230" s="114" t="s">
        <v>169</v>
      </c>
      <c r="DZ230" s="114" t="s">
        <v>125</v>
      </c>
      <c r="EA230" s="115" t="s">
        <v>124</v>
      </c>
      <c r="EB230" s="115" t="s">
        <v>124</v>
      </c>
      <c r="EC230" s="115" t="s">
        <v>124</v>
      </c>
    </row>
    <row r="231" spans="2:133 16382:16382" s="111" customFormat="1" hidden="1" x14ac:dyDescent="0.25">
      <c r="B231" s="111" t="str">
        <f>B16</f>
        <v>Joint Ventures &amp; Associated Entities</v>
      </c>
      <c r="C231" s="114" t="s">
        <v>169</v>
      </c>
      <c r="DZ231" s="114" t="s">
        <v>125</v>
      </c>
      <c r="EA231" s="115" t="s">
        <v>124</v>
      </c>
      <c r="EB231" s="115" t="s">
        <v>124</v>
      </c>
      <c r="EC231" s="115" t="s">
        <v>124</v>
      </c>
    </row>
    <row r="232" spans="2:133 16382:16382" s="111" customFormat="1" hidden="1" x14ac:dyDescent="0.25">
      <c r="B232" s="162" t="s">
        <v>221</v>
      </c>
      <c r="C232" s="114" t="s">
        <v>169</v>
      </c>
      <c r="E232" s="162"/>
      <c r="F232" s="111" t="e">
        <f>F16</f>
        <v>#VALUE!</v>
      </c>
      <c r="G232" s="162"/>
      <c r="H232" s="111" t="e">
        <f t="shared" ref="H232:Q232" si="113">H16</f>
        <v>#VALUE!</v>
      </c>
      <c r="I232" s="111">
        <f t="shared" si="113"/>
        <v>453000</v>
      </c>
      <c r="J232" s="111">
        <f t="shared" si="113"/>
        <v>467000</v>
      </c>
      <c r="K232" s="111">
        <f t="shared" si="113"/>
        <v>481000</v>
      </c>
      <c r="L232" s="111">
        <f t="shared" si="113"/>
        <v>495000</v>
      </c>
      <c r="M232" s="111">
        <f t="shared" si="113"/>
        <v>510000</v>
      </c>
      <c r="N232" s="111" t="e">
        <f t="shared" si="113"/>
        <v>#VALUE!</v>
      </c>
      <c r="O232" s="111" t="e">
        <f t="shared" si="113"/>
        <v>#VALUE!</v>
      </c>
      <c r="P232" s="111" t="e">
        <f t="shared" si="113"/>
        <v>#VALUE!</v>
      </c>
      <c r="Q232" s="111" t="e">
        <f t="shared" si="113"/>
        <v>#VALUE!</v>
      </c>
      <c r="DZ232" s="114" t="s">
        <v>125</v>
      </c>
      <c r="EA232" s="115" t="s">
        <v>124</v>
      </c>
      <c r="EB232" s="115" t="s">
        <v>124</v>
      </c>
      <c r="EC232" s="115" t="s">
        <v>124</v>
      </c>
    </row>
    <row r="233" spans="2:133 16382:16382" s="111" customFormat="1" hidden="1" x14ac:dyDescent="0.25">
      <c r="B233" s="162" t="s">
        <v>222</v>
      </c>
      <c r="C233" s="114" t="s">
        <v>169</v>
      </c>
      <c r="E233" s="162"/>
      <c r="F233" s="111" t="e">
        <f>SUMIF('[5]Budget Summary 1'!$C:$C,$A16,'[5]Budget Summary 1'!J:J)</f>
        <v>#VALUE!</v>
      </c>
      <c r="G233" s="162"/>
      <c r="H233" s="111" t="e">
        <f>SUMIF('[5]Budget Summary 1'!$C:$C,$A16,'[5]Budget Summary 1'!L:L)</f>
        <v>#VALUE!</v>
      </c>
      <c r="I233" s="111" t="e">
        <f>SUMIF('[5]Budget Summary 1'!$C:$C,$A16,'[5]Budget Summary 1'!M:M)</f>
        <v>#VALUE!</v>
      </c>
      <c r="J233" s="111" t="e">
        <f>SUMIF('[5]Budget Summary 1'!$C:$C,$A16,'[5]Budget Summary 1'!N:N)</f>
        <v>#VALUE!</v>
      </c>
      <c r="K233" s="111" t="e">
        <f>SUMIF('[5]Budget Summary 1'!$C:$C,$A16,'[5]Budget Summary 1'!O:O)</f>
        <v>#VALUE!</v>
      </c>
      <c r="L233" s="111" t="e">
        <f>SUMIF('[5]Budget Summary 1'!$C:$C,$A16,'[5]Budget Summary 1'!P:P)</f>
        <v>#VALUE!</v>
      </c>
      <c r="M233" s="111" t="e">
        <f>SUMIF('[5]Budget Summary 1'!$C:$C,$A16,'[5]Budget Summary 1'!Q:Q)</f>
        <v>#VALUE!</v>
      </c>
      <c r="N233" s="111" t="e">
        <f>SUMIF('[5]Budget Summary 1'!$C:$C,$A16,'[5]Budget Summary 1'!R:R)</f>
        <v>#VALUE!</v>
      </c>
      <c r="O233" s="111" t="e">
        <f>SUMIF('[5]Budget Summary 1'!$C:$C,$A16,'[5]Budget Summary 1'!S:S)</f>
        <v>#VALUE!</v>
      </c>
      <c r="P233" s="111" t="e">
        <f>SUMIF('[5]Budget Summary 1'!$C:$C,$A16,'[5]Budget Summary 1'!T:T)</f>
        <v>#VALUE!</v>
      </c>
      <c r="Q233" s="111" t="e">
        <f>SUMIF('[5]Budget Summary 1'!$C:$C,$A16,'[5]Budget Summary 1'!U:U)</f>
        <v>#VALUE!</v>
      </c>
      <c r="DZ233" s="114" t="s">
        <v>125</v>
      </c>
      <c r="EA233" s="115" t="s">
        <v>124</v>
      </c>
      <c r="EB233" s="115" t="s">
        <v>124</v>
      </c>
      <c r="EC233" s="115" t="s">
        <v>124</v>
      </c>
    </row>
    <row r="234" spans="2:133 16382:16382" s="111" customFormat="1" hidden="1" x14ac:dyDescent="0.25">
      <c r="B234" s="162" t="s">
        <v>193</v>
      </c>
      <c r="C234" s="114" t="s">
        <v>169</v>
      </c>
      <c r="E234" s="162"/>
      <c r="F234" s="134" t="e">
        <f>ROUND(F232-F233,0)</f>
        <v>#VALUE!</v>
      </c>
      <c r="G234" s="162"/>
      <c r="H234" s="134" t="e">
        <f t="shared" ref="H234:Q234" si="114">ROUND(H232-H233,0)</f>
        <v>#VALUE!</v>
      </c>
      <c r="I234" s="134" t="e">
        <f t="shared" si="114"/>
        <v>#VALUE!</v>
      </c>
      <c r="J234" s="134" t="e">
        <f t="shared" si="114"/>
        <v>#VALUE!</v>
      </c>
      <c r="K234" s="134" t="e">
        <f t="shared" si="114"/>
        <v>#VALUE!</v>
      </c>
      <c r="L234" s="134" t="e">
        <f t="shared" si="114"/>
        <v>#VALUE!</v>
      </c>
      <c r="M234" s="134" t="e">
        <f t="shared" si="114"/>
        <v>#VALUE!</v>
      </c>
      <c r="N234" s="134" t="e">
        <f t="shared" si="114"/>
        <v>#VALUE!</v>
      </c>
      <c r="O234" s="134" t="e">
        <f t="shared" si="114"/>
        <v>#VALUE!</v>
      </c>
      <c r="P234" s="134" t="e">
        <f t="shared" si="114"/>
        <v>#VALUE!</v>
      </c>
      <c r="Q234" s="134" t="e">
        <f t="shared" si="114"/>
        <v>#VALUE!</v>
      </c>
      <c r="DZ234" s="114" t="s">
        <v>125</v>
      </c>
      <c r="EA234" s="115" t="s">
        <v>124</v>
      </c>
      <c r="EB234" s="115" t="s">
        <v>124</v>
      </c>
      <c r="EC234" s="115" t="s">
        <v>124</v>
      </c>
    </row>
    <row r="235" spans="2:133 16382:16382" s="111" customFormat="1" hidden="1" x14ac:dyDescent="0.25">
      <c r="C235" s="114" t="s">
        <v>169</v>
      </c>
      <c r="DZ235" s="114" t="s">
        <v>125</v>
      </c>
      <c r="EA235" s="115" t="s">
        <v>124</v>
      </c>
      <c r="EB235" s="115" t="s">
        <v>124</v>
      </c>
      <c r="EC235" s="115" t="s">
        <v>124</v>
      </c>
    </row>
    <row r="236" spans="2:133 16382:16382" s="111" customFormat="1" hidden="1" x14ac:dyDescent="0.25">
      <c r="C236" s="114" t="s">
        <v>169</v>
      </c>
      <c r="DZ236" s="114" t="s">
        <v>125</v>
      </c>
      <c r="EA236" s="115" t="s">
        <v>124</v>
      </c>
      <c r="EB236" s="115" t="s">
        <v>124</v>
      </c>
      <c r="EC236" s="115" t="s">
        <v>124</v>
      </c>
    </row>
    <row r="237" spans="2:133 16382:16382" s="111" customFormat="1" hidden="1" x14ac:dyDescent="0.25">
      <c r="B237" s="111" t="str">
        <f>B20</f>
        <v>Employee Benefits &amp; On-Costs</v>
      </c>
      <c r="C237" s="114" t="s">
        <v>169</v>
      </c>
      <c r="DZ237" s="114" t="s">
        <v>125</v>
      </c>
      <c r="EA237" s="115" t="s">
        <v>124</v>
      </c>
      <c r="EB237" s="115" t="s">
        <v>124</v>
      </c>
      <c r="EC237" s="115" t="s">
        <v>124</v>
      </c>
    </row>
    <row r="238" spans="2:133 16382:16382" s="111" customFormat="1" hidden="1" x14ac:dyDescent="0.25">
      <c r="B238" s="162" t="s">
        <v>221</v>
      </c>
      <c r="C238" s="114" t="s">
        <v>169</v>
      </c>
      <c r="E238" s="162"/>
      <c r="F238" s="111" t="e">
        <f>F20</f>
        <v>#VALUE!</v>
      </c>
      <c r="G238" s="162"/>
      <c r="H238" s="111" t="e">
        <f t="shared" ref="H238:Q238" si="115">H20</f>
        <v>#VALUE!</v>
      </c>
      <c r="I238" s="111" t="e">
        <f t="shared" si="115"/>
        <v>#VALUE!</v>
      </c>
      <c r="J238" s="111">
        <f t="shared" si="115"/>
        <v>50067957.950000055</v>
      </c>
      <c r="K238" s="111">
        <f t="shared" si="115"/>
        <v>52374239.039999984</v>
      </c>
      <c r="L238" s="111">
        <f t="shared" si="115"/>
        <v>54781882.480000004</v>
      </c>
      <c r="M238" s="111">
        <f t="shared" si="115"/>
        <v>57093839.800000019</v>
      </c>
      <c r="N238" s="111" t="e">
        <f t="shared" si="115"/>
        <v>#VALUE!</v>
      </c>
      <c r="O238" s="111" t="e">
        <f t="shared" si="115"/>
        <v>#VALUE!</v>
      </c>
      <c r="P238" s="111" t="e">
        <f t="shared" si="115"/>
        <v>#VALUE!</v>
      </c>
      <c r="Q238" s="111" t="e">
        <f t="shared" si="115"/>
        <v>#VALUE!</v>
      </c>
      <c r="DZ238" s="114" t="s">
        <v>125</v>
      </c>
      <c r="EA238" s="115" t="s">
        <v>124</v>
      </c>
      <c r="EB238" s="115" t="s">
        <v>124</v>
      </c>
      <c r="EC238" s="115" t="s">
        <v>124</v>
      </c>
    </row>
    <row r="239" spans="2:133 16382:16382" s="111" customFormat="1" hidden="1" x14ac:dyDescent="0.25">
      <c r="B239" s="162" t="s">
        <v>222</v>
      </c>
      <c r="C239" s="114" t="s">
        <v>169</v>
      </c>
      <c r="E239" s="162"/>
      <c r="F239" s="111" t="e">
        <f>SUMIF('[5]Budget Summary 1'!$C:$C,$A20,'[5]Budget Summary 1'!J:J)+'[5]Budget Summary 1'!J140-'[5]Budget Summary 1'!J131</f>
        <v>#VALUE!</v>
      </c>
      <c r="G239" s="162"/>
      <c r="H239" s="111" t="e">
        <f>SUMIF('[5]Budget Summary 1'!$C:$C,$A20,'[5]Budget Summary 1'!L:L)+'[5]Budget Summary 1'!L140-'[5]Budget Summary 1'!L131</f>
        <v>#VALUE!</v>
      </c>
      <c r="I239" s="111" t="e">
        <f>SUMIF('[5]Budget Summary 1'!$C:$C,$A20,'[5]Budget Summary 1'!M:M)+'[5]Budget Summary 1'!M140-'[5]Budget Summary 1'!M131</f>
        <v>#VALUE!</v>
      </c>
      <c r="J239" s="111" t="e">
        <f>SUMIF('[5]Budget Summary 1'!$C:$C,$A20,'[5]Budget Summary 1'!N:N)+'[5]Budget Summary 1'!N140-'[5]Budget Summary 1'!N131</f>
        <v>#VALUE!</v>
      </c>
      <c r="K239" s="111" t="e">
        <f>SUMIF('[5]Budget Summary 1'!$C:$C,$A20,'[5]Budget Summary 1'!O:O)+'[5]Budget Summary 1'!O140-'[5]Budget Summary 1'!O131</f>
        <v>#VALUE!</v>
      </c>
      <c r="L239" s="111" t="e">
        <f>SUMIF('[5]Budget Summary 1'!$C:$C,$A20,'[5]Budget Summary 1'!P:P)+'[5]Budget Summary 1'!P140-'[5]Budget Summary 1'!P131</f>
        <v>#VALUE!</v>
      </c>
      <c r="M239" s="111" t="e">
        <f>SUMIF('[5]Budget Summary 1'!$C:$C,$A20,'[5]Budget Summary 1'!Q:Q)+'[5]Budget Summary 1'!Q140-'[5]Budget Summary 1'!Q131</f>
        <v>#VALUE!</v>
      </c>
      <c r="N239" s="111" t="e">
        <f>SUMIF('[5]Budget Summary 1'!$C:$C,$A20,'[5]Budget Summary 1'!R:R)+'[5]Budget Summary 1'!R140-'[5]Budget Summary 1'!R131</f>
        <v>#VALUE!</v>
      </c>
      <c r="O239" s="111" t="e">
        <f>SUMIF('[5]Budget Summary 1'!$C:$C,$A20,'[5]Budget Summary 1'!S:S)+'[5]Budget Summary 1'!S140-'[5]Budget Summary 1'!S131</f>
        <v>#VALUE!</v>
      </c>
      <c r="P239" s="111" t="e">
        <f>SUMIF('[5]Budget Summary 1'!$C:$C,$A20,'[5]Budget Summary 1'!T:T)+'[5]Budget Summary 1'!T140-'[5]Budget Summary 1'!T131</f>
        <v>#VALUE!</v>
      </c>
      <c r="Q239" s="111" t="e">
        <f>SUMIF('[5]Budget Summary 1'!$C:$C,$A20,'[5]Budget Summary 1'!U:U)+'[5]Budget Summary 1'!U140-'[5]Budget Summary 1'!U131</f>
        <v>#VALUE!</v>
      </c>
      <c r="DZ239" s="114" t="s">
        <v>125</v>
      </c>
      <c r="EA239" s="115" t="s">
        <v>124</v>
      </c>
      <c r="EB239" s="115" t="s">
        <v>124</v>
      </c>
      <c r="EC239" s="115" t="s">
        <v>124</v>
      </c>
    </row>
    <row r="240" spans="2:133 16382:16382" s="111" customFormat="1" hidden="1" x14ac:dyDescent="0.25">
      <c r="B240" s="162" t="s">
        <v>193</v>
      </c>
      <c r="C240" s="114" t="s">
        <v>169</v>
      </c>
      <c r="E240" s="162"/>
      <c r="F240" s="134" t="e">
        <f>ROUND(F238-F239,0)</f>
        <v>#VALUE!</v>
      </c>
      <c r="G240" s="162"/>
      <c r="H240" s="134" t="e">
        <f t="shared" ref="H240:Q240" si="116">ROUND(H238-H239,0)</f>
        <v>#VALUE!</v>
      </c>
      <c r="I240" s="134" t="e">
        <f t="shared" si="116"/>
        <v>#VALUE!</v>
      </c>
      <c r="J240" s="134" t="e">
        <f t="shared" si="116"/>
        <v>#VALUE!</v>
      </c>
      <c r="K240" s="134" t="e">
        <f t="shared" si="116"/>
        <v>#VALUE!</v>
      </c>
      <c r="L240" s="134" t="e">
        <f t="shared" si="116"/>
        <v>#VALUE!</v>
      </c>
      <c r="M240" s="134" t="e">
        <f t="shared" si="116"/>
        <v>#VALUE!</v>
      </c>
      <c r="N240" s="134" t="e">
        <f t="shared" si="116"/>
        <v>#VALUE!</v>
      </c>
      <c r="O240" s="134" t="e">
        <f t="shared" si="116"/>
        <v>#VALUE!</v>
      </c>
      <c r="P240" s="134" t="e">
        <f t="shared" si="116"/>
        <v>#VALUE!</v>
      </c>
      <c r="Q240" s="134" t="e">
        <f t="shared" si="116"/>
        <v>#VALUE!</v>
      </c>
      <c r="DZ240" s="114" t="s">
        <v>125</v>
      </c>
      <c r="EA240" s="115" t="s">
        <v>124</v>
      </c>
      <c r="EB240" s="115" t="s">
        <v>124</v>
      </c>
      <c r="EC240" s="115" t="s">
        <v>124</v>
      </c>
    </row>
    <row r="241" spans="2:133" s="111" customFormat="1" hidden="1" x14ac:dyDescent="0.25">
      <c r="B241" s="162" t="s">
        <v>223</v>
      </c>
      <c r="C241" s="114" t="s">
        <v>169</v>
      </c>
      <c r="E241" s="162"/>
      <c r="F241" s="129">
        <f>+'[5]S94 - Plan Summary'!D22</f>
        <v>0</v>
      </c>
      <c r="G241" s="162"/>
      <c r="H241" s="129">
        <f>+'[5]S94 - Plan Summary'!F22</f>
        <v>0</v>
      </c>
      <c r="I241" s="129">
        <f>+'[5]S94 - Plan Summary'!G22</f>
        <v>0</v>
      </c>
      <c r="J241" s="129">
        <f>+'[5]S94 - Plan Summary'!H22</f>
        <v>0</v>
      </c>
      <c r="K241" s="129">
        <f>+'[5]S94 - Plan Summary'!I22</f>
        <v>0</v>
      </c>
      <c r="L241" s="129">
        <f>+'[5]S94 - Plan Summary'!J22</f>
        <v>0</v>
      </c>
      <c r="M241" s="129">
        <f>+'[5]S94 - Plan Summary'!K22</f>
        <v>0</v>
      </c>
      <c r="N241" s="129">
        <f>+'[5]S94 - Plan Summary'!L22</f>
        <v>0</v>
      </c>
      <c r="O241" s="129">
        <f>+'[5]S94 - Plan Summary'!M22</f>
        <v>0</v>
      </c>
      <c r="P241" s="129">
        <f>+'[5]S94 - Plan Summary'!N22</f>
        <v>0</v>
      </c>
      <c r="Q241" s="129">
        <f>+'[5]S94 - Plan Summary'!O22</f>
        <v>0</v>
      </c>
      <c r="DZ241" s="114" t="s">
        <v>125</v>
      </c>
      <c r="EA241" s="115" t="s">
        <v>124</v>
      </c>
      <c r="EB241" s="115" t="s">
        <v>124</v>
      </c>
      <c r="EC241" s="115" t="s">
        <v>124</v>
      </c>
    </row>
    <row r="242" spans="2:133" s="111" customFormat="1" hidden="1" x14ac:dyDescent="0.25">
      <c r="B242" s="162" t="s">
        <v>224</v>
      </c>
      <c r="C242" s="114" t="s">
        <v>169</v>
      </c>
      <c r="E242" s="162"/>
      <c r="F242" s="129">
        <f>+'[5]Major Projects summary'!E36</f>
        <v>0</v>
      </c>
      <c r="G242" s="162"/>
      <c r="H242" s="129">
        <f>+'[5]Major Projects summary'!G36</f>
        <v>0</v>
      </c>
      <c r="I242" s="129">
        <f>+'[5]Major Projects summary'!H36</f>
        <v>0</v>
      </c>
      <c r="J242" s="129">
        <f>+'[5]Major Projects summary'!I36</f>
        <v>0</v>
      </c>
      <c r="K242" s="129">
        <f>+'[5]Major Projects summary'!J36</f>
        <v>0</v>
      </c>
      <c r="L242" s="129">
        <f>+'[5]Major Projects summary'!K36</f>
        <v>0</v>
      </c>
      <c r="M242" s="129">
        <f>+'[5]Major Projects summary'!L36</f>
        <v>0</v>
      </c>
      <c r="N242" s="129">
        <f>+'[5]Major Projects summary'!M36</f>
        <v>0</v>
      </c>
      <c r="O242" s="129">
        <f>+'[5]Major Projects summary'!N36</f>
        <v>0</v>
      </c>
      <c r="P242" s="129">
        <f>+'[5]Major Projects summary'!O36</f>
        <v>0</v>
      </c>
      <c r="Q242" s="129">
        <f>+'[5]Major Projects summary'!P36</f>
        <v>0</v>
      </c>
      <c r="DZ242" s="114" t="s">
        <v>125</v>
      </c>
      <c r="EA242" s="115" t="s">
        <v>124</v>
      </c>
      <c r="EB242" s="115" t="s">
        <v>124</v>
      </c>
      <c r="EC242" s="115" t="s">
        <v>124</v>
      </c>
    </row>
    <row r="243" spans="2:133" s="111" customFormat="1" hidden="1" x14ac:dyDescent="0.25">
      <c r="B243" s="162" t="s">
        <v>225</v>
      </c>
      <c r="C243" s="114" t="s">
        <v>169</v>
      </c>
      <c r="E243" s="162"/>
      <c r="F243" s="129">
        <f>+'[5]Major Projects summary'!E90</f>
        <v>0</v>
      </c>
      <c r="G243" s="162"/>
      <c r="H243" s="129">
        <f>+'[5]Major Projects summary'!G90</f>
        <v>0</v>
      </c>
      <c r="I243" s="129">
        <f>+'[5]Major Projects summary'!H90</f>
        <v>0</v>
      </c>
      <c r="J243" s="129">
        <f>+'[5]Major Projects summary'!I90</f>
        <v>0</v>
      </c>
      <c r="K243" s="129">
        <f>+'[5]Major Projects summary'!J90</f>
        <v>0</v>
      </c>
      <c r="L243" s="129">
        <f>+'[5]Major Projects summary'!K90</f>
        <v>0</v>
      </c>
      <c r="M243" s="129">
        <f>+'[5]Major Projects summary'!L90</f>
        <v>0</v>
      </c>
      <c r="N243" s="129">
        <f>+'[5]Major Projects summary'!M90</f>
        <v>0</v>
      </c>
      <c r="O243" s="129">
        <f>+'[5]Major Projects summary'!N90</f>
        <v>0</v>
      </c>
      <c r="P243" s="129">
        <f>+'[5]Major Projects summary'!O90</f>
        <v>0</v>
      </c>
      <c r="Q243" s="129">
        <f>+'[5]Major Projects summary'!P90</f>
        <v>0</v>
      </c>
      <c r="DZ243" s="114" t="s">
        <v>125</v>
      </c>
      <c r="EA243" s="115" t="s">
        <v>124</v>
      </c>
      <c r="EB243" s="115" t="s">
        <v>124</v>
      </c>
      <c r="EC243" s="115" t="s">
        <v>124</v>
      </c>
    </row>
    <row r="244" spans="2:133" s="111" customFormat="1" hidden="1" x14ac:dyDescent="0.25">
      <c r="B244" s="162" t="s">
        <v>226</v>
      </c>
      <c r="C244" s="114" t="s">
        <v>169</v>
      </c>
      <c r="E244" s="162"/>
      <c r="F244" s="129">
        <f>+'[5]Major Projects summary'!E103</f>
        <v>0</v>
      </c>
      <c r="G244" s="162"/>
      <c r="H244" s="129">
        <f>+'[5]Major Projects summary'!G103</f>
        <v>0</v>
      </c>
      <c r="I244" s="129">
        <f>+'[5]Major Projects summary'!H103</f>
        <v>0</v>
      </c>
      <c r="J244" s="129">
        <f>+'[5]Major Projects summary'!I103</f>
        <v>0</v>
      </c>
      <c r="K244" s="129">
        <f>+'[5]Major Projects summary'!J103</f>
        <v>0</v>
      </c>
      <c r="L244" s="129">
        <f>+'[5]Major Projects summary'!K103</f>
        <v>0</v>
      </c>
      <c r="M244" s="129">
        <f>+'[5]Major Projects summary'!L103</f>
        <v>0</v>
      </c>
      <c r="N244" s="129">
        <f>+'[5]Major Projects summary'!M103</f>
        <v>0</v>
      </c>
      <c r="O244" s="129">
        <f>+'[5]Major Projects summary'!N103</f>
        <v>0</v>
      </c>
      <c r="P244" s="129">
        <f>+'[5]Major Projects summary'!O103</f>
        <v>0</v>
      </c>
      <c r="Q244" s="129">
        <f>+'[5]Major Projects summary'!P103</f>
        <v>0</v>
      </c>
      <c r="DZ244" s="114" t="s">
        <v>125</v>
      </c>
      <c r="EA244" s="115" t="s">
        <v>124</v>
      </c>
      <c r="EB244" s="115" t="s">
        <v>124</v>
      </c>
      <c r="EC244" s="115" t="s">
        <v>124</v>
      </c>
    </row>
    <row r="245" spans="2:133" s="111" customFormat="1" hidden="1" x14ac:dyDescent="0.25">
      <c r="B245" s="162" t="s">
        <v>231</v>
      </c>
      <c r="C245" s="114" t="s">
        <v>169</v>
      </c>
      <c r="E245" s="162"/>
      <c r="F245" s="129">
        <f>'[5]BS workings'!E886</f>
        <v>0</v>
      </c>
      <c r="G245" s="162"/>
      <c r="H245" s="129">
        <f>'[5]BS workings'!G886</f>
        <v>0</v>
      </c>
      <c r="I245" s="129">
        <f>'[5]BS workings'!H886</f>
        <v>0</v>
      </c>
      <c r="J245" s="129">
        <f>'[5]BS workings'!I886</f>
        <v>0</v>
      </c>
      <c r="K245" s="129">
        <f>'[5]BS workings'!J886</f>
        <v>0</v>
      </c>
      <c r="L245" s="129">
        <f>'[5]BS workings'!K886</f>
        <v>0</v>
      </c>
      <c r="M245" s="129">
        <f>'[5]BS workings'!L886</f>
        <v>0</v>
      </c>
      <c r="N245" s="129">
        <f>'[5]BS workings'!M886</f>
        <v>0</v>
      </c>
      <c r="O245" s="129">
        <f>'[5]BS workings'!N886</f>
        <v>0</v>
      </c>
      <c r="P245" s="129">
        <f>'[5]BS workings'!O886</f>
        <v>0</v>
      </c>
      <c r="Q245" s="129">
        <f>'[5]BS workings'!P886</f>
        <v>0</v>
      </c>
      <c r="DZ245" s="114" t="s">
        <v>125</v>
      </c>
      <c r="EA245" s="115" t="s">
        <v>124</v>
      </c>
      <c r="EB245" s="115" t="s">
        <v>124</v>
      </c>
      <c r="EC245" s="115" t="s">
        <v>124</v>
      </c>
    </row>
    <row r="246" spans="2:133" s="111" customFormat="1" hidden="1" x14ac:dyDescent="0.25">
      <c r="B246" s="162" t="s">
        <v>232</v>
      </c>
      <c r="C246" s="114" t="s">
        <v>169</v>
      </c>
      <c r="E246" s="162"/>
      <c r="F246" s="129">
        <f>'[5]BS workings'!E888</f>
        <v>0</v>
      </c>
      <c r="G246" s="162"/>
      <c r="H246" s="129">
        <f>'[5]BS workings'!G888</f>
        <v>0</v>
      </c>
      <c r="I246" s="129">
        <f>'[5]BS workings'!H888</f>
        <v>0</v>
      </c>
      <c r="J246" s="129">
        <f>'[5]BS workings'!I888</f>
        <v>0</v>
      </c>
      <c r="K246" s="129">
        <f>'[5]BS workings'!J888</f>
        <v>0</v>
      </c>
      <c r="L246" s="129">
        <f>'[5]BS workings'!K888</f>
        <v>0</v>
      </c>
      <c r="M246" s="129">
        <f>'[5]BS workings'!L888</f>
        <v>0</v>
      </c>
      <c r="N246" s="129">
        <f>'[5]BS workings'!M888</f>
        <v>0</v>
      </c>
      <c r="O246" s="129">
        <f>'[5]BS workings'!N888</f>
        <v>0</v>
      </c>
      <c r="P246" s="129">
        <f>'[5]BS workings'!O888</f>
        <v>0</v>
      </c>
      <c r="Q246" s="129">
        <f>'[5]BS workings'!P888</f>
        <v>0</v>
      </c>
      <c r="DZ246" s="114" t="s">
        <v>125</v>
      </c>
      <c r="EA246" s="115" t="s">
        <v>124</v>
      </c>
      <c r="EB246" s="115" t="s">
        <v>124</v>
      </c>
      <c r="EC246" s="115" t="s">
        <v>124</v>
      </c>
    </row>
    <row r="247" spans="2:133" s="111" customFormat="1" hidden="1" x14ac:dyDescent="0.25">
      <c r="B247" s="162" t="s">
        <v>227</v>
      </c>
      <c r="C247" s="114" t="s">
        <v>169</v>
      </c>
      <c r="E247" s="162"/>
      <c r="F247" s="147" t="e">
        <f>ROUND(F240-SUM(F241:F246),0)</f>
        <v>#VALUE!</v>
      </c>
      <c r="G247" s="162"/>
      <c r="H247" s="147" t="e">
        <f>ROUND(H240-SUM(H241:H246),0)</f>
        <v>#VALUE!</v>
      </c>
      <c r="I247" s="147" t="e">
        <f t="shared" ref="I247:Q247" si="117">ROUND(I240-SUM(I241:I246),0)</f>
        <v>#VALUE!</v>
      </c>
      <c r="J247" s="147" t="e">
        <f t="shared" si="117"/>
        <v>#VALUE!</v>
      </c>
      <c r="K247" s="147" t="e">
        <f t="shared" si="117"/>
        <v>#VALUE!</v>
      </c>
      <c r="L247" s="147" t="e">
        <f t="shared" si="117"/>
        <v>#VALUE!</v>
      </c>
      <c r="M247" s="147" t="e">
        <f t="shared" si="117"/>
        <v>#VALUE!</v>
      </c>
      <c r="N247" s="147" t="e">
        <f t="shared" si="117"/>
        <v>#VALUE!</v>
      </c>
      <c r="O247" s="147" t="e">
        <f t="shared" si="117"/>
        <v>#VALUE!</v>
      </c>
      <c r="P247" s="147" t="e">
        <f t="shared" si="117"/>
        <v>#VALUE!</v>
      </c>
      <c r="Q247" s="147" t="e">
        <f t="shared" si="117"/>
        <v>#VALUE!</v>
      </c>
      <c r="DZ247" s="114" t="s">
        <v>125</v>
      </c>
      <c r="EA247" s="115" t="s">
        <v>124</v>
      </c>
      <c r="EB247" s="115" t="s">
        <v>124</v>
      </c>
      <c r="EC247" s="115" t="s">
        <v>124</v>
      </c>
    </row>
    <row r="248" spans="2:133" s="111" customFormat="1" hidden="1" x14ac:dyDescent="0.25">
      <c r="C248" s="114" t="s">
        <v>169</v>
      </c>
      <c r="DZ248" s="114" t="s">
        <v>125</v>
      </c>
      <c r="EA248" s="115" t="s">
        <v>124</v>
      </c>
      <c r="EB248" s="115" t="s">
        <v>124</v>
      </c>
      <c r="EC248" s="115" t="s">
        <v>124</v>
      </c>
    </row>
    <row r="249" spans="2:133" s="111" customFormat="1" hidden="1" x14ac:dyDescent="0.25">
      <c r="B249" s="111" t="str">
        <f>B21</f>
        <v>Borrowing Costs</v>
      </c>
      <c r="C249" s="114" t="s">
        <v>169</v>
      </c>
      <c r="DZ249" s="114" t="s">
        <v>125</v>
      </c>
      <c r="EA249" s="115" t="s">
        <v>124</v>
      </c>
      <c r="EB249" s="115" t="s">
        <v>124</v>
      </c>
      <c r="EC249" s="115" t="s">
        <v>124</v>
      </c>
    </row>
    <row r="250" spans="2:133" s="111" customFormat="1" hidden="1" x14ac:dyDescent="0.25">
      <c r="B250" s="162" t="s">
        <v>221</v>
      </c>
      <c r="C250" s="114" t="s">
        <v>169</v>
      </c>
      <c r="E250" s="162"/>
      <c r="F250" s="111" t="e">
        <f>F21</f>
        <v>#VALUE!</v>
      </c>
      <c r="G250" s="162"/>
      <c r="H250" s="111" t="e">
        <f t="shared" ref="H250:M250" si="118">H21</f>
        <v>#VALUE!</v>
      </c>
      <c r="I250" s="111" t="e">
        <f t="shared" si="118"/>
        <v>#VALUE!</v>
      </c>
      <c r="J250" s="111">
        <f t="shared" si="118"/>
        <v>3502533.9536634288</v>
      </c>
      <c r="K250" s="111">
        <f t="shared" si="118"/>
        <v>3184827.7323702462</v>
      </c>
      <c r="L250" s="111">
        <f t="shared" si="118"/>
        <v>2964170.0953226835</v>
      </c>
      <c r="M250" s="111">
        <f t="shared" si="118"/>
        <v>2685015.2678376772</v>
      </c>
      <c r="N250" s="111" t="e">
        <f>N21</f>
        <v>#VALUE!</v>
      </c>
      <c r="O250" s="111" t="e">
        <f>O21</f>
        <v>#VALUE!</v>
      </c>
      <c r="P250" s="111" t="e">
        <f>P21</f>
        <v>#VALUE!</v>
      </c>
      <c r="Q250" s="111" t="e">
        <f>Q21</f>
        <v>#VALUE!</v>
      </c>
      <c r="DZ250" s="114" t="s">
        <v>125</v>
      </c>
      <c r="EA250" s="115" t="s">
        <v>124</v>
      </c>
      <c r="EB250" s="115" t="s">
        <v>124</v>
      </c>
      <c r="EC250" s="115" t="s">
        <v>124</v>
      </c>
    </row>
    <row r="251" spans="2:133" s="111" customFormat="1" hidden="1" x14ac:dyDescent="0.25">
      <c r="B251" s="162" t="s">
        <v>222</v>
      </c>
      <c r="C251" s="114" t="s">
        <v>169</v>
      </c>
      <c r="E251" s="162"/>
      <c r="F251" s="111" t="e">
        <f>SUMIF('[5]Budget Summary 1'!$C:$C,$A21,'[5]Budget Summary 1'!J:J)+'[5]Budget Summary 1'!J136</f>
        <v>#VALUE!</v>
      </c>
      <c r="G251" s="162"/>
      <c r="H251" s="111" t="e">
        <f>SUMIF('[5]Budget Summary 1'!$C:$C,$A21,'[5]Budget Summary 1'!L:L)+'[5]Budget Summary 1'!L136</f>
        <v>#VALUE!</v>
      </c>
      <c r="I251" s="111" t="e">
        <f>SUMIF('[5]Budget Summary 1'!$C:$C,$A21,'[5]Budget Summary 1'!M:M)+'[5]Budget Summary 1'!M136</f>
        <v>#VALUE!</v>
      </c>
      <c r="J251" s="111" t="e">
        <f>SUMIF('[5]Budget Summary 1'!$C:$C,$A21,'[5]Budget Summary 1'!N:N)+'[5]Budget Summary 1'!N136</f>
        <v>#VALUE!</v>
      </c>
      <c r="K251" s="111" t="e">
        <f>SUMIF('[5]Budget Summary 1'!$C:$C,$A21,'[5]Budget Summary 1'!O:O)+'[5]Budget Summary 1'!O136</f>
        <v>#VALUE!</v>
      </c>
      <c r="L251" s="111" t="e">
        <f>SUMIF('[5]Budget Summary 1'!$C:$C,$A21,'[5]Budget Summary 1'!P:P)+'[5]Budget Summary 1'!P136</f>
        <v>#VALUE!</v>
      </c>
      <c r="M251" s="111" t="e">
        <f>SUMIF('[5]Budget Summary 1'!$C:$C,$A21,'[5]Budget Summary 1'!Q:Q)+'[5]Budget Summary 1'!Q136</f>
        <v>#VALUE!</v>
      </c>
      <c r="N251" s="111" t="e">
        <f>SUMIF('[5]Budget Summary 1'!$C:$C,$A21,'[5]Budget Summary 1'!R:R)+'[5]Budget Summary 1'!R136</f>
        <v>#VALUE!</v>
      </c>
      <c r="O251" s="111" t="e">
        <f>SUMIF('[5]Budget Summary 1'!$C:$C,$A21,'[5]Budget Summary 1'!S:S)+'[5]Budget Summary 1'!S136</f>
        <v>#VALUE!</v>
      </c>
      <c r="P251" s="111" t="e">
        <f>SUMIF('[5]Budget Summary 1'!$C:$C,$A21,'[5]Budget Summary 1'!T:T)+'[5]Budget Summary 1'!T136</f>
        <v>#VALUE!</v>
      </c>
      <c r="Q251" s="111" t="e">
        <f>SUMIF('[5]Budget Summary 1'!$C:$C,$A21,'[5]Budget Summary 1'!U:U)+'[5]Budget Summary 1'!U136</f>
        <v>#VALUE!</v>
      </c>
      <c r="DZ251" s="114" t="s">
        <v>125</v>
      </c>
      <c r="EA251" s="115" t="s">
        <v>124</v>
      </c>
      <c r="EB251" s="115" t="s">
        <v>124</v>
      </c>
      <c r="EC251" s="115" t="s">
        <v>124</v>
      </c>
    </row>
    <row r="252" spans="2:133" s="111" customFormat="1" hidden="1" x14ac:dyDescent="0.25">
      <c r="B252" s="162" t="s">
        <v>193</v>
      </c>
      <c r="C252" s="114" t="s">
        <v>169</v>
      </c>
      <c r="E252" s="162"/>
      <c r="F252" s="134" t="e">
        <f>ROUND(F250-F251,0)</f>
        <v>#VALUE!</v>
      </c>
      <c r="G252" s="162"/>
      <c r="H252" s="134" t="e">
        <f t="shared" ref="H252:Q252" si="119">ROUND(H250-H251,0)</f>
        <v>#VALUE!</v>
      </c>
      <c r="I252" s="134" t="e">
        <f t="shared" si="119"/>
        <v>#VALUE!</v>
      </c>
      <c r="J252" s="134" t="e">
        <f t="shared" si="119"/>
        <v>#VALUE!</v>
      </c>
      <c r="K252" s="134" t="e">
        <f t="shared" si="119"/>
        <v>#VALUE!</v>
      </c>
      <c r="L252" s="134" t="e">
        <f t="shared" si="119"/>
        <v>#VALUE!</v>
      </c>
      <c r="M252" s="134" t="e">
        <f t="shared" si="119"/>
        <v>#VALUE!</v>
      </c>
      <c r="N252" s="134" t="e">
        <f t="shared" si="119"/>
        <v>#VALUE!</v>
      </c>
      <c r="O252" s="134" t="e">
        <f t="shared" si="119"/>
        <v>#VALUE!</v>
      </c>
      <c r="P252" s="134" t="e">
        <f t="shared" si="119"/>
        <v>#VALUE!</v>
      </c>
      <c r="Q252" s="134" t="e">
        <f t="shared" si="119"/>
        <v>#VALUE!</v>
      </c>
      <c r="DZ252" s="114" t="s">
        <v>125</v>
      </c>
      <c r="EA252" s="115" t="s">
        <v>124</v>
      </c>
      <c r="EB252" s="115" t="s">
        <v>124</v>
      </c>
      <c r="EC252" s="115" t="s">
        <v>124</v>
      </c>
    </row>
    <row r="253" spans="2:133" s="111" customFormat="1" hidden="1" x14ac:dyDescent="0.25">
      <c r="B253" s="163" t="s">
        <v>223</v>
      </c>
      <c r="C253" s="114" t="s">
        <v>169</v>
      </c>
      <c r="D253" s="164"/>
      <c r="E253" s="165">
        <f>+'[5]S94 - Plan Summary'!C23</f>
        <v>0</v>
      </c>
      <c r="F253" s="165"/>
      <c r="G253" s="163"/>
      <c r="H253" s="165"/>
      <c r="I253" s="165"/>
      <c r="J253" s="165"/>
      <c r="K253" s="165"/>
      <c r="L253" s="165"/>
      <c r="M253" s="165"/>
      <c r="N253" s="165"/>
      <c r="O253" s="165"/>
      <c r="P253" s="165"/>
      <c r="Q253" s="165"/>
      <c r="DZ253" s="114" t="s">
        <v>125</v>
      </c>
      <c r="EA253" s="115" t="s">
        <v>124</v>
      </c>
      <c r="EB253" s="115" t="s">
        <v>124</v>
      </c>
      <c r="EC253" s="115" t="s">
        <v>124</v>
      </c>
    </row>
    <row r="254" spans="2:133" s="111" customFormat="1" hidden="1" x14ac:dyDescent="0.25">
      <c r="B254" s="163" t="s">
        <v>224</v>
      </c>
      <c r="C254" s="114" t="s">
        <v>169</v>
      </c>
      <c r="D254" s="164"/>
      <c r="E254" s="165">
        <f>'[5]Loans - External'!I84</f>
        <v>0</v>
      </c>
      <c r="F254" s="165"/>
      <c r="G254" s="163"/>
      <c r="H254" s="165"/>
      <c r="I254" s="165"/>
      <c r="J254" s="165"/>
      <c r="K254" s="165"/>
      <c r="L254" s="165"/>
      <c r="M254" s="165"/>
      <c r="N254" s="165"/>
      <c r="O254" s="165"/>
      <c r="P254" s="165"/>
      <c r="Q254" s="165"/>
      <c r="DZ254" s="114" t="s">
        <v>125</v>
      </c>
      <c r="EA254" s="115" t="s">
        <v>124</v>
      </c>
      <c r="EB254" s="115" t="s">
        <v>124</v>
      </c>
      <c r="EC254" s="115" t="s">
        <v>124</v>
      </c>
    </row>
    <row r="255" spans="2:133" s="111" customFormat="1" hidden="1" x14ac:dyDescent="0.25">
      <c r="B255" s="163" t="s">
        <v>225</v>
      </c>
      <c r="C255" s="114" t="s">
        <v>169</v>
      </c>
      <c r="D255" s="164"/>
      <c r="E255" s="165">
        <f>'[5]Loans - External'!I85</f>
        <v>0</v>
      </c>
      <c r="F255" s="165"/>
      <c r="G255" s="163"/>
      <c r="H255" s="165"/>
      <c r="I255" s="165"/>
      <c r="J255" s="165"/>
      <c r="K255" s="165"/>
      <c r="L255" s="165"/>
      <c r="M255" s="165"/>
      <c r="N255" s="165"/>
      <c r="O255" s="165"/>
      <c r="P255" s="165"/>
      <c r="Q255" s="165"/>
      <c r="DZ255" s="114" t="s">
        <v>125</v>
      </c>
      <c r="EA255" s="115" t="s">
        <v>124</v>
      </c>
      <c r="EB255" s="115" t="s">
        <v>124</v>
      </c>
      <c r="EC255" s="115" t="s">
        <v>124</v>
      </c>
    </row>
    <row r="256" spans="2:133" s="111" customFormat="1" hidden="1" x14ac:dyDescent="0.25">
      <c r="B256" s="162" t="s">
        <v>226</v>
      </c>
      <c r="C256" s="114" t="s">
        <v>169</v>
      </c>
      <c r="E256" s="162"/>
      <c r="F256" s="166">
        <f>'[5]Loans - External'!J86</f>
        <v>0</v>
      </c>
      <c r="G256" s="162"/>
      <c r="H256" s="129">
        <f>'[5]Loans - External'!K86</f>
        <v>0</v>
      </c>
      <c r="I256" s="129">
        <f>'[5]Loans - External'!L86</f>
        <v>0</v>
      </c>
      <c r="J256" s="129">
        <f>'[5]Loans - External'!M86</f>
        <v>0</v>
      </c>
      <c r="K256" s="129">
        <f>'[5]Loans - External'!N86</f>
        <v>0</v>
      </c>
      <c r="L256" s="129">
        <f>'[5]Loans - External'!O86</f>
        <v>0</v>
      </c>
      <c r="M256" s="129">
        <f>'[5]Loans - External'!P86</f>
        <v>0</v>
      </c>
      <c r="N256" s="129">
        <f>'[5]Loans - External'!Q86</f>
        <v>0</v>
      </c>
      <c r="O256" s="129">
        <f>'[5]Loans - External'!R86</f>
        <v>0</v>
      </c>
      <c r="P256" s="129">
        <f>'[5]Loans - External'!S86</f>
        <v>0</v>
      </c>
      <c r="Q256" s="129">
        <f>'[5]Loans - External'!T86</f>
        <v>0</v>
      </c>
      <c r="DZ256" s="114" t="s">
        <v>125</v>
      </c>
      <c r="EA256" s="115" t="s">
        <v>124</v>
      </c>
      <c r="EB256" s="115" t="s">
        <v>124</v>
      </c>
      <c r="EC256" s="115" t="s">
        <v>124</v>
      </c>
    </row>
    <row r="257" spans="1:133" s="111" customFormat="1" hidden="1" x14ac:dyDescent="0.25">
      <c r="B257" s="163" t="s">
        <v>231</v>
      </c>
      <c r="C257" s="114" t="s">
        <v>169</v>
      </c>
      <c r="D257" s="164"/>
      <c r="E257" s="165">
        <f>'[5]Loans - External'!I87</f>
        <v>0</v>
      </c>
      <c r="F257" s="165"/>
      <c r="G257" s="163"/>
      <c r="H257" s="165"/>
      <c r="I257" s="165"/>
      <c r="J257" s="165"/>
      <c r="K257" s="165"/>
      <c r="L257" s="165"/>
      <c r="M257" s="165"/>
      <c r="N257" s="165"/>
      <c r="O257" s="165"/>
      <c r="P257" s="165"/>
      <c r="Q257" s="165"/>
      <c r="DZ257" s="114" t="s">
        <v>125</v>
      </c>
      <c r="EA257" s="115" t="s">
        <v>124</v>
      </c>
      <c r="EB257" s="115" t="s">
        <v>124</v>
      </c>
      <c r="EC257" s="115" t="s">
        <v>124</v>
      </c>
    </row>
    <row r="258" spans="1:133" s="111" customFormat="1" hidden="1" x14ac:dyDescent="0.25">
      <c r="B258" s="163" t="s">
        <v>232</v>
      </c>
      <c r="C258" s="114" t="s">
        <v>169</v>
      </c>
      <c r="D258" s="164"/>
      <c r="E258" s="165">
        <f>'[5]Finance Leases'!I68</f>
        <v>0</v>
      </c>
      <c r="F258" s="165"/>
      <c r="G258" s="163"/>
      <c r="H258" s="165"/>
      <c r="I258" s="165"/>
      <c r="J258" s="165"/>
      <c r="K258" s="165"/>
      <c r="L258" s="165"/>
      <c r="M258" s="165"/>
      <c r="N258" s="165"/>
      <c r="O258" s="165"/>
      <c r="P258" s="165"/>
      <c r="Q258" s="165"/>
      <c r="DZ258" s="114" t="s">
        <v>125</v>
      </c>
      <c r="EA258" s="115" t="s">
        <v>124</v>
      </c>
      <c r="EB258" s="115" t="s">
        <v>124</v>
      </c>
      <c r="EC258" s="115" t="s">
        <v>124</v>
      </c>
    </row>
    <row r="259" spans="1:133" s="111" customFormat="1" hidden="1" x14ac:dyDescent="0.25">
      <c r="B259" s="162" t="s">
        <v>227</v>
      </c>
      <c r="C259" s="114" t="s">
        <v>169</v>
      </c>
      <c r="E259" s="162"/>
      <c r="F259" s="147" t="e">
        <f>ROUND(F252-SUM(F253:F258),0)</f>
        <v>#VALUE!</v>
      </c>
      <c r="G259" s="162"/>
      <c r="H259" s="147" t="e">
        <f>ROUND(H252-SUM(H253:H258),0)</f>
        <v>#VALUE!</v>
      </c>
      <c r="I259" s="147" t="e">
        <f t="shared" ref="I259:Q259" si="120">ROUND(I252-SUM(I253:I258),0)</f>
        <v>#VALUE!</v>
      </c>
      <c r="J259" s="147" t="e">
        <f t="shared" si="120"/>
        <v>#VALUE!</v>
      </c>
      <c r="K259" s="147" t="e">
        <f t="shared" si="120"/>
        <v>#VALUE!</v>
      </c>
      <c r="L259" s="147" t="e">
        <f t="shared" si="120"/>
        <v>#VALUE!</v>
      </c>
      <c r="M259" s="147" t="e">
        <f t="shared" si="120"/>
        <v>#VALUE!</v>
      </c>
      <c r="N259" s="147" t="e">
        <f t="shared" si="120"/>
        <v>#VALUE!</v>
      </c>
      <c r="O259" s="147" t="e">
        <f t="shared" si="120"/>
        <v>#VALUE!</v>
      </c>
      <c r="P259" s="147" t="e">
        <f t="shared" si="120"/>
        <v>#VALUE!</v>
      </c>
      <c r="Q259" s="147" t="e">
        <f t="shared" si="120"/>
        <v>#VALUE!</v>
      </c>
      <c r="DZ259" s="114" t="s">
        <v>125</v>
      </c>
      <c r="EA259" s="115" t="s">
        <v>124</v>
      </c>
      <c r="EB259" s="115" t="s">
        <v>124</v>
      </c>
      <c r="EC259" s="115" t="s">
        <v>124</v>
      </c>
    </row>
    <row r="260" spans="1:133" s="111" customFormat="1" hidden="1" x14ac:dyDescent="0.25">
      <c r="B260" s="162" t="s">
        <v>233</v>
      </c>
      <c r="C260" s="114" t="s">
        <v>169</v>
      </c>
      <c r="E260" s="162"/>
      <c r="F260" s="129">
        <f>-ROUND('[5]Loans - External'!J83,2)</f>
        <v>-3632000</v>
      </c>
      <c r="G260" s="162"/>
      <c r="H260" s="129">
        <f>-ROUND('[5]Loans - External'!K83,2)</f>
        <v>-3369958</v>
      </c>
      <c r="I260" s="129">
        <f>-ROUND('[5]Loans - External'!L83,2)</f>
        <v>-3096986</v>
      </c>
      <c r="J260" s="129">
        <f>-ROUND('[5]Loans - External'!M83,2)</f>
        <v>-2822077</v>
      </c>
      <c r="K260" s="129">
        <f>-ROUND('[5]Loans - External'!N83,2)</f>
        <v>-2562230</v>
      </c>
      <c r="L260" s="129">
        <f>-ROUND('[5]Loans - External'!O83,2)</f>
        <v>-2311770</v>
      </c>
      <c r="M260" s="129">
        <f>-ROUND('[5]Loans - External'!P83,2)</f>
        <v>-2113052</v>
      </c>
      <c r="N260" s="129">
        <f>-ROUND('[5]Loans - External'!Q83,2)</f>
        <v>-1931442</v>
      </c>
      <c r="O260" s="129">
        <f>-ROUND('[5]Loans - External'!R83,2)</f>
        <v>-1745460</v>
      </c>
      <c r="P260" s="129">
        <f>-ROUND('[5]Loans - External'!S83,2)</f>
        <v>-1545207</v>
      </c>
      <c r="Q260" s="129">
        <f>-ROUND('[5]Loans - External'!T83,2)</f>
        <v>-1342709</v>
      </c>
      <c r="DZ260" s="114" t="s">
        <v>125</v>
      </c>
      <c r="EA260" s="115" t="s">
        <v>124</v>
      </c>
      <c r="EB260" s="115" t="s">
        <v>124</v>
      </c>
      <c r="EC260" s="115" t="s">
        <v>124</v>
      </c>
    </row>
    <row r="261" spans="1:133" s="111" customFormat="1" hidden="1" x14ac:dyDescent="0.25">
      <c r="A261" s="111" t="str">
        <f>'[5]Budget Summary 1'!D41</f>
        <v>Borrowing Costs - Interest on Loans (External)</v>
      </c>
      <c r="B261" s="162" t="s">
        <v>234</v>
      </c>
      <c r="C261" s="114" t="s">
        <v>169</v>
      </c>
      <c r="E261" s="162"/>
      <c r="F261" s="129" t="e">
        <f>+SUMIF('[5]Budget Summary 1'!$D:$D,$A261,'[5]Budget Summary 1'!J:J)</f>
        <v>#VALUE!</v>
      </c>
      <c r="G261" s="162"/>
      <c r="H261" s="129" t="e">
        <f>+SUMIF('[5]Budget Summary 1'!$D:$D,$A261,'[5]Budget Summary 1'!L:L)</f>
        <v>#VALUE!</v>
      </c>
      <c r="I261" s="129" t="e">
        <f>+SUMIF('[5]Budget Summary 1'!$D:$D,$A261,'[5]Budget Summary 1'!M:M)</f>
        <v>#VALUE!</v>
      </c>
      <c r="J261" s="129" t="e">
        <f>+SUMIF('[5]Budget Summary 1'!$D:$D,$A261,'[5]Budget Summary 1'!N:N)</f>
        <v>#VALUE!</v>
      </c>
      <c r="K261" s="129" t="e">
        <f>+SUMIF('[5]Budget Summary 1'!$D:$D,$A261,'[5]Budget Summary 1'!O:O)</f>
        <v>#VALUE!</v>
      </c>
      <c r="L261" s="129" t="e">
        <f>+SUMIF('[5]Budget Summary 1'!$D:$D,$A261,'[5]Budget Summary 1'!P:P)</f>
        <v>#VALUE!</v>
      </c>
      <c r="M261" s="129" t="e">
        <f>+SUMIF('[5]Budget Summary 1'!$D:$D,$A261,'[5]Budget Summary 1'!Q:Q)</f>
        <v>#VALUE!</v>
      </c>
      <c r="N261" s="129" t="e">
        <f>+SUMIF('[5]Budget Summary 1'!$D:$D,$A261,'[5]Budget Summary 1'!R:R)</f>
        <v>#VALUE!</v>
      </c>
      <c r="O261" s="129" t="e">
        <f>+SUMIF('[5]Budget Summary 1'!$D:$D,$A261,'[5]Budget Summary 1'!S:S)</f>
        <v>#VALUE!</v>
      </c>
      <c r="P261" s="129" t="e">
        <f>+SUMIF('[5]Budget Summary 1'!$D:$D,$A261,'[5]Budget Summary 1'!T:T)</f>
        <v>#VALUE!</v>
      </c>
      <c r="Q261" s="129" t="e">
        <f>+SUMIF('[5]Budget Summary 1'!$D:$D,$A261,'[5]Budget Summary 1'!U:U)</f>
        <v>#VALUE!</v>
      </c>
      <c r="DZ261" s="114" t="s">
        <v>125</v>
      </c>
      <c r="EA261" s="115" t="s">
        <v>124</v>
      </c>
      <c r="EB261" s="115" t="s">
        <v>124</v>
      </c>
      <c r="EC261" s="115" t="s">
        <v>124</v>
      </c>
    </row>
    <row r="262" spans="1:133" s="111" customFormat="1" hidden="1" x14ac:dyDescent="0.25">
      <c r="B262" s="162" t="s">
        <v>193</v>
      </c>
      <c r="C262" s="114" t="s">
        <v>169</v>
      </c>
      <c r="E262" s="162"/>
      <c r="F262" s="129" t="e">
        <f>ROUND(SUM(F259:F261),0)</f>
        <v>#VALUE!</v>
      </c>
      <c r="G262" s="162"/>
      <c r="H262" s="129" t="e">
        <f t="shared" ref="H262:Q262" si="121">ROUND(SUM(H259:H261),0)</f>
        <v>#VALUE!</v>
      </c>
      <c r="I262" s="129" t="e">
        <f t="shared" si="121"/>
        <v>#VALUE!</v>
      </c>
      <c r="J262" s="129" t="e">
        <f t="shared" si="121"/>
        <v>#VALUE!</v>
      </c>
      <c r="K262" s="129" t="e">
        <f t="shared" si="121"/>
        <v>#VALUE!</v>
      </c>
      <c r="L262" s="129" t="e">
        <f t="shared" si="121"/>
        <v>#VALUE!</v>
      </c>
      <c r="M262" s="129" t="e">
        <f t="shared" si="121"/>
        <v>#VALUE!</v>
      </c>
      <c r="N262" s="129" t="e">
        <f t="shared" si="121"/>
        <v>#VALUE!</v>
      </c>
      <c r="O262" s="129" t="e">
        <f t="shared" si="121"/>
        <v>#VALUE!</v>
      </c>
      <c r="P262" s="129" t="e">
        <f t="shared" si="121"/>
        <v>#VALUE!</v>
      </c>
      <c r="Q262" s="129" t="e">
        <f t="shared" si="121"/>
        <v>#VALUE!</v>
      </c>
      <c r="DZ262" s="114" t="s">
        <v>125</v>
      </c>
      <c r="EA262" s="115" t="s">
        <v>124</v>
      </c>
      <c r="EB262" s="115" t="s">
        <v>124</v>
      </c>
      <c r="EC262" s="115" t="s">
        <v>124</v>
      </c>
    </row>
    <row r="263" spans="1:133" s="111" customFormat="1" hidden="1" x14ac:dyDescent="0.25">
      <c r="B263" s="162"/>
      <c r="C263" s="114" t="s">
        <v>169</v>
      </c>
      <c r="E263" s="162"/>
      <c r="F263" s="129"/>
      <c r="G263" s="162"/>
      <c r="H263" s="129"/>
      <c r="I263" s="129"/>
      <c r="J263" s="129"/>
      <c r="K263" s="129"/>
      <c r="L263" s="129"/>
      <c r="M263" s="129"/>
      <c r="N263" s="129"/>
      <c r="O263" s="129"/>
      <c r="P263" s="129"/>
      <c r="Q263" s="129"/>
      <c r="DZ263" s="114" t="s">
        <v>125</v>
      </c>
      <c r="EA263" s="115" t="s">
        <v>124</v>
      </c>
      <c r="EB263" s="115" t="s">
        <v>124</v>
      </c>
      <c r="EC263" s="115" t="s">
        <v>124</v>
      </c>
    </row>
    <row r="264" spans="1:133" s="111" customFormat="1" hidden="1" x14ac:dyDescent="0.25">
      <c r="B264" s="162"/>
      <c r="C264" s="114" t="s">
        <v>169</v>
      </c>
      <c r="E264" s="162"/>
      <c r="F264" s="129"/>
      <c r="G264" s="162"/>
      <c r="H264" s="129"/>
      <c r="I264" s="129"/>
      <c r="J264" s="129"/>
      <c r="K264" s="129"/>
      <c r="L264" s="129"/>
      <c r="M264" s="129"/>
      <c r="N264" s="129"/>
      <c r="O264" s="129"/>
      <c r="P264" s="129"/>
      <c r="Q264" s="129"/>
      <c r="DZ264" s="114" t="s">
        <v>125</v>
      </c>
      <c r="EA264" s="115" t="s">
        <v>124</v>
      </c>
      <c r="EB264" s="115" t="s">
        <v>124</v>
      </c>
      <c r="EC264" s="115" t="s">
        <v>124</v>
      </c>
    </row>
    <row r="265" spans="1:133" s="111" customFormat="1" hidden="1" x14ac:dyDescent="0.25">
      <c r="C265" s="114" t="s">
        <v>169</v>
      </c>
      <c r="DZ265" s="114" t="s">
        <v>125</v>
      </c>
      <c r="EA265" s="115" t="s">
        <v>124</v>
      </c>
      <c r="EB265" s="115" t="s">
        <v>124</v>
      </c>
      <c r="EC265" s="115" t="s">
        <v>124</v>
      </c>
    </row>
    <row r="266" spans="1:133" s="111" customFormat="1" hidden="1" x14ac:dyDescent="0.25">
      <c r="B266" s="111" t="str">
        <f>B22</f>
        <v>Materials &amp; Contracts</v>
      </c>
      <c r="C266" s="114" t="s">
        <v>169</v>
      </c>
      <c r="DZ266" s="114" t="s">
        <v>125</v>
      </c>
      <c r="EA266" s="115" t="s">
        <v>124</v>
      </c>
      <c r="EB266" s="115" t="s">
        <v>124</v>
      </c>
      <c r="EC266" s="115" t="s">
        <v>124</v>
      </c>
    </row>
    <row r="267" spans="1:133" s="111" customFormat="1" hidden="1" x14ac:dyDescent="0.25">
      <c r="B267" s="162" t="s">
        <v>221</v>
      </c>
      <c r="C267" s="114" t="s">
        <v>169</v>
      </c>
      <c r="E267" s="162"/>
      <c r="F267" s="111" t="e">
        <f>F22</f>
        <v>#VALUE!</v>
      </c>
      <c r="G267" s="162"/>
      <c r="H267" s="111" t="e">
        <f t="shared" ref="H267:Q267" si="122">H22</f>
        <v>#VALUE!</v>
      </c>
      <c r="I267" s="111" t="e">
        <f t="shared" si="122"/>
        <v>#VALUE!</v>
      </c>
      <c r="J267" s="111">
        <f t="shared" si="122"/>
        <v>20467738.20000001</v>
      </c>
      <c r="K267" s="111">
        <f t="shared" si="122"/>
        <v>21324693.830000017</v>
      </c>
      <c r="L267" s="111">
        <f t="shared" si="122"/>
        <v>22014369.130000014</v>
      </c>
      <c r="M267" s="111">
        <f t="shared" si="122"/>
        <v>22729498.800000004</v>
      </c>
      <c r="N267" s="111" t="e">
        <f t="shared" si="122"/>
        <v>#VALUE!</v>
      </c>
      <c r="O267" s="111" t="e">
        <f t="shared" si="122"/>
        <v>#VALUE!</v>
      </c>
      <c r="P267" s="111" t="e">
        <f t="shared" si="122"/>
        <v>#VALUE!</v>
      </c>
      <c r="Q267" s="111" t="e">
        <f t="shared" si="122"/>
        <v>#VALUE!</v>
      </c>
      <c r="DZ267" s="114" t="s">
        <v>125</v>
      </c>
      <c r="EA267" s="115" t="s">
        <v>124</v>
      </c>
      <c r="EB267" s="115" t="s">
        <v>124</v>
      </c>
      <c r="EC267" s="115" t="s">
        <v>124</v>
      </c>
    </row>
    <row r="268" spans="1:133" s="111" customFormat="1" hidden="1" x14ac:dyDescent="0.25">
      <c r="B268" s="162" t="s">
        <v>222</v>
      </c>
      <c r="C268" s="114" t="s">
        <v>169</v>
      </c>
      <c r="E268" s="162"/>
      <c r="F268" s="111" t="e">
        <f>SUMIF('[5]Budget Summary 1'!$C:$C,$A22,'[5]Budget Summary 1'!J:J)</f>
        <v>#VALUE!</v>
      </c>
      <c r="G268" s="162"/>
      <c r="H268" s="111" t="e">
        <f>SUMIF('[5]Budget Summary 1'!$C:$C,$A22,'[5]Budget Summary 1'!L:L)</f>
        <v>#VALUE!</v>
      </c>
      <c r="I268" s="111" t="e">
        <f>SUMIF('[5]Budget Summary 1'!$C:$C,$A22,'[5]Budget Summary 1'!M:M)</f>
        <v>#VALUE!</v>
      </c>
      <c r="J268" s="111" t="e">
        <f>SUMIF('[5]Budget Summary 1'!$C:$C,$A22,'[5]Budget Summary 1'!N:N)</f>
        <v>#VALUE!</v>
      </c>
      <c r="K268" s="111" t="e">
        <f>SUMIF('[5]Budget Summary 1'!$C:$C,$A22,'[5]Budget Summary 1'!O:O)</f>
        <v>#VALUE!</v>
      </c>
      <c r="L268" s="111" t="e">
        <f>SUMIF('[5]Budget Summary 1'!$C:$C,$A22,'[5]Budget Summary 1'!P:P)</f>
        <v>#VALUE!</v>
      </c>
      <c r="M268" s="111" t="e">
        <f>SUMIF('[5]Budget Summary 1'!$C:$C,$A22,'[5]Budget Summary 1'!Q:Q)</f>
        <v>#VALUE!</v>
      </c>
      <c r="N268" s="111" t="e">
        <f>SUMIF('[5]Budget Summary 1'!$C:$C,$A22,'[5]Budget Summary 1'!R:R)</f>
        <v>#VALUE!</v>
      </c>
      <c r="O268" s="111" t="e">
        <f>SUMIF('[5]Budget Summary 1'!$C:$C,$A22,'[5]Budget Summary 1'!S:S)</f>
        <v>#VALUE!</v>
      </c>
      <c r="P268" s="111" t="e">
        <f>SUMIF('[5]Budget Summary 1'!$C:$C,$A22,'[5]Budget Summary 1'!T:T)</f>
        <v>#VALUE!</v>
      </c>
      <c r="Q268" s="111" t="e">
        <f>SUMIF('[5]Budget Summary 1'!$C:$C,$A22,'[5]Budget Summary 1'!U:U)</f>
        <v>#VALUE!</v>
      </c>
      <c r="DZ268" s="114" t="s">
        <v>125</v>
      </c>
      <c r="EA268" s="115" t="s">
        <v>124</v>
      </c>
      <c r="EB268" s="115" t="s">
        <v>124</v>
      </c>
      <c r="EC268" s="115" t="s">
        <v>124</v>
      </c>
    </row>
    <row r="269" spans="1:133" s="111" customFormat="1" hidden="1" x14ac:dyDescent="0.25">
      <c r="B269" s="162" t="s">
        <v>193</v>
      </c>
      <c r="C269" s="114" t="s">
        <v>169</v>
      </c>
      <c r="E269" s="162"/>
      <c r="F269" s="134" t="e">
        <f>ROUND(F267-F268,0)</f>
        <v>#VALUE!</v>
      </c>
      <c r="G269" s="162"/>
      <c r="H269" s="134" t="e">
        <f t="shared" ref="H269:Q269" si="123">ROUND(H267-H268,0)</f>
        <v>#VALUE!</v>
      </c>
      <c r="I269" s="134" t="e">
        <f t="shared" si="123"/>
        <v>#VALUE!</v>
      </c>
      <c r="J269" s="134" t="e">
        <f t="shared" si="123"/>
        <v>#VALUE!</v>
      </c>
      <c r="K269" s="134" t="e">
        <f t="shared" si="123"/>
        <v>#VALUE!</v>
      </c>
      <c r="L269" s="134" t="e">
        <f t="shared" si="123"/>
        <v>#VALUE!</v>
      </c>
      <c r="M269" s="134" t="e">
        <f t="shared" si="123"/>
        <v>#VALUE!</v>
      </c>
      <c r="N269" s="134" t="e">
        <f t="shared" si="123"/>
        <v>#VALUE!</v>
      </c>
      <c r="O269" s="134" t="e">
        <f t="shared" si="123"/>
        <v>#VALUE!</v>
      </c>
      <c r="P269" s="134" t="e">
        <f t="shared" si="123"/>
        <v>#VALUE!</v>
      </c>
      <c r="Q269" s="134" t="e">
        <f t="shared" si="123"/>
        <v>#VALUE!</v>
      </c>
      <c r="DZ269" s="114" t="s">
        <v>125</v>
      </c>
      <c r="EA269" s="115" t="s">
        <v>124</v>
      </c>
      <c r="EB269" s="115" t="s">
        <v>124</v>
      </c>
      <c r="EC269" s="115" t="s">
        <v>124</v>
      </c>
    </row>
    <row r="270" spans="1:133" s="111" customFormat="1" hidden="1" x14ac:dyDescent="0.25">
      <c r="B270" s="162" t="s">
        <v>223</v>
      </c>
      <c r="C270" s="114" t="s">
        <v>169</v>
      </c>
      <c r="E270" s="162"/>
      <c r="F270" s="129">
        <f>+'[5]S94 - Plan Summary'!D24</f>
        <v>0</v>
      </c>
      <c r="G270" s="162"/>
      <c r="H270" s="129">
        <f>+'[5]S94 - Plan Summary'!F24</f>
        <v>0</v>
      </c>
      <c r="I270" s="129">
        <f>+'[5]S94 - Plan Summary'!G24</f>
        <v>0</v>
      </c>
      <c r="J270" s="129">
        <f>+'[5]S94 - Plan Summary'!H24</f>
        <v>0</v>
      </c>
      <c r="K270" s="129">
        <f>+'[5]S94 - Plan Summary'!I24</f>
        <v>0</v>
      </c>
      <c r="L270" s="129">
        <f>+'[5]S94 - Plan Summary'!J24</f>
        <v>0</v>
      </c>
      <c r="M270" s="129">
        <f>+'[5]S94 - Plan Summary'!K24</f>
        <v>0</v>
      </c>
      <c r="N270" s="129">
        <f>+'[5]S94 - Plan Summary'!L24</f>
        <v>0</v>
      </c>
      <c r="O270" s="129">
        <f>+'[5]S94 - Plan Summary'!M24</f>
        <v>0</v>
      </c>
      <c r="P270" s="129">
        <f>+'[5]S94 - Plan Summary'!N24</f>
        <v>0</v>
      </c>
      <c r="Q270" s="129">
        <f>+'[5]S94 - Plan Summary'!O24</f>
        <v>0</v>
      </c>
      <c r="DZ270" s="114" t="s">
        <v>125</v>
      </c>
      <c r="EA270" s="115" t="s">
        <v>124</v>
      </c>
      <c r="EB270" s="115" t="s">
        <v>124</v>
      </c>
      <c r="EC270" s="115" t="s">
        <v>124</v>
      </c>
    </row>
    <row r="271" spans="1:133" s="111" customFormat="1" hidden="1" x14ac:dyDescent="0.25">
      <c r="B271" s="162" t="s">
        <v>224</v>
      </c>
      <c r="C271" s="114" t="s">
        <v>169</v>
      </c>
      <c r="E271" s="162"/>
      <c r="F271" s="129">
        <f>IF('[5]S94 - Plan Summary'!$R64=TRUE,'[5]S94 - Plan Summary'!D64,0)</f>
        <v>0</v>
      </c>
      <c r="G271" s="162"/>
      <c r="H271" s="129">
        <f>IF('[5]S94 - Plan Summary'!$R64=TRUE,'[5]S94 - Plan Summary'!F64,0)</f>
        <v>0</v>
      </c>
      <c r="I271" s="129">
        <f>IF('[5]S94 - Plan Summary'!$R64=TRUE,'[5]S94 - Plan Summary'!G64,0)</f>
        <v>0</v>
      </c>
      <c r="J271" s="129">
        <f>IF('[5]S94 - Plan Summary'!$R64=TRUE,'[5]S94 - Plan Summary'!H64,0)</f>
        <v>0</v>
      </c>
      <c r="K271" s="129">
        <f>IF('[5]S94 - Plan Summary'!$R64=TRUE,'[5]S94 - Plan Summary'!I64,0)</f>
        <v>0</v>
      </c>
      <c r="L271" s="129">
        <f>IF('[5]S94 - Plan Summary'!$R64=TRUE,'[5]S94 - Plan Summary'!J64,0)</f>
        <v>0</v>
      </c>
      <c r="M271" s="129">
        <f>IF('[5]S94 - Plan Summary'!$R64=TRUE,'[5]S94 - Plan Summary'!K64,0)</f>
        <v>0</v>
      </c>
      <c r="N271" s="129">
        <f>IF('[5]S94 - Plan Summary'!$R64=TRUE,'[5]S94 - Plan Summary'!L64,0)</f>
        <v>0</v>
      </c>
      <c r="O271" s="129">
        <f>IF('[5]S94 - Plan Summary'!$R64=TRUE,'[5]S94 - Plan Summary'!M64,0)</f>
        <v>0</v>
      </c>
      <c r="P271" s="129">
        <f>IF('[5]S94 - Plan Summary'!$R64=TRUE,'[5]S94 - Plan Summary'!N64,0)</f>
        <v>0</v>
      </c>
      <c r="Q271" s="129">
        <f>IF('[5]S94 - Plan Summary'!$R64=TRUE,'[5]S94 - Plan Summary'!O64,0)</f>
        <v>0</v>
      </c>
      <c r="DZ271" s="114" t="s">
        <v>125</v>
      </c>
      <c r="EA271" s="115" t="s">
        <v>124</v>
      </c>
      <c r="EB271" s="115" t="s">
        <v>124</v>
      </c>
      <c r="EC271" s="115" t="s">
        <v>124</v>
      </c>
    </row>
    <row r="272" spans="1:133" s="111" customFormat="1" hidden="1" x14ac:dyDescent="0.25">
      <c r="B272" s="162" t="s">
        <v>225</v>
      </c>
      <c r="C272" s="114" t="s">
        <v>169</v>
      </c>
      <c r="E272" s="162"/>
      <c r="F272" s="129">
        <f>IF('[5]CAPEX Summary'!$BS84=TRUE,SUM('[5]CAPEX Summary'!E84),0)</f>
        <v>0</v>
      </c>
      <c r="G272" s="162"/>
      <c r="H272" s="129">
        <f>IF('[5]CAPEX Summary'!$BS84=TRUE,SUM('[5]CAPEX Summary'!G84),0)</f>
        <v>0</v>
      </c>
      <c r="I272" s="129">
        <f>IF('[5]CAPEX Summary'!$BS84=TRUE,SUM('[5]CAPEX Summary'!H84),0)</f>
        <v>0</v>
      </c>
      <c r="J272" s="129">
        <f>IF('[5]CAPEX Summary'!$BS84=TRUE,SUM('[5]CAPEX Summary'!I84),0)</f>
        <v>0</v>
      </c>
      <c r="K272" s="129">
        <f>IF('[5]CAPEX Summary'!$BS84=TRUE,SUM('[5]CAPEX Summary'!J84),0)</f>
        <v>0</v>
      </c>
      <c r="L272" s="129">
        <f>IF('[5]CAPEX Summary'!$BS84=TRUE,SUM('[5]CAPEX Summary'!K84),0)</f>
        <v>0</v>
      </c>
      <c r="M272" s="129">
        <f>IF('[5]CAPEX Summary'!$BS84=TRUE,SUM('[5]CAPEX Summary'!L84),0)</f>
        <v>0</v>
      </c>
      <c r="N272" s="129">
        <f>IF('[5]CAPEX Summary'!$BS84=TRUE,SUM('[5]CAPEX Summary'!M84),0)</f>
        <v>0</v>
      </c>
      <c r="O272" s="129">
        <f>IF('[5]CAPEX Summary'!$BS84=TRUE,SUM('[5]CAPEX Summary'!N84),0)</f>
        <v>0</v>
      </c>
      <c r="P272" s="129">
        <f>IF('[5]CAPEX Summary'!$BS84=TRUE,SUM('[5]CAPEX Summary'!O84),0)</f>
        <v>0</v>
      </c>
      <c r="Q272" s="129">
        <f>IF('[5]CAPEX Summary'!$BS84=TRUE,SUM('[5]CAPEX Summary'!P84),0)</f>
        <v>0</v>
      </c>
      <c r="DZ272" s="114" t="s">
        <v>125</v>
      </c>
      <c r="EA272" s="115" t="s">
        <v>124</v>
      </c>
      <c r="EB272" s="115" t="s">
        <v>124</v>
      </c>
      <c r="EC272" s="115" t="s">
        <v>124</v>
      </c>
    </row>
    <row r="273" spans="2:133" s="111" customFormat="1" hidden="1" x14ac:dyDescent="0.25">
      <c r="B273" s="162" t="s">
        <v>226</v>
      </c>
      <c r="C273" s="114" t="s">
        <v>169</v>
      </c>
      <c r="E273" s="162"/>
      <c r="F273" s="129">
        <f>'[5]Major Projects summary'!E37</f>
        <v>0</v>
      </c>
      <c r="G273" s="162"/>
      <c r="H273" s="129">
        <f>'[5]Major Projects summary'!G37</f>
        <v>0</v>
      </c>
      <c r="I273" s="129">
        <f>'[5]Major Projects summary'!H37</f>
        <v>0</v>
      </c>
      <c r="J273" s="129">
        <f>'[5]Major Projects summary'!I37</f>
        <v>0</v>
      </c>
      <c r="K273" s="129">
        <f>'[5]Major Projects summary'!J37</f>
        <v>0</v>
      </c>
      <c r="L273" s="129">
        <f>'[5]Major Projects summary'!K37</f>
        <v>0</v>
      </c>
      <c r="M273" s="129">
        <f>'[5]Major Projects summary'!L37</f>
        <v>0</v>
      </c>
      <c r="N273" s="129">
        <f>'[5]Major Projects summary'!M37</f>
        <v>0</v>
      </c>
      <c r="O273" s="129">
        <f>'[5]Major Projects summary'!N37</f>
        <v>0</v>
      </c>
      <c r="P273" s="129">
        <f>'[5]Major Projects summary'!O37</f>
        <v>0</v>
      </c>
      <c r="Q273" s="129">
        <f>'[5]Major Projects summary'!P37</f>
        <v>0</v>
      </c>
      <c r="DZ273" s="114" t="s">
        <v>125</v>
      </c>
      <c r="EA273" s="115" t="s">
        <v>124</v>
      </c>
      <c r="EB273" s="115" t="s">
        <v>124</v>
      </c>
      <c r="EC273" s="115" t="s">
        <v>124</v>
      </c>
    </row>
    <row r="274" spans="2:133" s="111" customFormat="1" hidden="1" x14ac:dyDescent="0.25">
      <c r="B274" s="162" t="s">
        <v>231</v>
      </c>
      <c r="C274" s="114" t="s">
        <v>169</v>
      </c>
      <c r="E274" s="162"/>
      <c r="F274" s="129">
        <f>'[5]Major Projects summary'!E91</f>
        <v>0</v>
      </c>
      <c r="G274" s="162"/>
      <c r="H274" s="129">
        <f>'[5]Major Projects summary'!G91</f>
        <v>0</v>
      </c>
      <c r="I274" s="129">
        <f>'[5]Major Projects summary'!H91</f>
        <v>0</v>
      </c>
      <c r="J274" s="129">
        <f>'[5]Major Projects summary'!I91</f>
        <v>0</v>
      </c>
      <c r="K274" s="129">
        <f>'[5]Major Projects summary'!J91</f>
        <v>0</v>
      </c>
      <c r="L274" s="129">
        <f>'[5]Major Projects summary'!K91</f>
        <v>0</v>
      </c>
      <c r="M274" s="129">
        <f>'[5]Major Projects summary'!L91</f>
        <v>0</v>
      </c>
      <c r="N274" s="129">
        <f>'[5]Major Projects summary'!M91</f>
        <v>0</v>
      </c>
      <c r="O274" s="129">
        <f>'[5]Major Projects summary'!N91</f>
        <v>0</v>
      </c>
      <c r="P274" s="129">
        <f>'[5]Major Projects summary'!O91</f>
        <v>0</v>
      </c>
      <c r="Q274" s="129">
        <f>'[5]Major Projects summary'!P91</f>
        <v>0</v>
      </c>
      <c r="DZ274" s="114" t="s">
        <v>125</v>
      </c>
      <c r="EA274" s="115" t="s">
        <v>124</v>
      </c>
      <c r="EB274" s="115" t="s">
        <v>124</v>
      </c>
      <c r="EC274" s="115" t="s">
        <v>124</v>
      </c>
    </row>
    <row r="275" spans="2:133" s="111" customFormat="1" hidden="1" x14ac:dyDescent="0.25">
      <c r="B275" s="162" t="s">
        <v>232</v>
      </c>
      <c r="C275" s="114" t="s">
        <v>169</v>
      </c>
      <c r="E275" s="162"/>
      <c r="F275" s="129">
        <f>'[5]Major Projects summary'!E92</f>
        <v>0</v>
      </c>
      <c r="G275" s="162"/>
      <c r="H275" s="129">
        <f>'[5]Major Projects summary'!G92</f>
        <v>0</v>
      </c>
      <c r="I275" s="129">
        <f>'[5]Major Projects summary'!H92</f>
        <v>0</v>
      </c>
      <c r="J275" s="129">
        <f>'[5]Major Projects summary'!I92</f>
        <v>0</v>
      </c>
      <c r="K275" s="129">
        <f>'[5]Major Projects summary'!J92</f>
        <v>0</v>
      </c>
      <c r="L275" s="129">
        <f>'[5]Major Projects summary'!K92</f>
        <v>0</v>
      </c>
      <c r="M275" s="129">
        <f>'[5]Major Projects summary'!L92</f>
        <v>0</v>
      </c>
      <c r="N275" s="129">
        <f>'[5]Major Projects summary'!M92</f>
        <v>0</v>
      </c>
      <c r="O275" s="129">
        <f>'[5]Major Projects summary'!N92</f>
        <v>0</v>
      </c>
      <c r="P275" s="129">
        <f>'[5]Major Projects summary'!O92</f>
        <v>0</v>
      </c>
      <c r="Q275" s="129">
        <f>'[5]Major Projects summary'!P92</f>
        <v>0</v>
      </c>
      <c r="DZ275" s="114" t="s">
        <v>125</v>
      </c>
      <c r="EA275" s="115" t="s">
        <v>124</v>
      </c>
      <c r="EB275" s="115" t="s">
        <v>124</v>
      </c>
      <c r="EC275" s="115" t="s">
        <v>124</v>
      </c>
    </row>
    <row r="276" spans="2:133" s="111" customFormat="1" hidden="1" x14ac:dyDescent="0.25">
      <c r="B276" s="162" t="s">
        <v>235</v>
      </c>
      <c r="C276" s="114" t="s">
        <v>169</v>
      </c>
      <c r="E276" s="162"/>
      <c r="F276" s="129">
        <f>'[5]Major Projects summary'!E104</f>
        <v>0</v>
      </c>
      <c r="G276" s="162"/>
      <c r="H276" s="129">
        <f>'[5]Major Projects summary'!G104</f>
        <v>0</v>
      </c>
      <c r="I276" s="129">
        <f>'[5]Major Projects summary'!H104</f>
        <v>0</v>
      </c>
      <c r="J276" s="129">
        <f>'[5]Major Projects summary'!I104</f>
        <v>0</v>
      </c>
      <c r="K276" s="129">
        <f>'[5]Major Projects summary'!J104</f>
        <v>0</v>
      </c>
      <c r="L276" s="129">
        <f>'[5]Major Projects summary'!K104</f>
        <v>0</v>
      </c>
      <c r="M276" s="129">
        <f>'[5]Major Projects summary'!L104</f>
        <v>0</v>
      </c>
      <c r="N276" s="129">
        <f>'[5]Major Projects summary'!M104</f>
        <v>0</v>
      </c>
      <c r="O276" s="129">
        <f>'[5]Major Projects summary'!N104</f>
        <v>0</v>
      </c>
      <c r="P276" s="129">
        <f>'[5]Major Projects summary'!O104</f>
        <v>0</v>
      </c>
      <c r="Q276" s="129">
        <f>'[5]Major Projects summary'!P104</f>
        <v>0</v>
      </c>
      <c r="DZ276" s="114" t="s">
        <v>125</v>
      </c>
      <c r="EA276" s="115" t="s">
        <v>124</v>
      </c>
      <c r="EB276" s="115" t="s">
        <v>124</v>
      </c>
      <c r="EC276" s="115" t="s">
        <v>124</v>
      </c>
    </row>
    <row r="277" spans="2:133" s="111" customFormat="1" hidden="1" x14ac:dyDescent="0.25">
      <c r="B277" s="162" t="s">
        <v>236</v>
      </c>
      <c r="C277" s="114" t="s">
        <v>169</v>
      </c>
      <c r="E277" s="162"/>
      <c r="F277" s="129">
        <f>'[5]RE Dev Summary'!E53</f>
        <v>0</v>
      </c>
      <c r="G277" s="162"/>
      <c r="H277" s="129">
        <f>'[5]RE Dev Summary'!G53</f>
        <v>0</v>
      </c>
      <c r="I277" s="129">
        <f>'[5]RE Dev Summary'!H53</f>
        <v>0</v>
      </c>
      <c r="J277" s="129">
        <f>'[5]RE Dev Summary'!I53</f>
        <v>0</v>
      </c>
      <c r="K277" s="129">
        <f>'[5]RE Dev Summary'!J53</f>
        <v>0</v>
      </c>
      <c r="L277" s="129">
        <f>'[5]RE Dev Summary'!K53</f>
        <v>0</v>
      </c>
      <c r="M277" s="129">
        <f>'[5]RE Dev Summary'!L53</f>
        <v>0</v>
      </c>
      <c r="N277" s="129">
        <f>'[5]RE Dev Summary'!M53</f>
        <v>0</v>
      </c>
      <c r="O277" s="129">
        <f>'[5]RE Dev Summary'!N53</f>
        <v>0</v>
      </c>
      <c r="P277" s="129">
        <f>'[5]RE Dev Summary'!O53</f>
        <v>0</v>
      </c>
      <c r="Q277" s="129">
        <f>'[5]RE Dev Summary'!P53</f>
        <v>0</v>
      </c>
      <c r="DZ277" s="114" t="s">
        <v>125</v>
      </c>
      <c r="EA277" s="115" t="s">
        <v>124</v>
      </c>
      <c r="EB277" s="115" t="s">
        <v>124</v>
      </c>
      <c r="EC277" s="115" t="s">
        <v>124</v>
      </c>
    </row>
    <row r="278" spans="2:133" s="111" customFormat="1" hidden="1" x14ac:dyDescent="0.25">
      <c r="B278" s="162" t="s">
        <v>237</v>
      </c>
      <c r="C278" s="114" t="s">
        <v>169</v>
      </c>
      <c r="E278" s="162"/>
      <c r="F278" s="129">
        <f>'[5]RE Dev Summary'!E63</f>
        <v>0</v>
      </c>
      <c r="G278" s="162"/>
      <c r="H278" s="129">
        <f>'[5]RE Dev Summary'!G63</f>
        <v>0</v>
      </c>
      <c r="I278" s="129">
        <f>'[5]RE Dev Summary'!H63</f>
        <v>0</v>
      </c>
      <c r="J278" s="129">
        <f>'[5]RE Dev Summary'!I63</f>
        <v>0</v>
      </c>
      <c r="K278" s="129">
        <f>'[5]RE Dev Summary'!J63</f>
        <v>0</v>
      </c>
      <c r="L278" s="129">
        <f>'[5]RE Dev Summary'!K63</f>
        <v>0</v>
      </c>
      <c r="M278" s="129">
        <f>'[5]RE Dev Summary'!L63</f>
        <v>0</v>
      </c>
      <c r="N278" s="129">
        <f>'[5]RE Dev Summary'!M63</f>
        <v>0</v>
      </c>
      <c r="O278" s="129">
        <f>'[5]RE Dev Summary'!N63</f>
        <v>0</v>
      </c>
      <c r="P278" s="129">
        <f>'[5]RE Dev Summary'!O63</f>
        <v>0</v>
      </c>
      <c r="Q278" s="129">
        <f>'[5]RE Dev Summary'!P63</f>
        <v>0</v>
      </c>
      <c r="DZ278" s="114" t="s">
        <v>125</v>
      </c>
      <c r="EA278" s="115" t="s">
        <v>124</v>
      </c>
      <c r="EB278" s="115" t="s">
        <v>124</v>
      </c>
      <c r="EC278" s="115" t="s">
        <v>124</v>
      </c>
    </row>
    <row r="279" spans="2:133" s="111" customFormat="1" hidden="1" x14ac:dyDescent="0.25">
      <c r="B279" s="162" t="s">
        <v>238</v>
      </c>
      <c r="C279" s="114" t="s">
        <v>169</v>
      </c>
      <c r="E279" s="162"/>
      <c r="F279" s="129">
        <f>'[5]Assets - Disposals &amp; Transfers'!E465</f>
        <v>0</v>
      </c>
      <c r="G279" s="162"/>
      <c r="H279" s="129">
        <f>'[5]Assets - Disposals &amp; Transfers'!G465</f>
        <v>0</v>
      </c>
      <c r="I279" s="129">
        <f>'[5]Assets - Disposals &amp; Transfers'!H465</f>
        <v>0</v>
      </c>
      <c r="J279" s="129">
        <f>'[5]Assets - Disposals &amp; Transfers'!I465</f>
        <v>0</v>
      </c>
      <c r="K279" s="129">
        <f>'[5]Assets - Disposals &amp; Transfers'!J465</f>
        <v>0</v>
      </c>
      <c r="L279" s="129">
        <f>'[5]Assets - Disposals &amp; Transfers'!K465</f>
        <v>0</v>
      </c>
      <c r="M279" s="129">
        <f>'[5]Assets - Disposals &amp; Transfers'!L465</f>
        <v>0</v>
      </c>
      <c r="N279" s="129">
        <f>'[5]Assets - Disposals &amp; Transfers'!M465</f>
        <v>0</v>
      </c>
      <c r="O279" s="129">
        <f>'[5]Assets - Disposals &amp; Transfers'!N465</f>
        <v>0</v>
      </c>
      <c r="P279" s="129">
        <f>'[5]Assets - Disposals &amp; Transfers'!O465</f>
        <v>0</v>
      </c>
      <c r="Q279" s="129">
        <f>'[5]Assets - Disposals &amp; Transfers'!P465</f>
        <v>0</v>
      </c>
      <c r="DZ279" s="114" t="s">
        <v>125</v>
      </c>
      <c r="EA279" s="115" t="s">
        <v>124</v>
      </c>
      <c r="EB279" s="115" t="s">
        <v>124</v>
      </c>
      <c r="EC279" s="115" t="s">
        <v>124</v>
      </c>
    </row>
    <row r="280" spans="2:133" s="111" customFormat="1" hidden="1" x14ac:dyDescent="0.25">
      <c r="B280" s="162" t="s">
        <v>239</v>
      </c>
      <c r="C280" s="114" t="s">
        <v>169</v>
      </c>
      <c r="E280" s="162"/>
      <c r="F280" s="129">
        <f>+'[5]Budget Summary 1'!J139</f>
        <v>0</v>
      </c>
      <c r="G280" s="162"/>
      <c r="H280" s="129">
        <f>+'[5]Budget Summary 1'!L139</f>
        <v>0</v>
      </c>
      <c r="I280" s="129">
        <f>+'[5]Budget Summary 1'!M139</f>
        <v>0</v>
      </c>
      <c r="J280" s="129">
        <f>+'[5]Budget Summary 1'!N139</f>
        <v>0</v>
      </c>
      <c r="K280" s="129">
        <f>+'[5]Budget Summary 1'!O139</f>
        <v>0</v>
      </c>
      <c r="L280" s="129">
        <f>+'[5]Budget Summary 1'!P139</f>
        <v>0</v>
      </c>
      <c r="M280" s="129">
        <f>+'[5]Budget Summary 1'!Q139</f>
        <v>0</v>
      </c>
      <c r="N280" s="129">
        <f>+'[5]Budget Summary 1'!R139</f>
        <v>0</v>
      </c>
      <c r="O280" s="129">
        <f>+'[5]Budget Summary 1'!S139</f>
        <v>0</v>
      </c>
      <c r="P280" s="129">
        <f>+'[5]Budget Summary 1'!T139</f>
        <v>0</v>
      </c>
      <c r="Q280" s="129">
        <f>+'[5]Budget Summary 1'!U139</f>
        <v>0</v>
      </c>
      <c r="DZ280" s="114" t="s">
        <v>125</v>
      </c>
      <c r="EA280" s="115" t="s">
        <v>124</v>
      </c>
      <c r="EB280" s="115" t="s">
        <v>124</v>
      </c>
      <c r="EC280" s="115" t="s">
        <v>124</v>
      </c>
    </row>
    <row r="281" spans="2:133" s="111" customFormat="1" hidden="1" x14ac:dyDescent="0.25">
      <c r="B281" s="162" t="s">
        <v>240</v>
      </c>
      <c r="C281" s="114" t="s">
        <v>169</v>
      </c>
      <c r="E281" s="162"/>
      <c r="F281" s="129">
        <f>IF('[5]Budget Summary 1'!J608&lt;0,-'[5]Budget Summary 1'!J608,0)-IF('[5]Budget Summary 1'!J608&gt;0,'[5]Budget Summary 1'!J608,0)</f>
        <v>0</v>
      </c>
      <c r="G281" s="162"/>
      <c r="H281" s="129">
        <f>IF('[5]Budget Summary 1'!L608&lt;0,-'[5]Budget Summary 1'!L608,0)-IF('[5]Budget Summary 1'!L608&gt;0,'[5]Budget Summary 1'!L608,0)</f>
        <v>0</v>
      </c>
      <c r="I281" s="129">
        <f>IF('[5]Budget Summary 1'!M608&lt;0,-'[5]Budget Summary 1'!M608,0)-IF('[5]Budget Summary 1'!M608&gt;0,'[5]Budget Summary 1'!M608,0)</f>
        <v>-0.31999999657273293</v>
      </c>
      <c r="J281" s="129">
        <f>IF('[5]Budget Summary 1'!N608&lt;0,-'[5]Budget Summary 1'!N608,0)-IF('[5]Budget Summary 1'!N608&gt;0,'[5]Budget Summary 1'!N608,0)</f>
        <v>0.23999999649822712</v>
      </c>
      <c r="K281" s="129">
        <f>IF('[5]Budget Summary 1'!O608&lt;0,-'[5]Budget Summary 1'!O608,0)-IF('[5]Budget Summary 1'!O608&gt;0,'[5]Budget Summary 1'!O608,0)</f>
        <v>0.13000001758337021</v>
      </c>
      <c r="L281" s="129">
        <f>IF('[5]Budget Summary 1'!P608&lt;0,-'[5]Budget Summary 1'!P608,0)-IF('[5]Budget Summary 1'!P608&gt;0,'[5]Budget Summary 1'!P608,0)</f>
        <v>-0.37999999150633812</v>
      </c>
      <c r="M281" s="129">
        <f>IF('[5]Budget Summary 1'!Q608&lt;0,-'[5]Budget Summary 1'!Q608,0)-IF('[5]Budget Summary 1'!Q608&gt;0,'[5]Budget Summary 1'!Q608,0)</f>
        <v>8.0000005662441254E-2</v>
      </c>
      <c r="N281" s="129">
        <f>IF('[5]Budget Summary 1'!R608&lt;0,-'[5]Budget Summary 1'!R608,0)-IF('[5]Budget Summary 1'!R608&gt;0,'[5]Budget Summary 1'!R608,0)</f>
        <v>-0.46000000089406967</v>
      </c>
      <c r="O281" s="129">
        <f>IF('[5]Budget Summary 1'!S608&lt;0,-'[5]Budget Summary 1'!S608,0)-IF('[5]Budget Summary 1'!S608&gt;0,'[5]Budget Summary 1'!S608,0)</f>
        <v>0.11000000685453415</v>
      </c>
      <c r="P281" s="129">
        <f>IF('[5]Budget Summary 1'!T608&lt;0,-'[5]Budget Summary 1'!T608,0)-IF('[5]Budget Summary 1'!T608&gt;0,'[5]Budget Summary 1'!T608,0)</f>
        <v>-0.36999999731779099</v>
      </c>
      <c r="Q281" s="129">
        <f>IF('[5]Budget Summary 1'!U608&lt;0,-'[5]Budget Summary 1'!U608,0)-IF('[5]Budget Summary 1'!U608&gt;0,'[5]Budget Summary 1'!U608,0)</f>
        <v>1.0000001639127731E-2</v>
      </c>
      <c r="DZ281" s="114" t="s">
        <v>125</v>
      </c>
      <c r="EA281" s="115" t="s">
        <v>124</v>
      </c>
      <c r="EB281" s="115" t="s">
        <v>124</v>
      </c>
      <c r="EC281" s="115" t="s">
        <v>124</v>
      </c>
    </row>
    <row r="282" spans="2:133" s="111" customFormat="1" hidden="1" x14ac:dyDescent="0.25">
      <c r="B282" s="162" t="s">
        <v>227</v>
      </c>
      <c r="C282" s="114" t="s">
        <v>169</v>
      </c>
      <c r="E282" s="162"/>
      <c r="F282" s="147" t="e">
        <f>ROUND(F269-SUM(F270:F281),0)</f>
        <v>#VALUE!</v>
      </c>
      <c r="G282" s="162"/>
      <c r="H282" s="147" t="e">
        <f>ROUND(H269-SUM(H270:H281),0)</f>
        <v>#VALUE!</v>
      </c>
      <c r="I282" s="147" t="e">
        <f t="shared" ref="I282:Q282" si="124">ROUND(I269-SUM(I270:I281),0)</f>
        <v>#VALUE!</v>
      </c>
      <c r="J282" s="147" t="e">
        <f t="shared" si="124"/>
        <v>#VALUE!</v>
      </c>
      <c r="K282" s="147" t="e">
        <f t="shared" si="124"/>
        <v>#VALUE!</v>
      </c>
      <c r="L282" s="147" t="e">
        <f t="shared" si="124"/>
        <v>#VALUE!</v>
      </c>
      <c r="M282" s="147" t="e">
        <f t="shared" si="124"/>
        <v>#VALUE!</v>
      </c>
      <c r="N282" s="147" t="e">
        <f t="shared" si="124"/>
        <v>#VALUE!</v>
      </c>
      <c r="O282" s="147" t="e">
        <f t="shared" si="124"/>
        <v>#VALUE!</v>
      </c>
      <c r="P282" s="147" t="e">
        <f t="shared" si="124"/>
        <v>#VALUE!</v>
      </c>
      <c r="Q282" s="147" t="e">
        <f t="shared" si="124"/>
        <v>#VALUE!</v>
      </c>
      <c r="DZ282" s="114" t="s">
        <v>125</v>
      </c>
      <c r="EA282" s="115" t="s">
        <v>124</v>
      </c>
      <c r="EB282" s="115" t="s">
        <v>124</v>
      </c>
      <c r="EC282" s="115" t="s">
        <v>124</v>
      </c>
    </row>
    <row r="283" spans="2:133" s="111" customFormat="1" hidden="1" x14ac:dyDescent="0.25">
      <c r="C283" s="114" t="s">
        <v>169</v>
      </c>
      <c r="DZ283" s="114" t="s">
        <v>125</v>
      </c>
      <c r="EA283" s="115" t="s">
        <v>124</v>
      </c>
      <c r="EB283" s="115" t="s">
        <v>124</v>
      </c>
      <c r="EC283" s="115" t="s">
        <v>124</v>
      </c>
    </row>
    <row r="284" spans="2:133" s="111" customFormat="1" hidden="1" x14ac:dyDescent="0.25">
      <c r="B284" s="111" t="str">
        <f>B23</f>
        <v>Depreciation &amp; Amortisation</v>
      </c>
      <c r="C284" s="114" t="s">
        <v>169</v>
      </c>
      <c r="DZ284" s="114" t="s">
        <v>125</v>
      </c>
      <c r="EA284" s="115" t="s">
        <v>124</v>
      </c>
      <c r="EB284" s="115" t="s">
        <v>124</v>
      </c>
      <c r="EC284" s="115" t="s">
        <v>124</v>
      </c>
    </row>
    <row r="285" spans="2:133" s="111" customFormat="1" hidden="1" x14ac:dyDescent="0.25">
      <c r="B285" s="162" t="s">
        <v>221</v>
      </c>
      <c r="C285" s="114" t="s">
        <v>169</v>
      </c>
      <c r="E285" s="162"/>
      <c r="F285" s="111" t="e">
        <f>F23</f>
        <v>#VALUE!</v>
      </c>
      <c r="G285" s="162"/>
      <c r="H285" s="111" t="e">
        <f t="shared" ref="H285:Q285" si="125">H23</f>
        <v>#VALUE!</v>
      </c>
      <c r="I285" s="111" t="e">
        <f t="shared" si="125"/>
        <v>#VALUE!</v>
      </c>
      <c r="J285" s="111">
        <f t="shared" si="125"/>
        <v>16509000</v>
      </c>
      <c r="K285" s="111">
        <f t="shared" si="125"/>
        <v>16268000</v>
      </c>
      <c r="L285" s="111">
        <f t="shared" si="125"/>
        <v>16075000</v>
      </c>
      <c r="M285" s="111">
        <f t="shared" si="125"/>
        <v>15879000</v>
      </c>
      <c r="N285" s="111" t="e">
        <f t="shared" si="125"/>
        <v>#VALUE!</v>
      </c>
      <c r="O285" s="111" t="e">
        <f t="shared" si="125"/>
        <v>#VALUE!</v>
      </c>
      <c r="P285" s="111" t="e">
        <f t="shared" si="125"/>
        <v>#VALUE!</v>
      </c>
      <c r="Q285" s="111" t="e">
        <f t="shared" si="125"/>
        <v>#VALUE!</v>
      </c>
      <c r="DZ285" s="114" t="s">
        <v>125</v>
      </c>
      <c r="EA285" s="115" t="s">
        <v>124</v>
      </c>
      <c r="EB285" s="115" t="s">
        <v>124</v>
      </c>
      <c r="EC285" s="115" t="s">
        <v>124</v>
      </c>
    </row>
    <row r="286" spans="2:133" s="111" customFormat="1" hidden="1" x14ac:dyDescent="0.25">
      <c r="B286" s="162" t="s">
        <v>222</v>
      </c>
      <c r="C286" s="114" t="s">
        <v>169</v>
      </c>
      <c r="E286" s="162"/>
      <c r="F286" s="111" t="e">
        <f>SUMIF('[5]Budget Summary 1'!$C:$C,$A23,'[5]Budget Summary 1'!J:J)</f>
        <v>#VALUE!</v>
      </c>
      <c r="G286" s="162"/>
      <c r="H286" s="111" t="e">
        <f>SUMIF('[5]Budget Summary 1'!$C:$C,$A23,'[5]Budget Summary 1'!L:L)</f>
        <v>#VALUE!</v>
      </c>
      <c r="I286" s="111" t="e">
        <f>SUMIF('[5]Budget Summary 1'!$C:$C,$A23,'[5]Budget Summary 1'!M:M)</f>
        <v>#VALUE!</v>
      </c>
      <c r="J286" s="111" t="e">
        <f>SUMIF('[5]Budget Summary 1'!$C:$C,$A23,'[5]Budget Summary 1'!N:N)</f>
        <v>#VALUE!</v>
      </c>
      <c r="K286" s="111" t="e">
        <f>SUMIF('[5]Budget Summary 1'!$C:$C,$A23,'[5]Budget Summary 1'!O:O)</f>
        <v>#VALUE!</v>
      </c>
      <c r="L286" s="111" t="e">
        <f>SUMIF('[5]Budget Summary 1'!$C:$C,$A23,'[5]Budget Summary 1'!P:P)</f>
        <v>#VALUE!</v>
      </c>
      <c r="M286" s="111" t="e">
        <f>SUMIF('[5]Budget Summary 1'!$C:$C,$A23,'[5]Budget Summary 1'!Q:Q)</f>
        <v>#VALUE!</v>
      </c>
      <c r="N286" s="111" t="e">
        <f>SUMIF('[5]Budget Summary 1'!$C:$C,$A23,'[5]Budget Summary 1'!R:R)</f>
        <v>#VALUE!</v>
      </c>
      <c r="O286" s="111" t="e">
        <f>SUMIF('[5]Budget Summary 1'!$C:$C,$A23,'[5]Budget Summary 1'!S:S)</f>
        <v>#VALUE!</v>
      </c>
      <c r="P286" s="111" t="e">
        <f>SUMIF('[5]Budget Summary 1'!$C:$C,$A23,'[5]Budget Summary 1'!T:T)</f>
        <v>#VALUE!</v>
      </c>
      <c r="Q286" s="111" t="e">
        <f>SUMIF('[5]Budget Summary 1'!$C:$C,$A23,'[5]Budget Summary 1'!U:U)</f>
        <v>#VALUE!</v>
      </c>
      <c r="DZ286" s="114" t="s">
        <v>125</v>
      </c>
      <c r="EA286" s="115" t="s">
        <v>124</v>
      </c>
      <c r="EB286" s="115" t="s">
        <v>124</v>
      </c>
      <c r="EC286" s="115" t="s">
        <v>124</v>
      </c>
    </row>
    <row r="287" spans="2:133" s="111" customFormat="1" hidden="1" x14ac:dyDescent="0.25">
      <c r="B287" s="162" t="s">
        <v>193</v>
      </c>
      <c r="C287" s="114" t="s">
        <v>169</v>
      </c>
      <c r="E287" s="162"/>
      <c r="F287" s="134" t="e">
        <f>ROUND(F285-F286,0)</f>
        <v>#VALUE!</v>
      </c>
      <c r="G287" s="162"/>
      <c r="H287" s="134" t="e">
        <f t="shared" ref="H287:Q287" si="126">ROUND(H285-H286,0)</f>
        <v>#VALUE!</v>
      </c>
      <c r="I287" s="134" t="e">
        <f t="shared" si="126"/>
        <v>#VALUE!</v>
      </c>
      <c r="J287" s="134" t="e">
        <f t="shared" si="126"/>
        <v>#VALUE!</v>
      </c>
      <c r="K287" s="134" t="e">
        <f t="shared" si="126"/>
        <v>#VALUE!</v>
      </c>
      <c r="L287" s="134" t="e">
        <f t="shared" si="126"/>
        <v>#VALUE!</v>
      </c>
      <c r="M287" s="134" t="e">
        <f t="shared" si="126"/>
        <v>#VALUE!</v>
      </c>
      <c r="N287" s="134" t="e">
        <f t="shared" si="126"/>
        <v>#VALUE!</v>
      </c>
      <c r="O287" s="134" t="e">
        <f t="shared" si="126"/>
        <v>#VALUE!</v>
      </c>
      <c r="P287" s="134" t="e">
        <f t="shared" si="126"/>
        <v>#VALUE!</v>
      </c>
      <c r="Q287" s="134" t="e">
        <f t="shared" si="126"/>
        <v>#VALUE!</v>
      </c>
      <c r="DZ287" s="114" t="s">
        <v>125</v>
      </c>
      <c r="EA287" s="115" t="s">
        <v>124</v>
      </c>
      <c r="EB287" s="115" t="s">
        <v>124</v>
      </c>
      <c r="EC287" s="115" t="s">
        <v>124</v>
      </c>
    </row>
    <row r="288" spans="2:133" s="111" customFormat="1" hidden="1" x14ac:dyDescent="0.25">
      <c r="B288" s="162" t="s">
        <v>223</v>
      </c>
      <c r="C288" s="114" t="s">
        <v>169</v>
      </c>
      <c r="E288" s="162"/>
      <c r="F288" s="129">
        <f>IF('[5]S94 - Plan Summary'!$R66=TRUE,'[5]S94 - Plan Summary'!D66,0)</f>
        <v>0</v>
      </c>
      <c r="G288" s="162"/>
      <c r="H288" s="129">
        <f>IF('[5]S94 - Plan Summary'!$R66=TRUE,'[5]S94 - Plan Summary'!F66,0)</f>
        <v>0</v>
      </c>
      <c r="I288" s="129">
        <f>IF('[5]S94 - Plan Summary'!$R66=TRUE,'[5]S94 - Plan Summary'!G66,0)</f>
        <v>0</v>
      </c>
      <c r="J288" s="129">
        <f>IF('[5]S94 - Plan Summary'!$R66=TRUE,'[5]S94 - Plan Summary'!H66,0)</f>
        <v>0</v>
      </c>
      <c r="K288" s="129">
        <f>IF('[5]S94 - Plan Summary'!$R66=TRUE,'[5]S94 - Plan Summary'!I66,0)</f>
        <v>0</v>
      </c>
      <c r="L288" s="129">
        <f>IF('[5]S94 - Plan Summary'!$R66=TRUE,'[5]S94 - Plan Summary'!J66,0)</f>
        <v>0</v>
      </c>
      <c r="M288" s="129">
        <f>IF('[5]S94 - Plan Summary'!$R66=TRUE,'[5]S94 - Plan Summary'!K66,0)</f>
        <v>0</v>
      </c>
      <c r="N288" s="129">
        <f>IF('[5]S94 - Plan Summary'!$R66=TRUE,'[5]S94 - Plan Summary'!L66,0)</f>
        <v>0</v>
      </c>
      <c r="O288" s="129">
        <f>IF('[5]S94 - Plan Summary'!$R66=TRUE,'[5]S94 - Plan Summary'!M66,0)</f>
        <v>0</v>
      </c>
      <c r="P288" s="129">
        <f>IF('[5]S94 - Plan Summary'!$R66=TRUE,'[5]S94 - Plan Summary'!N66,0)</f>
        <v>0</v>
      </c>
      <c r="Q288" s="129">
        <f>IF('[5]S94 - Plan Summary'!$R66=TRUE,'[5]S94 - Plan Summary'!O66,0)</f>
        <v>0</v>
      </c>
      <c r="DZ288" s="114" t="s">
        <v>125</v>
      </c>
      <c r="EA288" s="115" t="s">
        <v>124</v>
      </c>
      <c r="EB288" s="115" t="s">
        <v>124</v>
      </c>
      <c r="EC288" s="115" t="s">
        <v>124</v>
      </c>
    </row>
    <row r="289" spans="2:133" s="111" customFormat="1" hidden="1" x14ac:dyDescent="0.25">
      <c r="B289" s="162" t="s">
        <v>224</v>
      </c>
      <c r="C289" s="114" t="s">
        <v>169</v>
      </c>
      <c r="E289" s="162"/>
      <c r="F289" s="129">
        <f>IF('[5]CAPEX Summary'!$BS87=TRUE,SUM('[5]CAPEX Summary'!E87),0)</f>
        <v>0</v>
      </c>
      <c r="G289" s="162"/>
      <c r="H289" s="129">
        <f>IF('[5]CAPEX Summary'!$BS87=TRUE,SUM('[5]CAPEX Summary'!G87),0)</f>
        <v>0</v>
      </c>
      <c r="I289" s="129">
        <f>IF('[5]CAPEX Summary'!$BS87=TRUE,SUM('[5]CAPEX Summary'!H87),0)</f>
        <v>0</v>
      </c>
      <c r="J289" s="129">
        <f>IF('[5]CAPEX Summary'!$BS87=TRUE,SUM('[5]CAPEX Summary'!I87),0)</f>
        <v>0</v>
      </c>
      <c r="K289" s="129">
        <f>IF('[5]CAPEX Summary'!$BS87=TRUE,SUM('[5]CAPEX Summary'!J87),0)</f>
        <v>0</v>
      </c>
      <c r="L289" s="129">
        <f>IF('[5]CAPEX Summary'!$BS87=TRUE,SUM('[5]CAPEX Summary'!K87),0)</f>
        <v>0</v>
      </c>
      <c r="M289" s="129">
        <f>IF('[5]CAPEX Summary'!$BS87=TRUE,SUM('[5]CAPEX Summary'!L87),0)</f>
        <v>0</v>
      </c>
      <c r="N289" s="129">
        <f>IF('[5]CAPEX Summary'!$BS87=TRUE,SUM('[5]CAPEX Summary'!M87),0)</f>
        <v>0</v>
      </c>
      <c r="O289" s="129">
        <f>IF('[5]CAPEX Summary'!$BS87=TRUE,SUM('[5]CAPEX Summary'!N87),0)</f>
        <v>0</v>
      </c>
      <c r="P289" s="129">
        <f>IF('[5]CAPEX Summary'!$BS87=TRUE,SUM('[5]CAPEX Summary'!O87),0)</f>
        <v>0</v>
      </c>
      <c r="Q289" s="129">
        <f>IF('[5]CAPEX Summary'!$BS87=TRUE,SUM('[5]CAPEX Summary'!P87),0)</f>
        <v>0</v>
      </c>
      <c r="DZ289" s="114" t="s">
        <v>125</v>
      </c>
      <c r="EA289" s="115" t="s">
        <v>124</v>
      </c>
      <c r="EB289" s="115" t="s">
        <v>124</v>
      </c>
      <c r="EC289" s="115" t="s">
        <v>124</v>
      </c>
    </row>
    <row r="290" spans="2:133" s="111" customFormat="1" hidden="1" x14ac:dyDescent="0.25">
      <c r="B290" s="162" t="s">
        <v>225</v>
      </c>
      <c r="C290" s="114" t="s">
        <v>169</v>
      </c>
      <c r="E290" s="162"/>
      <c r="F290" s="129">
        <f>'[5]Major Projects summary'!E94</f>
        <v>0</v>
      </c>
      <c r="G290" s="162"/>
      <c r="H290" s="129">
        <f>'[5]Major Projects summary'!G94</f>
        <v>0</v>
      </c>
      <c r="I290" s="129">
        <f>'[5]Major Projects summary'!H94</f>
        <v>0</v>
      </c>
      <c r="J290" s="129">
        <f>'[5]Major Projects summary'!I94</f>
        <v>0</v>
      </c>
      <c r="K290" s="129">
        <f>'[5]Major Projects summary'!J94</f>
        <v>0</v>
      </c>
      <c r="L290" s="129">
        <f>'[5]Major Projects summary'!K94</f>
        <v>0</v>
      </c>
      <c r="M290" s="129">
        <f>'[5]Major Projects summary'!L94</f>
        <v>0</v>
      </c>
      <c r="N290" s="129">
        <f>'[5]Major Projects summary'!M94</f>
        <v>0</v>
      </c>
      <c r="O290" s="129">
        <f>'[5]Major Projects summary'!N94</f>
        <v>0</v>
      </c>
      <c r="P290" s="129">
        <f>'[5]Major Projects summary'!O94</f>
        <v>0</v>
      </c>
      <c r="Q290" s="129">
        <f>'[5]Major Projects summary'!P94</f>
        <v>0</v>
      </c>
      <c r="DZ290" s="114" t="s">
        <v>125</v>
      </c>
      <c r="EA290" s="115" t="s">
        <v>124</v>
      </c>
      <c r="EB290" s="115" t="s">
        <v>124</v>
      </c>
      <c r="EC290" s="115" t="s">
        <v>124</v>
      </c>
    </row>
    <row r="291" spans="2:133" s="111" customFormat="1" hidden="1" x14ac:dyDescent="0.25">
      <c r="B291" s="162" t="s">
        <v>226</v>
      </c>
      <c r="C291" s="114" t="s">
        <v>169</v>
      </c>
      <c r="E291" s="162"/>
      <c r="F291" s="129">
        <f>'[5]Assets - Disposals &amp; Transfers'!E467</f>
        <v>0</v>
      </c>
      <c r="G291" s="162"/>
      <c r="H291" s="129">
        <f>'[5]Assets - Disposals &amp; Transfers'!G467</f>
        <v>0</v>
      </c>
      <c r="I291" s="129">
        <f>'[5]Assets - Disposals &amp; Transfers'!H467</f>
        <v>0</v>
      </c>
      <c r="J291" s="129">
        <f>'[5]Assets - Disposals &amp; Transfers'!I467</f>
        <v>0</v>
      </c>
      <c r="K291" s="129">
        <f>'[5]Assets - Disposals &amp; Transfers'!J467</f>
        <v>0</v>
      </c>
      <c r="L291" s="129">
        <f>'[5]Assets - Disposals &amp; Transfers'!K467</f>
        <v>0</v>
      </c>
      <c r="M291" s="129">
        <f>'[5]Assets - Disposals &amp; Transfers'!L467</f>
        <v>0</v>
      </c>
      <c r="N291" s="129">
        <f>'[5]Assets - Disposals &amp; Transfers'!M467</f>
        <v>0</v>
      </c>
      <c r="O291" s="129">
        <f>'[5]Assets - Disposals &amp; Transfers'!N467</f>
        <v>0</v>
      </c>
      <c r="P291" s="129">
        <f>'[5]Assets - Disposals &amp; Transfers'!O467</f>
        <v>0</v>
      </c>
      <c r="Q291" s="129">
        <f>'[5]Assets - Disposals &amp; Transfers'!P467</f>
        <v>0</v>
      </c>
      <c r="DZ291" s="114" t="s">
        <v>125</v>
      </c>
      <c r="EA291" s="115" t="s">
        <v>124</v>
      </c>
      <c r="EB291" s="115" t="s">
        <v>124</v>
      </c>
      <c r="EC291" s="115" t="s">
        <v>124</v>
      </c>
    </row>
    <row r="292" spans="2:133" s="111" customFormat="1" hidden="1" x14ac:dyDescent="0.25">
      <c r="B292" s="162" t="s">
        <v>231</v>
      </c>
      <c r="C292" s="114" t="s">
        <v>169</v>
      </c>
      <c r="E292" s="162"/>
      <c r="F292" s="129">
        <f>+'[5]IPP&amp;E Reconciliation'!D702</f>
        <v>0</v>
      </c>
      <c r="G292" s="162"/>
      <c r="H292" s="129">
        <f>+'[5]IPP&amp;E Reconciliation'!E702</f>
        <v>0</v>
      </c>
      <c r="I292" s="129">
        <f>+'[5]IPP&amp;E Reconciliation'!F702</f>
        <v>0</v>
      </c>
      <c r="J292" s="129">
        <f>+'[5]IPP&amp;E Reconciliation'!G702</f>
        <v>0</v>
      </c>
      <c r="K292" s="129">
        <f>+'[5]IPP&amp;E Reconciliation'!H702</f>
        <v>0</v>
      </c>
      <c r="L292" s="129">
        <f>+'[5]IPP&amp;E Reconciliation'!I702</f>
        <v>0</v>
      </c>
      <c r="M292" s="129">
        <f>+'[5]IPP&amp;E Reconciliation'!J702</f>
        <v>0</v>
      </c>
      <c r="N292" s="129">
        <f>+'[5]IPP&amp;E Reconciliation'!K702</f>
        <v>0</v>
      </c>
      <c r="O292" s="129">
        <f>+'[5]IPP&amp;E Reconciliation'!L702</f>
        <v>0</v>
      </c>
      <c r="P292" s="129">
        <f>+'[5]IPP&amp;E Reconciliation'!M702</f>
        <v>0</v>
      </c>
      <c r="Q292" s="129">
        <f>+'[5]IPP&amp;E Reconciliation'!N702</f>
        <v>0</v>
      </c>
      <c r="DZ292" s="114" t="s">
        <v>125</v>
      </c>
      <c r="EA292" s="115" t="s">
        <v>124</v>
      </c>
      <c r="EB292" s="115" t="s">
        <v>124</v>
      </c>
      <c r="EC292" s="115" t="s">
        <v>124</v>
      </c>
    </row>
    <row r="293" spans="2:133" s="111" customFormat="1" hidden="1" x14ac:dyDescent="0.25">
      <c r="B293" s="162" t="s">
        <v>227</v>
      </c>
      <c r="C293" s="114" t="s">
        <v>169</v>
      </c>
      <c r="E293" s="162"/>
      <c r="F293" s="147" t="e">
        <f>ROUND(F287-SUM(F288:F292),0)</f>
        <v>#VALUE!</v>
      </c>
      <c r="G293" s="162"/>
      <c r="H293" s="147" t="e">
        <f t="shared" ref="H293:Q293" si="127">ROUND(H287-SUM(H288:H292),0)</f>
        <v>#VALUE!</v>
      </c>
      <c r="I293" s="147" t="e">
        <f t="shared" si="127"/>
        <v>#VALUE!</v>
      </c>
      <c r="J293" s="147" t="e">
        <f t="shared" si="127"/>
        <v>#VALUE!</v>
      </c>
      <c r="K293" s="147" t="e">
        <f t="shared" si="127"/>
        <v>#VALUE!</v>
      </c>
      <c r="L293" s="147" t="e">
        <f t="shared" si="127"/>
        <v>#VALUE!</v>
      </c>
      <c r="M293" s="147" t="e">
        <f t="shared" si="127"/>
        <v>#VALUE!</v>
      </c>
      <c r="N293" s="147" t="e">
        <f t="shared" si="127"/>
        <v>#VALUE!</v>
      </c>
      <c r="O293" s="147" t="e">
        <f t="shared" si="127"/>
        <v>#VALUE!</v>
      </c>
      <c r="P293" s="147" t="e">
        <f t="shared" si="127"/>
        <v>#VALUE!</v>
      </c>
      <c r="Q293" s="147" t="e">
        <f t="shared" si="127"/>
        <v>#VALUE!</v>
      </c>
      <c r="DZ293" s="114" t="s">
        <v>125</v>
      </c>
      <c r="EA293" s="115" t="s">
        <v>124</v>
      </c>
      <c r="EB293" s="115" t="s">
        <v>124</v>
      </c>
      <c r="EC293" s="115" t="s">
        <v>124</v>
      </c>
    </row>
    <row r="294" spans="2:133" s="111" customFormat="1" hidden="1" x14ac:dyDescent="0.25">
      <c r="C294" s="114" t="s">
        <v>169</v>
      </c>
      <c r="DZ294" s="114" t="s">
        <v>125</v>
      </c>
      <c r="EA294" s="115" t="s">
        <v>124</v>
      </c>
      <c r="EB294" s="115" t="s">
        <v>124</v>
      </c>
      <c r="EC294" s="115" t="s">
        <v>124</v>
      </c>
    </row>
    <row r="295" spans="2:133" s="111" customFormat="1" hidden="1" x14ac:dyDescent="0.25">
      <c r="B295" s="111" t="str">
        <f>B24</f>
        <v>Impairment</v>
      </c>
      <c r="C295" s="114" t="s">
        <v>169</v>
      </c>
      <c r="DZ295" s="114" t="s">
        <v>125</v>
      </c>
      <c r="EA295" s="115" t="s">
        <v>124</v>
      </c>
      <c r="EB295" s="115" t="s">
        <v>124</v>
      </c>
      <c r="EC295" s="115" t="s">
        <v>124</v>
      </c>
    </row>
    <row r="296" spans="2:133" s="111" customFormat="1" hidden="1" x14ac:dyDescent="0.25">
      <c r="B296" s="162" t="s">
        <v>221</v>
      </c>
      <c r="C296" s="114" t="s">
        <v>169</v>
      </c>
      <c r="E296" s="162"/>
      <c r="F296" s="111" t="e">
        <f>F24</f>
        <v>#VALUE!</v>
      </c>
      <c r="G296" s="162"/>
      <c r="H296" s="111" t="e">
        <f t="shared" ref="H296:Q296" si="128">H24</f>
        <v>#VALUE!</v>
      </c>
      <c r="I296" s="111" t="e">
        <f t="shared" si="128"/>
        <v>#VALUE!</v>
      </c>
      <c r="J296" s="111">
        <f t="shared" si="128"/>
        <v>0</v>
      </c>
      <c r="K296" s="111">
        <f t="shared" si="128"/>
        <v>0</v>
      </c>
      <c r="L296" s="111">
        <f t="shared" si="128"/>
        <v>0</v>
      </c>
      <c r="M296" s="111">
        <f t="shared" si="128"/>
        <v>0</v>
      </c>
      <c r="N296" s="111" t="e">
        <f t="shared" si="128"/>
        <v>#VALUE!</v>
      </c>
      <c r="O296" s="111" t="e">
        <f t="shared" si="128"/>
        <v>#VALUE!</v>
      </c>
      <c r="P296" s="111" t="e">
        <f t="shared" si="128"/>
        <v>#VALUE!</v>
      </c>
      <c r="Q296" s="111" t="e">
        <f t="shared" si="128"/>
        <v>#VALUE!</v>
      </c>
      <c r="DZ296" s="114" t="s">
        <v>125</v>
      </c>
      <c r="EA296" s="115" t="s">
        <v>124</v>
      </c>
      <c r="EB296" s="115" t="s">
        <v>124</v>
      </c>
      <c r="EC296" s="115" t="s">
        <v>124</v>
      </c>
    </row>
    <row r="297" spans="2:133" s="111" customFormat="1" hidden="1" x14ac:dyDescent="0.25">
      <c r="B297" s="162" t="s">
        <v>222</v>
      </c>
      <c r="C297" s="114" t="s">
        <v>169</v>
      </c>
      <c r="E297" s="162"/>
      <c r="F297" s="111" t="e">
        <f>SUMIF('[5]Budget Summary 1'!$C:$C,$A24,'[5]Budget Summary 1'!J:J)</f>
        <v>#VALUE!</v>
      </c>
      <c r="G297" s="162"/>
      <c r="H297" s="111" t="e">
        <f>SUMIF('[5]Budget Summary 1'!$C:$C,$A24,'[5]Budget Summary 1'!L:L)</f>
        <v>#VALUE!</v>
      </c>
      <c r="I297" s="111" t="e">
        <f>SUMIF('[5]Budget Summary 1'!$C:$C,$A24,'[5]Budget Summary 1'!M:M)</f>
        <v>#VALUE!</v>
      </c>
      <c r="J297" s="111" t="e">
        <f>SUMIF('[5]Budget Summary 1'!$C:$C,$A24,'[5]Budget Summary 1'!N:N)</f>
        <v>#VALUE!</v>
      </c>
      <c r="K297" s="111" t="e">
        <f>SUMIF('[5]Budget Summary 1'!$C:$C,$A24,'[5]Budget Summary 1'!O:O)</f>
        <v>#VALUE!</v>
      </c>
      <c r="L297" s="111" t="e">
        <f>SUMIF('[5]Budget Summary 1'!$C:$C,$A24,'[5]Budget Summary 1'!P:P)</f>
        <v>#VALUE!</v>
      </c>
      <c r="M297" s="111" t="e">
        <f>SUMIF('[5]Budget Summary 1'!$C:$C,$A24,'[5]Budget Summary 1'!Q:Q)</f>
        <v>#VALUE!</v>
      </c>
      <c r="N297" s="111" t="e">
        <f>SUMIF('[5]Budget Summary 1'!$C:$C,$A24,'[5]Budget Summary 1'!R:R)</f>
        <v>#VALUE!</v>
      </c>
      <c r="O297" s="111" t="e">
        <f>SUMIF('[5]Budget Summary 1'!$C:$C,$A24,'[5]Budget Summary 1'!S:S)</f>
        <v>#VALUE!</v>
      </c>
      <c r="P297" s="111" t="e">
        <f>SUMIF('[5]Budget Summary 1'!$C:$C,$A24,'[5]Budget Summary 1'!T:T)</f>
        <v>#VALUE!</v>
      </c>
      <c r="Q297" s="111" t="e">
        <f>SUMIF('[5]Budget Summary 1'!$C:$C,$A24,'[5]Budget Summary 1'!U:U)</f>
        <v>#VALUE!</v>
      </c>
      <c r="DZ297" s="114" t="s">
        <v>125</v>
      </c>
      <c r="EA297" s="115" t="s">
        <v>124</v>
      </c>
      <c r="EB297" s="115" t="s">
        <v>124</v>
      </c>
      <c r="EC297" s="115" t="s">
        <v>124</v>
      </c>
    </row>
    <row r="298" spans="2:133" s="111" customFormat="1" hidden="1" x14ac:dyDescent="0.25">
      <c r="B298" s="162" t="s">
        <v>193</v>
      </c>
      <c r="C298" s="114" t="s">
        <v>169</v>
      </c>
      <c r="E298" s="162"/>
      <c r="F298" s="134" t="e">
        <f>ROUND(F296-F297,0)</f>
        <v>#VALUE!</v>
      </c>
      <c r="G298" s="162"/>
      <c r="H298" s="134" t="e">
        <f t="shared" ref="H298:Q298" si="129">ROUND(H296-H297,0)</f>
        <v>#VALUE!</v>
      </c>
      <c r="I298" s="134" t="e">
        <f t="shared" si="129"/>
        <v>#VALUE!</v>
      </c>
      <c r="J298" s="134" t="e">
        <f t="shared" si="129"/>
        <v>#VALUE!</v>
      </c>
      <c r="K298" s="134" t="e">
        <f t="shared" si="129"/>
        <v>#VALUE!</v>
      </c>
      <c r="L298" s="134" t="e">
        <f t="shared" si="129"/>
        <v>#VALUE!</v>
      </c>
      <c r="M298" s="134" t="e">
        <f t="shared" si="129"/>
        <v>#VALUE!</v>
      </c>
      <c r="N298" s="134" t="e">
        <f t="shared" si="129"/>
        <v>#VALUE!</v>
      </c>
      <c r="O298" s="134" t="e">
        <f t="shared" si="129"/>
        <v>#VALUE!</v>
      </c>
      <c r="P298" s="134" t="e">
        <f t="shared" si="129"/>
        <v>#VALUE!</v>
      </c>
      <c r="Q298" s="134" t="e">
        <f t="shared" si="129"/>
        <v>#VALUE!</v>
      </c>
      <c r="DZ298" s="114" t="s">
        <v>125</v>
      </c>
      <c r="EA298" s="115" t="s">
        <v>124</v>
      </c>
      <c r="EB298" s="115" t="s">
        <v>124</v>
      </c>
      <c r="EC298" s="115" t="s">
        <v>124</v>
      </c>
    </row>
    <row r="299" spans="2:133" s="111" customFormat="1" hidden="1" x14ac:dyDescent="0.25">
      <c r="C299" s="114" t="s">
        <v>169</v>
      </c>
      <c r="DZ299" s="114" t="s">
        <v>125</v>
      </c>
      <c r="EA299" s="115" t="s">
        <v>124</v>
      </c>
      <c r="EB299" s="115" t="s">
        <v>124</v>
      </c>
      <c r="EC299" s="115" t="s">
        <v>124</v>
      </c>
    </row>
    <row r="300" spans="2:133" s="111" customFormat="1" hidden="1" x14ac:dyDescent="0.25">
      <c r="B300" s="111" t="str">
        <f>B25</f>
        <v>Other Expenses</v>
      </c>
      <c r="C300" s="114" t="s">
        <v>169</v>
      </c>
      <c r="DZ300" s="114" t="s">
        <v>125</v>
      </c>
      <c r="EA300" s="115" t="s">
        <v>124</v>
      </c>
      <c r="EB300" s="115" t="s">
        <v>124</v>
      </c>
      <c r="EC300" s="115" t="s">
        <v>124</v>
      </c>
    </row>
    <row r="301" spans="2:133" s="111" customFormat="1" hidden="1" x14ac:dyDescent="0.25">
      <c r="B301" s="162" t="s">
        <v>221</v>
      </c>
      <c r="C301" s="114" t="s">
        <v>169</v>
      </c>
      <c r="E301" s="162"/>
      <c r="F301" s="111" t="e">
        <f>F25</f>
        <v>#VALUE!</v>
      </c>
      <c r="G301" s="162"/>
      <c r="H301" s="111" t="e">
        <f t="shared" ref="H301:Q301" si="130">H25</f>
        <v>#VALUE!</v>
      </c>
      <c r="I301" s="111" t="e">
        <f t="shared" si="130"/>
        <v>#VALUE!</v>
      </c>
      <c r="J301" s="111">
        <f t="shared" si="130"/>
        <v>13836815.760000004</v>
      </c>
      <c r="K301" s="111">
        <f t="shared" si="130"/>
        <v>14267659.720000003</v>
      </c>
      <c r="L301" s="111">
        <f t="shared" si="130"/>
        <v>14715532.939999998</v>
      </c>
      <c r="M301" s="111">
        <f t="shared" si="130"/>
        <v>15051465.479999997</v>
      </c>
      <c r="N301" s="111" t="e">
        <f t="shared" si="130"/>
        <v>#VALUE!</v>
      </c>
      <c r="O301" s="111" t="e">
        <f t="shared" si="130"/>
        <v>#VALUE!</v>
      </c>
      <c r="P301" s="111" t="e">
        <f t="shared" si="130"/>
        <v>#VALUE!</v>
      </c>
      <c r="Q301" s="111" t="e">
        <f t="shared" si="130"/>
        <v>#VALUE!</v>
      </c>
      <c r="DZ301" s="114" t="s">
        <v>125</v>
      </c>
      <c r="EA301" s="115" t="s">
        <v>124</v>
      </c>
      <c r="EB301" s="115" t="s">
        <v>124</v>
      </c>
      <c r="EC301" s="115" t="s">
        <v>124</v>
      </c>
    </row>
    <row r="302" spans="2:133" s="111" customFormat="1" hidden="1" x14ac:dyDescent="0.25">
      <c r="B302" s="162" t="s">
        <v>222</v>
      </c>
      <c r="C302" s="114" t="s">
        <v>169</v>
      </c>
      <c r="E302" s="162"/>
      <c r="F302" s="111" t="e">
        <f>SUMIF('[5]Budget Summary 1'!$C:$C,$A25,'[5]Budget Summary 1'!J:J)</f>
        <v>#VALUE!</v>
      </c>
      <c r="G302" s="162"/>
      <c r="H302" s="111" t="e">
        <f>SUMIF('[5]Budget Summary 1'!$C:$C,$A25,'[5]Budget Summary 1'!L:L)</f>
        <v>#VALUE!</v>
      </c>
      <c r="I302" s="111" t="e">
        <f>SUMIF('[5]Budget Summary 1'!$C:$C,$A25,'[5]Budget Summary 1'!M:M)</f>
        <v>#VALUE!</v>
      </c>
      <c r="J302" s="111" t="e">
        <f>SUMIF('[5]Budget Summary 1'!$C:$C,$A25,'[5]Budget Summary 1'!N:N)</f>
        <v>#VALUE!</v>
      </c>
      <c r="K302" s="111" t="e">
        <f>SUMIF('[5]Budget Summary 1'!$C:$C,$A25,'[5]Budget Summary 1'!O:O)</f>
        <v>#VALUE!</v>
      </c>
      <c r="L302" s="111" t="e">
        <f>SUMIF('[5]Budget Summary 1'!$C:$C,$A25,'[5]Budget Summary 1'!P:P)</f>
        <v>#VALUE!</v>
      </c>
      <c r="M302" s="111" t="e">
        <f>SUMIF('[5]Budget Summary 1'!$C:$C,$A25,'[5]Budget Summary 1'!Q:Q)</f>
        <v>#VALUE!</v>
      </c>
      <c r="N302" s="111" t="e">
        <f>SUMIF('[5]Budget Summary 1'!$C:$C,$A25,'[5]Budget Summary 1'!R:R)</f>
        <v>#VALUE!</v>
      </c>
      <c r="O302" s="111" t="e">
        <f>SUMIF('[5]Budget Summary 1'!$C:$C,$A25,'[5]Budget Summary 1'!S:S)</f>
        <v>#VALUE!</v>
      </c>
      <c r="P302" s="111" t="e">
        <f>SUMIF('[5]Budget Summary 1'!$C:$C,$A25,'[5]Budget Summary 1'!T:T)</f>
        <v>#VALUE!</v>
      </c>
      <c r="Q302" s="111" t="e">
        <f>SUMIF('[5]Budget Summary 1'!$C:$C,$A25,'[5]Budget Summary 1'!U:U)</f>
        <v>#VALUE!</v>
      </c>
      <c r="DZ302" s="114" t="s">
        <v>125</v>
      </c>
      <c r="EA302" s="115" t="s">
        <v>124</v>
      </c>
      <c r="EB302" s="115" t="s">
        <v>124</v>
      </c>
      <c r="EC302" s="115" t="s">
        <v>124</v>
      </c>
    </row>
    <row r="303" spans="2:133" s="111" customFormat="1" hidden="1" x14ac:dyDescent="0.25">
      <c r="B303" s="162" t="s">
        <v>193</v>
      </c>
      <c r="C303" s="114" t="s">
        <v>169</v>
      </c>
      <c r="E303" s="162"/>
      <c r="F303" s="134" t="e">
        <f>ROUND(F301-F302,0)</f>
        <v>#VALUE!</v>
      </c>
      <c r="G303" s="162"/>
      <c r="H303" s="134" t="e">
        <f t="shared" ref="H303:Q303" si="131">ROUND(H301-H302,0)</f>
        <v>#VALUE!</v>
      </c>
      <c r="I303" s="134" t="e">
        <f t="shared" si="131"/>
        <v>#VALUE!</v>
      </c>
      <c r="J303" s="134" t="e">
        <f t="shared" si="131"/>
        <v>#VALUE!</v>
      </c>
      <c r="K303" s="134" t="e">
        <f t="shared" si="131"/>
        <v>#VALUE!</v>
      </c>
      <c r="L303" s="134" t="e">
        <f t="shared" si="131"/>
        <v>#VALUE!</v>
      </c>
      <c r="M303" s="134" t="e">
        <f t="shared" si="131"/>
        <v>#VALUE!</v>
      </c>
      <c r="N303" s="134" t="e">
        <f t="shared" si="131"/>
        <v>#VALUE!</v>
      </c>
      <c r="O303" s="134" t="e">
        <f t="shared" si="131"/>
        <v>#VALUE!</v>
      </c>
      <c r="P303" s="134" t="e">
        <f t="shared" si="131"/>
        <v>#VALUE!</v>
      </c>
      <c r="Q303" s="134" t="e">
        <f t="shared" si="131"/>
        <v>#VALUE!</v>
      </c>
      <c r="DZ303" s="114" t="s">
        <v>125</v>
      </c>
      <c r="EA303" s="115" t="s">
        <v>124</v>
      </c>
      <c r="EB303" s="115" t="s">
        <v>124</v>
      </c>
      <c r="EC303" s="115" t="s">
        <v>124</v>
      </c>
    </row>
    <row r="304" spans="2:133" s="111" customFormat="1" hidden="1" x14ac:dyDescent="0.25">
      <c r="B304" s="162" t="s">
        <v>223</v>
      </c>
      <c r="C304" s="114" t="s">
        <v>169</v>
      </c>
      <c r="E304" s="162"/>
      <c r="F304" s="129">
        <f>+'[5]S94 - Plan Summary'!D25</f>
        <v>0</v>
      </c>
      <c r="G304" s="162"/>
      <c r="H304" s="129">
        <f>+'[5]S94 - Plan Summary'!F25</f>
        <v>0</v>
      </c>
      <c r="I304" s="129">
        <f>+'[5]S94 - Plan Summary'!G25</f>
        <v>0</v>
      </c>
      <c r="J304" s="129">
        <f>+'[5]S94 - Plan Summary'!H25</f>
        <v>0</v>
      </c>
      <c r="K304" s="129">
        <f>+'[5]S94 - Plan Summary'!I25</f>
        <v>0</v>
      </c>
      <c r="L304" s="129">
        <f>+'[5]S94 - Plan Summary'!J25</f>
        <v>0</v>
      </c>
      <c r="M304" s="129">
        <f>+'[5]S94 - Plan Summary'!K25</f>
        <v>0</v>
      </c>
      <c r="N304" s="129">
        <f>+'[5]S94 - Plan Summary'!L25</f>
        <v>0</v>
      </c>
      <c r="O304" s="129">
        <f>+'[5]S94 - Plan Summary'!M25</f>
        <v>0</v>
      </c>
      <c r="P304" s="129">
        <f>+'[5]S94 - Plan Summary'!N25</f>
        <v>0</v>
      </c>
      <c r="Q304" s="129">
        <f>+'[5]S94 - Plan Summary'!O25</f>
        <v>0</v>
      </c>
      <c r="DZ304" s="114" t="s">
        <v>125</v>
      </c>
      <c r="EA304" s="115" t="s">
        <v>124</v>
      </c>
      <c r="EB304" s="115" t="s">
        <v>124</v>
      </c>
      <c r="EC304" s="115" t="s">
        <v>124</v>
      </c>
    </row>
    <row r="305" spans="2:133" s="111" customFormat="1" hidden="1" x14ac:dyDescent="0.25">
      <c r="B305" s="162" t="s">
        <v>224</v>
      </c>
      <c r="C305" s="114" t="s">
        <v>169</v>
      </c>
      <c r="E305" s="162"/>
      <c r="F305" s="129">
        <f>'[5]Major Projects summary'!E38</f>
        <v>0</v>
      </c>
      <c r="G305" s="162"/>
      <c r="H305" s="129">
        <f>'[5]Major Projects summary'!G38</f>
        <v>0</v>
      </c>
      <c r="I305" s="129">
        <f>'[5]Major Projects summary'!H38</f>
        <v>0</v>
      </c>
      <c r="J305" s="129">
        <f>'[5]Major Projects summary'!I38</f>
        <v>0</v>
      </c>
      <c r="K305" s="129">
        <f>'[5]Major Projects summary'!J38</f>
        <v>0</v>
      </c>
      <c r="L305" s="129">
        <f>'[5]Major Projects summary'!K38</f>
        <v>0</v>
      </c>
      <c r="M305" s="129">
        <f>'[5]Major Projects summary'!L38</f>
        <v>0</v>
      </c>
      <c r="N305" s="129">
        <f>'[5]Major Projects summary'!M38</f>
        <v>0</v>
      </c>
      <c r="O305" s="129">
        <f>'[5]Major Projects summary'!N38</f>
        <v>0</v>
      </c>
      <c r="P305" s="129">
        <f>'[5]Major Projects summary'!O38</f>
        <v>0</v>
      </c>
      <c r="Q305" s="129">
        <f>'[5]Major Projects summary'!P38</f>
        <v>0</v>
      </c>
      <c r="DZ305" s="114" t="s">
        <v>125</v>
      </c>
      <c r="EA305" s="115" t="s">
        <v>124</v>
      </c>
      <c r="EB305" s="115" t="s">
        <v>124</v>
      </c>
      <c r="EC305" s="115" t="s">
        <v>124</v>
      </c>
    </row>
    <row r="306" spans="2:133" s="111" customFormat="1" hidden="1" x14ac:dyDescent="0.25">
      <c r="B306" s="162" t="s">
        <v>225</v>
      </c>
      <c r="C306" s="114" t="s">
        <v>169</v>
      </c>
      <c r="E306" s="162"/>
      <c r="F306" s="129">
        <f>'[5]Major Projects summary'!E95</f>
        <v>0</v>
      </c>
      <c r="G306" s="162"/>
      <c r="H306" s="129">
        <f>'[5]Major Projects summary'!G95</f>
        <v>0</v>
      </c>
      <c r="I306" s="129">
        <f>'[5]Major Projects summary'!H95</f>
        <v>0</v>
      </c>
      <c r="J306" s="129">
        <f>'[5]Major Projects summary'!I95</f>
        <v>0</v>
      </c>
      <c r="K306" s="129">
        <f>'[5]Major Projects summary'!J95</f>
        <v>0</v>
      </c>
      <c r="L306" s="129">
        <f>'[5]Major Projects summary'!K95</f>
        <v>0</v>
      </c>
      <c r="M306" s="129">
        <f>'[5]Major Projects summary'!L95</f>
        <v>0</v>
      </c>
      <c r="N306" s="129">
        <f>'[5]Major Projects summary'!M95</f>
        <v>0</v>
      </c>
      <c r="O306" s="129">
        <f>'[5]Major Projects summary'!N95</f>
        <v>0</v>
      </c>
      <c r="P306" s="129">
        <f>'[5]Major Projects summary'!O95</f>
        <v>0</v>
      </c>
      <c r="Q306" s="129">
        <f>'[5]Major Projects summary'!P95</f>
        <v>0</v>
      </c>
      <c r="DZ306" s="114" t="s">
        <v>125</v>
      </c>
      <c r="EA306" s="115" t="s">
        <v>124</v>
      </c>
      <c r="EB306" s="115" t="s">
        <v>124</v>
      </c>
      <c r="EC306" s="115" t="s">
        <v>124</v>
      </c>
    </row>
    <row r="307" spans="2:133" s="111" customFormat="1" hidden="1" x14ac:dyDescent="0.25">
      <c r="B307" s="162" t="s">
        <v>226</v>
      </c>
      <c r="C307" s="114" t="s">
        <v>169</v>
      </c>
      <c r="E307" s="162"/>
      <c r="F307" s="129">
        <f>'[5]Major Projects summary'!E105</f>
        <v>0</v>
      </c>
      <c r="G307" s="162"/>
      <c r="H307" s="129">
        <f>'[5]Major Projects summary'!G105</f>
        <v>0</v>
      </c>
      <c r="I307" s="129">
        <f>'[5]Major Projects summary'!H105</f>
        <v>0</v>
      </c>
      <c r="J307" s="129">
        <f>'[5]Major Projects summary'!I105</f>
        <v>0</v>
      </c>
      <c r="K307" s="129">
        <f>'[5]Major Projects summary'!J105</f>
        <v>0</v>
      </c>
      <c r="L307" s="129">
        <f>'[5]Major Projects summary'!K105</f>
        <v>0</v>
      </c>
      <c r="M307" s="129">
        <f>'[5]Major Projects summary'!L105</f>
        <v>0</v>
      </c>
      <c r="N307" s="129">
        <f>'[5]Major Projects summary'!M105</f>
        <v>0</v>
      </c>
      <c r="O307" s="129">
        <f>'[5]Major Projects summary'!N105</f>
        <v>0</v>
      </c>
      <c r="P307" s="129">
        <f>'[5]Major Projects summary'!O105</f>
        <v>0</v>
      </c>
      <c r="Q307" s="129">
        <f>'[5]Major Projects summary'!P105</f>
        <v>0</v>
      </c>
      <c r="DZ307" s="114" t="s">
        <v>125</v>
      </c>
      <c r="EA307" s="115" t="s">
        <v>124</v>
      </c>
      <c r="EB307" s="115" t="s">
        <v>124</v>
      </c>
      <c r="EC307" s="115" t="s">
        <v>124</v>
      </c>
    </row>
    <row r="308" spans="2:133" s="111" customFormat="1" hidden="1" x14ac:dyDescent="0.25">
      <c r="B308" s="162" t="s">
        <v>231</v>
      </c>
      <c r="C308" s="114" t="s">
        <v>169</v>
      </c>
      <c r="E308" s="162"/>
      <c r="F308" s="129">
        <f>'[5]RE Dev Summary'!E55</f>
        <v>0</v>
      </c>
      <c r="G308" s="162"/>
      <c r="H308" s="129">
        <f>'[5]RE Dev Summary'!G55</f>
        <v>0</v>
      </c>
      <c r="I308" s="129">
        <f>'[5]RE Dev Summary'!H55</f>
        <v>0</v>
      </c>
      <c r="J308" s="129">
        <f>'[5]RE Dev Summary'!I55</f>
        <v>0</v>
      </c>
      <c r="K308" s="129">
        <f>'[5]RE Dev Summary'!J55</f>
        <v>0</v>
      </c>
      <c r="L308" s="129">
        <f>'[5]RE Dev Summary'!K55</f>
        <v>0</v>
      </c>
      <c r="M308" s="129">
        <f>'[5]RE Dev Summary'!L55</f>
        <v>0</v>
      </c>
      <c r="N308" s="129">
        <f>'[5]RE Dev Summary'!M55</f>
        <v>0</v>
      </c>
      <c r="O308" s="129">
        <f>'[5]RE Dev Summary'!N55</f>
        <v>0</v>
      </c>
      <c r="P308" s="129">
        <f>'[5]RE Dev Summary'!O55</f>
        <v>0</v>
      </c>
      <c r="Q308" s="129">
        <f>'[5]RE Dev Summary'!P55</f>
        <v>0</v>
      </c>
      <c r="DZ308" s="114" t="s">
        <v>125</v>
      </c>
      <c r="EA308" s="115" t="s">
        <v>124</v>
      </c>
      <c r="EB308" s="115" t="s">
        <v>124</v>
      </c>
      <c r="EC308" s="115" t="s">
        <v>124</v>
      </c>
    </row>
    <row r="309" spans="2:133" s="111" customFormat="1" hidden="1" x14ac:dyDescent="0.25">
      <c r="B309" s="162" t="s">
        <v>232</v>
      </c>
      <c r="C309" s="114" t="s">
        <v>169</v>
      </c>
      <c r="E309" s="162"/>
      <c r="F309" s="129">
        <f>'[5]RE Dev Summary'!E64</f>
        <v>0</v>
      </c>
      <c r="G309" s="162"/>
      <c r="H309" s="129">
        <f>'[5]RE Dev Summary'!G64</f>
        <v>0</v>
      </c>
      <c r="I309" s="129">
        <f>'[5]RE Dev Summary'!H64</f>
        <v>0</v>
      </c>
      <c r="J309" s="129">
        <f>'[5]RE Dev Summary'!I64</f>
        <v>0</v>
      </c>
      <c r="K309" s="129">
        <f>'[5]RE Dev Summary'!J64</f>
        <v>0</v>
      </c>
      <c r="L309" s="129">
        <f>'[5]RE Dev Summary'!K64</f>
        <v>0</v>
      </c>
      <c r="M309" s="129">
        <f>'[5]RE Dev Summary'!L64</f>
        <v>0</v>
      </c>
      <c r="N309" s="129">
        <f>'[5]RE Dev Summary'!M64</f>
        <v>0</v>
      </c>
      <c r="O309" s="129">
        <f>'[5]RE Dev Summary'!N64</f>
        <v>0</v>
      </c>
      <c r="P309" s="129">
        <f>'[5]RE Dev Summary'!O64</f>
        <v>0</v>
      </c>
      <c r="Q309" s="129">
        <f>'[5]RE Dev Summary'!P64</f>
        <v>0</v>
      </c>
      <c r="DZ309" s="114" t="s">
        <v>125</v>
      </c>
      <c r="EA309" s="115" t="s">
        <v>124</v>
      </c>
      <c r="EB309" s="115" t="s">
        <v>124</v>
      </c>
      <c r="EC309" s="115" t="s">
        <v>124</v>
      </c>
    </row>
    <row r="310" spans="2:133" s="111" customFormat="1" hidden="1" x14ac:dyDescent="0.25">
      <c r="B310" s="162" t="s">
        <v>227</v>
      </c>
      <c r="C310" s="114" t="s">
        <v>169</v>
      </c>
      <c r="E310" s="162"/>
      <c r="F310" s="147" t="e">
        <f>ROUND(F303-SUM(F304:F309),0)</f>
        <v>#VALUE!</v>
      </c>
      <c r="G310" s="162"/>
      <c r="H310" s="147" t="e">
        <f t="shared" ref="H310:Q310" si="132">ROUND(H303-SUM(H304:H309),0)</f>
        <v>#VALUE!</v>
      </c>
      <c r="I310" s="147" t="e">
        <f t="shared" si="132"/>
        <v>#VALUE!</v>
      </c>
      <c r="J310" s="147" t="e">
        <f t="shared" si="132"/>
        <v>#VALUE!</v>
      </c>
      <c r="K310" s="147" t="e">
        <f t="shared" si="132"/>
        <v>#VALUE!</v>
      </c>
      <c r="L310" s="147" t="e">
        <f t="shared" si="132"/>
        <v>#VALUE!</v>
      </c>
      <c r="M310" s="147" t="e">
        <f t="shared" si="132"/>
        <v>#VALUE!</v>
      </c>
      <c r="N310" s="147" t="e">
        <f t="shared" si="132"/>
        <v>#VALUE!</v>
      </c>
      <c r="O310" s="147" t="e">
        <f t="shared" si="132"/>
        <v>#VALUE!</v>
      </c>
      <c r="P310" s="147" t="e">
        <f t="shared" si="132"/>
        <v>#VALUE!</v>
      </c>
      <c r="Q310" s="147" t="e">
        <f t="shared" si="132"/>
        <v>#VALUE!</v>
      </c>
      <c r="DZ310" s="114" t="s">
        <v>125</v>
      </c>
      <c r="EA310" s="115" t="s">
        <v>124</v>
      </c>
      <c r="EB310" s="115" t="s">
        <v>124</v>
      </c>
      <c r="EC310" s="115" t="s">
        <v>124</v>
      </c>
    </row>
    <row r="311" spans="2:133" s="111" customFormat="1" hidden="1" x14ac:dyDescent="0.25">
      <c r="C311" s="114" t="s">
        <v>169</v>
      </c>
      <c r="DZ311" s="114" t="s">
        <v>125</v>
      </c>
      <c r="EA311" s="115" t="s">
        <v>124</v>
      </c>
      <c r="EB311" s="115" t="s">
        <v>124</v>
      </c>
      <c r="EC311" s="115" t="s">
        <v>124</v>
      </c>
    </row>
    <row r="312" spans="2:133" s="111" customFormat="1" hidden="1" x14ac:dyDescent="0.25">
      <c r="B312" s="111" t="str">
        <f>B26</f>
        <v>Interest &amp; Investment Losses</v>
      </c>
      <c r="C312" s="114" t="s">
        <v>169</v>
      </c>
      <c r="DZ312" s="114" t="s">
        <v>125</v>
      </c>
      <c r="EA312" s="115" t="s">
        <v>124</v>
      </c>
      <c r="EB312" s="115" t="s">
        <v>124</v>
      </c>
      <c r="EC312" s="115" t="s">
        <v>124</v>
      </c>
    </row>
    <row r="313" spans="2:133" s="111" customFormat="1" hidden="1" x14ac:dyDescent="0.25">
      <c r="B313" s="162" t="s">
        <v>221</v>
      </c>
      <c r="C313" s="114" t="s">
        <v>169</v>
      </c>
      <c r="E313" s="162"/>
      <c r="F313" s="111" t="e">
        <f>F26</f>
        <v>#VALUE!</v>
      </c>
      <c r="G313" s="162"/>
      <c r="H313" s="111" t="e">
        <f t="shared" ref="H313:Q313" si="133">H26</f>
        <v>#VALUE!</v>
      </c>
      <c r="I313" s="111" t="e">
        <f t="shared" si="133"/>
        <v>#VALUE!</v>
      </c>
      <c r="J313" s="111">
        <f t="shared" si="133"/>
        <v>0</v>
      </c>
      <c r="K313" s="111">
        <f t="shared" si="133"/>
        <v>0</v>
      </c>
      <c r="L313" s="111">
        <f t="shared" si="133"/>
        <v>0</v>
      </c>
      <c r="M313" s="111">
        <f t="shared" si="133"/>
        <v>0</v>
      </c>
      <c r="N313" s="111" t="e">
        <f t="shared" si="133"/>
        <v>#VALUE!</v>
      </c>
      <c r="O313" s="111" t="e">
        <f t="shared" si="133"/>
        <v>#VALUE!</v>
      </c>
      <c r="P313" s="111" t="e">
        <f t="shared" si="133"/>
        <v>#VALUE!</v>
      </c>
      <c r="Q313" s="111" t="e">
        <f t="shared" si="133"/>
        <v>#VALUE!</v>
      </c>
      <c r="DZ313" s="114" t="s">
        <v>125</v>
      </c>
      <c r="EA313" s="115" t="s">
        <v>124</v>
      </c>
      <c r="EB313" s="115" t="s">
        <v>124</v>
      </c>
      <c r="EC313" s="115" t="s">
        <v>124</v>
      </c>
    </row>
    <row r="314" spans="2:133" s="111" customFormat="1" hidden="1" x14ac:dyDescent="0.25">
      <c r="B314" s="162" t="s">
        <v>222</v>
      </c>
      <c r="C314" s="114" t="s">
        <v>169</v>
      </c>
      <c r="E314" s="162"/>
      <c r="F314" s="116" t="e">
        <f>IF(SUMIF('[5]Budget Summary 1'!$C:$C,$A26,'[5]Budget Summary 1'!J:J)&lt;0,-SUMIF('[5]Budget Summary 1'!$C:$C,$A26,'[5]Budget Summary 1'!J:J),0)</f>
        <v>#VALUE!</v>
      </c>
      <c r="G314" s="162"/>
      <c r="H314" s="116" t="e">
        <f>IF(SUMIF('[5]Budget Summary 1'!$C:$C,$A26,'[5]Budget Summary 1'!L:L)&lt;0,-SUMIF('[5]Budget Summary 1'!$C:$C,$A26,'[5]Budget Summary 1'!L:L),0)</f>
        <v>#VALUE!</v>
      </c>
      <c r="I314" s="116" t="e">
        <f>IF(SUMIF('[5]Budget Summary 1'!$C:$C,$A26,'[5]Budget Summary 1'!M:M)&lt;0,-SUMIF('[5]Budget Summary 1'!$C:$C,$A26,'[5]Budget Summary 1'!M:M),0)</f>
        <v>#VALUE!</v>
      </c>
      <c r="J314" s="116" t="e">
        <f>IF(SUMIF('[5]Budget Summary 1'!$C:$C,$A26,'[5]Budget Summary 1'!N:N)&lt;0,-SUMIF('[5]Budget Summary 1'!$C:$C,$A26,'[5]Budget Summary 1'!N:N),0)</f>
        <v>#VALUE!</v>
      </c>
      <c r="K314" s="116" t="e">
        <f>IF(SUMIF('[5]Budget Summary 1'!$C:$C,$A26,'[5]Budget Summary 1'!O:O)&lt;0,-SUMIF('[5]Budget Summary 1'!$C:$C,$A26,'[5]Budget Summary 1'!O:O),0)</f>
        <v>#VALUE!</v>
      </c>
      <c r="L314" s="116" t="e">
        <f>IF(SUMIF('[5]Budget Summary 1'!$C:$C,$A26,'[5]Budget Summary 1'!P:P)&lt;0,-SUMIF('[5]Budget Summary 1'!$C:$C,$A26,'[5]Budget Summary 1'!P:P),0)</f>
        <v>#VALUE!</v>
      </c>
      <c r="M314" s="116" t="e">
        <f>IF(SUMIF('[5]Budget Summary 1'!$C:$C,$A26,'[5]Budget Summary 1'!Q:Q)&lt;0,-SUMIF('[5]Budget Summary 1'!$C:$C,$A26,'[5]Budget Summary 1'!Q:Q),0)</f>
        <v>#VALUE!</v>
      </c>
      <c r="N314" s="116" t="e">
        <f>IF(SUMIF('[5]Budget Summary 1'!$C:$C,$A26,'[5]Budget Summary 1'!R:R)&lt;0,-SUMIF('[5]Budget Summary 1'!$C:$C,$A26,'[5]Budget Summary 1'!R:R),0)</f>
        <v>#VALUE!</v>
      </c>
      <c r="O314" s="116" t="e">
        <f>IF(SUMIF('[5]Budget Summary 1'!$C:$C,$A26,'[5]Budget Summary 1'!S:S)&lt;0,-SUMIF('[5]Budget Summary 1'!$C:$C,$A26,'[5]Budget Summary 1'!S:S),0)</f>
        <v>#VALUE!</v>
      </c>
      <c r="P314" s="116" t="e">
        <f>IF(SUMIF('[5]Budget Summary 1'!$C:$C,$A26,'[5]Budget Summary 1'!T:T)&lt;0,-SUMIF('[5]Budget Summary 1'!$C:$C,$A26,'[5]Budget Summary 1'!T:T),0)</f>
        <v>#VALUE!</v>
      </c>
      <c r="Q314" s="116" t="e">
        <f>IF(SUMIF('[5]Budget Summary 1'!$C:$C,$A26,'[5]Budget Summary 1'!U:U)&lt;0,-SUMIF('[5]Budget Summary 1'!$C:$C,$A26,'[5]Budget Summary 1'!U:U),0)</f>
        <v>#VALUE!</v>
      </c>
      <c r="DZ314" s="114" t="s">
        <v>125</v>
      </c>
      <c r="EA314" s="115" t="s">
        <v>124</v>
      </c>
      <c r="EB314" s="115" t="s">
        <v>124</v>
      </c>
      <c r="EC314" s="115" t="s">
        <v>124</v>
      </c>
    </row>
    <row r="315" spans="2:133" s="111" customFormat="1" hidden="1" x14ac:dyDescent="0.25">
      <c r="B315" s="162" t="s">
        <v>193</v>
      </c>
      <c r="C315" s="114" t="s">
        <v>169</v>
      </c>
      <c r="E315" s="162"/>
      <c r="F315" s="134" t="e">
        <f>ROUND(F313-F314,0)</f>
        <v>#VALUE!</v>
      </c>
      <c r="G315" s="162"/>
      <c r="H315" s="134" t="e">
        <f t="shared" ref="H315:Q315" si="134">ROUND(H313-H314,0)</f>
        <v>#VALUE!</v>
      </c>
      <c r="I315" s="134" t="e">
        <f t="shared" si="134"/>
        <v>#VALUE!</v>
      </c>
      <c r="J315" s="134" t="e">
        <f t="shared" si="134"/>
        <v>#VALUE!</v>
      </c>
      <c r="K315" s="134" t="e">
        <f t="shared" si="134"/>
        <v>#VALUE!</v>
      </c>
      <c r="L315" s="134" t="e">
        <f t="shared" si="134"/>
        <v>#VALUE!</v>
      </c>
      <c r="M315" s="134" t="e">
        <f t="shared" si="134"/>
        <v>#VALUE!</v>
      </c>
      <c r="N315" s="134" t="e">
        <f t="shared" si="134"/>
        <v>#VALUE!</v>
      </c>
      <c r="O315" s="134" t="e">
        <f t="shared" si="134"/>
        <v>#VALUE!</v>
      </c>
      <c r="P315" s="134" t="e">
        <f t="shared" si="134"/>
        <v>#VALUE!</v>
      </c>
      <c r="Q315" s="134" t="e">
        <f t="shared" si="134"/>
        <v>#VALUE!</v>
      </c>
      <c r="DZ315" s="114" t="s">
        <v>125</v>
      </c>
      <c r="EA315" s="115" t="s">
        <v>124</v>
      </c>
      <c r="EB315" s="115" t="s">
        <v>124</v>
      </c>
      <c r="EC315" s="115" t="s">
        <v>124</v>
      </c>
    </row>
    <row r="316" spans="2:133" s="111" customFormat="1" hidden="1" x14ac:dyDescent="0.25">
      <c r="C316" s="114" t="s">
        <v>169</v>
      </c>
      <c r="DZ316" s="114" t="s">
        <v>125</v>
      </c>
      <c r="EA316" s="115" t="s">
        <v>124</v>
      </c>
      <c r="EB316" s="115" t="s">
        <v>124</v>
      </c>
      <c r="EC316" s="115" t="s">
        <v>124</v>
      </c>
    </row>
    <row r="317" spans="2:133" s="111" customFormat="1" hidden="1" x14ac:dyDescent="0.25">
      <c r="B317" s="111" t="str">
        <f>B27</f>
        <v>Net Losses from the Disposal of Assets</v>
      </c>
      <c r="C317" s="114" t="s">
        <v>169</v>
      </c>
      <c r="DZ317" s="114" t="s">
        <v>125</v>
      </c>
      <c r="EA317" s="115" t="s">
        <v>124</v>
      </c>
      <c r="EB317" s="115" t="s">
        <v>124</v>
      </c>
      <c r="EC317" s="115" t="s">
        <v>124</v>
      </c>
    </row>
    <row r="318" spans="2:133" s="111" customFormat="1" hidden="1" x14ac:dyDescent="0.25">
      <c r="B318" s="162" t="s">
        <v>221</v>
      </c>
      <c r="C318" s="114" t="s">
        <v>169</v>
      </c>
      <c r="E318" s="162"/>
      <c r="F318" s="111">
        <f>F27</f>
        <v>0</v>
      </c>
      <c r="G318" s="162"/>
      <c r="H318" s="111">
        <f t="shared" ref="H318:Q318" si="135">H27</f>
        <v>0</v>
      </c>
      <c r="I318" s="111">
        <f t="shared" si="135"/>
        <v>0</v>
      </c>
      <c r="J318" s="111">
        <f t="shared" si="135"/>
        <v>0</v>
      </c>
      <c r="K318" s="111">
        <f t="shared" si="135"/>
        <v>0</v>
      </c>
      <c r="L318" s="111">
        <f t="shared" si="135"/>
        <v>0</v>
      </c>
      <c r="M318" s="111">
        <f t="shared" si="135"/>
        <v>0</v>
      </c>
      <c r="N318" s="111">
        <f t="shared" si="135"/>
        <v>0</v>
      </c>
      <c r="O318" s="111">
        <f t="shared" si="135"/>
        <v>0</v>
      </c>
      <c r="P318" s="111">
        <f t="shared" si="135"/>
        <v>0</v>
      </c>
      <c r="Q318" s="111">
        <f t="shared" si="135"/>
        <v>0</v>
      </c>
      <c r="DZ318" s="114" t="s">
        <v>125</v>
      </c>
      <c r="EA318" s="115" t="s">
        <v>124</v>
      </c>
      <c r="EB318" s="115" t="s">
        <v>124</v>
      </c>
      <c r="EC318" s="115" t="s">
        <v>124</v>
      </c>
    </row>
    <row r="319" spans="2:133" s="111" customFormat="1" hidden="1" x14ac:dyDescent="0.25">
      <c r="B319" s="162" t="s">
        <v>222</v>
      </c>
      <c r="C319" s="114" t="s">
        <v>169</v>
      </c>
      <c r="E319" s="162"/>
      <c r="F319" s="116">
        <f>IF(F318=0,0,-SUMIF('[5]Budget Summary 1'!$C:$C,$A15,'[5]Budget Summary 1'!J:J)+SUMIF('[5]Budget Summary 1'!$C:$C,$A27,'[5]Budget Summary 1'!J:J))</f>
        <v>0</v>
      </c>
      <c r="G319" s="162"/>
      <c r="H319" s="116">
        <f>IF(H318=0,0,-SUMIF('[5]Budget Summary 1'!$C:$C,$A15,'[5]Budget Summary 1'!L:L)+SUMIF('[5]Budget Summary 1'!$C:$C,$A27,'[5]Budget Summary 1'!L:L))</f>
        <v>0</v>
      </c>
      <c r="I319" s="116">
        <f>IF(I318=0,0,-SUMIF('[5]Budget Summary 1'!$C:$C,$A15,'[5]Budget Summary 1'!M:M)+SUMIF('[5]Budget Summary 1'!$C:$C,$A27,'[5]Budget Summary 1'!M:M))</f>
        <v>0</v>
      </c>
      <c r="J319" s="116">
        <f>IF(J318=0,0,-SUMIF('[5]Budget Summary 1'!$C:$C,$A15,'[5]Budget Summary 1'!N:N)+SUMIF('[5]Budget Summary 1'!$C:$C,$A27,'[5]Budget Summary 1'!N:N))</f>
        <v>0</v>
      </c>
      <c r="K319" s="116">
        <f>IF(K318=0,0,-SUMIF('[5]Budget Summary 1'!$C:$C,$A15,'[5]Budget Summary 1'!O:O)+SUMIF('[5]Budget Summary 1'!$C:$C,$A27,'[5]Budget Summary 1'!O:O))</f>
        <v>0</v>
      </c>
      <c r="L319" s="116">
        <f>IF(L318=0,0,-SUMIF('[5]Budget Summary 1'!$C:$C,$A15,'[5]Budget Summary 1'!P:P)+SUMIF('[5]Budget Summary 1'!$C:$C,$A27,'[5]Budget Summary 1'!P:P))</f>
        <v>0</v>
      </c>
      <c r="M319" s="116">
        <f>IF(M318=0,0,-SUMIF('[5]Budget Summary 1'!$C:$C,$A15,'[5]Budget Summary 1'!Q:Q)+SUMIF('[5]Budget Summary 1'!$C:$C,$A27,'[5]Budget Summary 1'!Q:Q))</f>
        <v>0</v>
      </c>
      <c r="N319" s="116">
        <f>IF(N318=0,0,-SUMIF('[5]Budget Summary 1'!$C:$C,$A15,'[5]Budget Summary 1'!R:R)+SUMIF('[5]Budget Summary 1'!$C:$C,$A27,'[5]Budget Summary 1'!R:R))</f>
        <v>0</v>
      </c>
      <c r="O319" s="116">
        <f>IF(O318=0,0,-SUMIF('[5]Budget Summary 1'!$C:$C,$A15,'[5]Budget Summary 1'!S:S)+SUMIF('[5]Budget Summary 1'!$C:$C,$A27,'[5]Budget Summary 1'!S:S))</f>
        <v>0</v>
      </c>
      <c r="P319" s="116">
        <f>IF(P318=0,0,-SUMIF('[5]Budget Summary 1'!$C:$C,$A15,'[5]Budget Summary 1'!T:T)+SUMIF('[5]Budget Summary 1'!$C:$C,$A27,'[5]Budget Summary 1'!T:T))</f>
        <v>0</v>
      </c>
      <c r="Q319" s="116">
        <f>IF(Q318=0,0,-SUMIF('[5]Budget Summary 1'!$C:$C,$A15,'[5]Budget Summary 1'!U:U)+SUMIF('[5]Budget Summary 1'!$C:$C,$A27,'[5]Budget Summary 1'!U:U))</f>
        <v>0</v>
      </c>
      <c r="DZ319" s="114" t="s">
        <v>125</v>
      </c>
      <c r="EA319" s="115" t="s">
        <v>124</v>
      </c>
      <c r="EB319" s="115" t="s">
        <v>124</v>
      </c>
      <c r="EC319" s="115" t="s">
        <v>124</v>
      </c>
    </row>
    <row r="320" spans="2:133" s="111" customFormat="1" hidden="1" x14ac:dyDescent="0.25">
      <c r="B320" s="162" t="s">
        <v>193</v>
      </c>
      <c r="C320" s="114" t="s">
        <v>169</v>
      </c>
      <c r="E320" s="162"/>
      <c r="F320" s="134">
        <f>ROUND(F318-F319,0)</f>
        <v>0</v>
      </c>
      <c r="G320" s="162"/>
      <c r="H320" s="134">
        <f t="shared" ref="H320:Q320" si="136">ROUND(H318-H319,0)</f>
        <v>0</v>
      </c>
      <c r="I320" s="134">
        <f t="shared" si="136"/>
        <v>0</v>
      </c>
      <c r="J320" s="134">
        <f t="shared" si="136"/>
        <v>0</v>
      </c>
      <c r="K320" s="134">
        <f t="shared" si="136"/>
        <v>0</v>
      </c>
      <c r="L320" s="134">
        <f t="shared" si="136"/>
        <v>0</v>
      </c>
      <c r="M320" s="134">
        <f t="shared" si="136"/>
        <v>0</v>
      </c>
      <c r="N320" s="134">
        <f t="shared" si="136"/>
        <v>0</v>
      </c>
      <c r="O320" s="134">
        <f t="shared" si="136"/>
        <v>0</v>
      </c>
      <c r="P320" s="134">
        <f t="shared" si="136"/>
        <v>0</v>
      </c>
      <c r="Q320" s="134">
        <f t="shared" si="136"/>
        <v>0</v>
      </c>
      <c r="DZ320" s="114" t="s">
        <v>125</v>
      </c>
      <c r="EA320" s="115" t="s">
        <v>124</v>
      </c>
      <c r="EB320" s="115" t="s">
        <v>124</v>
      </c>
      <c r="EC320" s="115" t="s">
        <v>124</v>
      </c>
    </row>
    <row r="321" spans="2:133" s="111" customFormat="1" hidden="1" x14ac:dyDescent="0.25">
      <c r="B321" s="162" t="s">
        <v>223</v>
      </c>
      <c r="C321" s="114" t="s">
        <v>169</v>
      </c>
      <c r="E321" s="162"/>
      <c r="F321" s="129">
        <f>+IF(('[5]BS workings'!E435+'[5]BS workings'!E548+'[5]BS workings'!E575+'[5]BS workings'!E596+'[5]BS workings'!E628)&lt;0,-('[5]BS workings'!E435),0)</f>
        <v>0</v>
      </c>
      <c r="G321" s="162"/>
      <c r="H321" s="129">
        <f>+IF(('[5]BS workings'!G435+'[5]BS workings'!G548+'[5]BS workings'!G575+'[5]BS workings'!G596+'[5]BS workings'!G628)&lt;0,-('[5]BS workings'!G435),0)</f>
        <v>0</v>
      </c>
      <c r="I321" s="129">
        <f>+IF(('[5]BS workings'!H435+'[5]BS workings'!H548+'[5]BS workings'!H575+'[5]BS workings'!H596+'[5]BS workings'!H628)&lt;0,-('[5]BS workings'!H435),0)</f>
        <v>0</v>
      </c>
      <c r="J321" s="129">
        <f>+IF(('[5]BS workings'!I435+'[5]BS workings'!I548+'[5]BS workings'!I575+'[5]BS workings'!I596+'[5]BS workings'!I628)&lt;0,-('[5]BS workings'!I435),0)</f>
        <v>0</v>
      </c>
      <c r="K321" s="129">
        <f>+IF(('[5]BS workings'!J435+'[5]BS workings'!J548+'[5]BS workings'!J575+'[5]BS workings'!J596+'[5]BS workings'!J628)&lt;0,-('[5]BS workings'!J435),0)</f>
        <v>0</v>
      </c>
      <c r="L321" s="129">
        <f>+IF(('[5]BS workings'!K435+'[5]BS workings'!K548+'[5]BS workings'!K575+'[5]BS workings'!K596+'[5]BS workings'!K628)&lt;0,-('[5]BS workings'!K435),0)</f>
        <v>0</v>
      </c>
      <c r="M321" s="129">
        <f>+IF(('[5]BS workings'!L435+'[5]BS workings'!L548+'[5]BS workings'!L575+'[5]BS workings'!L596+'[5]BS workings'!L628)&lt;0,-('[5]BS workings'!L435),0)</f>
        <v>0</v>
      </c>
      <c r="N321" s="129">
        <f>+IF(('[5]BS workings'!M435+'[5]BS workings'!M548+'[5]BS workings'!M575+'[5]BS workings'!M596+'[5]BS workings'!M628)&lt;0,-('[5]BS workings'!M435),0)</f>
        <v>0</v>
      </c>
      <c r="O321" s="129">
        <f>+IF(('[5]BS workings'!N435+'[5]BS workings'!N548+'[5]BS workings'!N575+'[5]BS workings'!N596+'[5]BS workings'!N628)&lt;0,-('[5]BS workings'!N435),0)</f>
        <v>0</v>
      </c>
      <c r="P321" s="129">
        <f>+IF(('[5]BS workings'!O435+'[5]BS workings'!O548+'[5]BS workings'!O575+'[5]BS workings'!O596+'[5]BS workings'!O628)&lt;0,-('[5]BS workings'!O435),0)</f>
        <v>0</v>
      </c>
      <c r="Q321" s="129">
        <f>+IF(('[5]BS workings'!P435+'[5]BS workings'!P548+'[5]BS workings'!P575+'[5]BS workings'!P596+'[5]BS workings'!P628)&lt;0,-('[5]BS workings'!P435),0)</f>
        <v>0</v>
      </c>
      <c r="DZ321" s="114" t="s">
        <v>125</v>
      </c>
      <c r="EA321" s="115" t="s">
        <v>124</v>
      </c>
      <c r="EB321" s="115" t="s">
        <v>124</v>
      </c>
      <c r="EC321" s="115" t="s">
        <v>124</v>
      </c>
    </row>
    <row r="322" spans="2:133" s="111" customFormat="1" hidden="1" x14ac:dyDescent="0.25">
      <c r="B322" s="162" t="s">
        <v>224</v>
      </c>
      <c r="C322" s="114" t="s">
        <v>169</v>
      </c>
      <c r="E322" s="162"/>
      <c r="F322" s="129">
        <f>+IF(('[5]BS workings'!E435+'[5]BS workings'!E548+'[5]BS workings'!E575+'[5]BS workings'!E596+'[5]BS workings'!E628)&lt;0,-('[5]BS workings'!E548),0)</f>
        <v>0</v>
      </c>
      <c r="G322" s="162"/>
      <c r="H322" s="129">
        <f>+IF(('[5]BS workings'!G435+'[5]BS workings'!G548+'[5]BS workings'!G575+'[5]BS workings'!G596+'[5]BS workings'!G628)&lt;0,-('[5]BS workings'!G548),0)</f>
        <v>0</v>
      </c>
      <c r="I322" s="129">
        <f>+IF(('[5]BS workings'!H435+'[5]BS workings'!H548+'[5]BS workings'!H575+'[5]BS workings'!H596+'[5]BS workings'!H628)&lt;0,-('[5]BS workings'!H548),0)</f>
        <v>0</v>
      </c>
      <c r="J322" s="129">
        <f>+IF(('[5]BS workings'!I435+'[5]BS workings'!I548+'[5]BS workings'!I575+'[5]BS workings'!I596+'[5]BS workings'!I628)&lt;0,-('[5]BS workings'!I548),0)</f>
        <v>0</v>
      </c>
      <c r="K322" s="129">
        <f>+IF(('[5]BS workings'!J435+'[5]BS workings'!J548+'[5]BS workings'!J575+'[5]BS workings'!J596+'[5]BS workings'!J628)&lt;0,-('[5]BS workings'!J548),0)</f>
        <v>0</v>
      </c>
      <c r="L322" s="129">
        <f>+IF(('[5]BS workings'!K435+'[5]BS workings'!K548+'[5]BS workings'!K575+'[5]BS workings'!K596+'[5]BS workings'!K628)&lt;0,-('[5]BS workings'!K548),0)</f>
        <v>0</v>
      </c>
      <c r="M322" s="129">
        <f>+IF(('[5]BS workings'!L435+'[5]BS workings'!L548+'[5]BS workings'!L575+'[5]BS workings'!L596+'[5]BS workings'!L628)&lt;0,-('[5]BS workings'!L548),0)</f>
        <v>0</v>
      </c>
      <c r="N322" s="129">
        <f>+IF(('[5]BS workings'!M435+'[5]BS workings'!M548+'[5]BS workings'!M575+'[5]BS workings'!M596+'[5]BS workings'!M628)&lt;0,-('[5]BS workings'!M548),0)</f>
        <v>0</v>
      </c>
      <c r="O322" s="129">
        <f>+IF(('[5]BS workings'!N435+'[5]BS workings'!N548+'[5]BS workings'!N575+'[5]BS workings'!N596+'[5]BS workings'!N628)&lt;0,-('[5]BS workings'!N548),0)</f>
        <v>0</v>
      </c>
      <c r="P322" s="129">
        <f>+IF(('[5]BS workings'!O435+'[5]BS workings'!O548+'[5]BS workings'!O575+'[5]BS workings'!O596+'[5]BS workings'!O628)&lt;0,-('[5]BS workings'!O548),0)</f>
        <v>0</v>
      </c>
      <c r="Q322" s="129">
        <f>+IF(('[5]BS workings'!P435+'[5]BS workings'!P548+'[5]BS workings'!P575+'[5]BS workings'!P596+'[5]BS workings'!P628)&lt;0,-('[5]BS workings'!P548),0)</f>
        <v>0</v>
      </c>
      <c r="DZ322" s="114" t="s">
        <v>125</v>
      </c>
      <c r="EA322" s="115" t="s">
        <v>124</v>
      </c>
      <c r="EB322" s="115" t="s">
        <v>124</v>
      </c>
      <c r="EC322" s="115" t="s">
        <v>124</v>
      </c>
    </row>
    <row r="323" spans="2:133" s="111" customFormat="1" hidden="1" x14ac:dyDescent="0.25">
      <c r="B323" s="162" t="s">
        <v>225</v>
      </c>
      <c r="C323" s="114" t="s">
        <v>169</v>
      </c>
      <c r="E323" s="162"/>
      <c r="F323" s="129">
        <f>+IF(('[5]BS workings'!E435+'[5]BS workings'!E548+'[5]BS workings'!E575+'[5]BS workings'!E596+'[5]BS workings'!E628)&lt;0,-('[5]BS workings'!E575),0)</f>
        <v>0</v>
      </c>
      <c r="G323" s="162"/>
      <c r="H323" s="129">
        <f>+IF(('[5]BS workings'!G435+'[5]BS workings'!G548+'[5]BS workings'!G575+'[5]BS workings'!G596+'[5]BS workings'!G628)&lt;0,-('[5]BS workings'!G575),0)</f>
        <v>0</v>
      </c>
      <c r="I323" s="129">
        <f>+IF(('[5]BS workings'!H435+'[5]BS workings'!H548+'[5]BS workings'!H575+'[5]BS workings'!H596+'[5]BS workings'!H628)&lt;0,-('[5]BS workings'!H575),0)</f>
        <v>0</v>
      </c>
      <c r="J323" s="129">
        <f>+IF(('[5]BS workings'!I435+'[5]BS workings'!I548+'[5]BS workings'!I575+'[5]BS workings'!I596+'[5]BS workings'!I628)&lt;0,-('[5]BS workings'!I575),0)</f>
        <v>0</v>
      </c>
      <c r="K323" s="129">
        <f>+IF(('[5]BS workings'!J435+'[5]BS workings'!J548+'[5]BS workings'!J575+'[5]BS workings'!J596+'[5]BS workings'!J628)&lt;0,-('[5]BS workings'!J575),0)</f>
        <v>0</v>
      </c>
      <c r="L323" s="129">
        <f>+IF(('[5]BS workings'!K435+'[5]BS workings'!K548+'[5]BS workings'!K575+'[5]BS workings'!K596+'[5]BS workings'!K628)&lt;0,-('[5]BS workings'!K575),0)</f>
        <v>0</v>
      </c>
      <c r="M323" s="129">
        <f>+IF(('[5]BS workings'!L435+'[5]BS workings'!L548+'[5]BS workings'!L575+'[5]BS workings'!L596+'[5]BS workings'!L628)&lt;0,-('[5]BS workings'!L575),0)</f>
        <v>0</v>
      </c>
      <c r="N323" s="129">
        <f>+IF(('[5]BS workings'!M435+'[5]BS workings'!M548+'[5]BS workings'!M575+'[5]BS workings'!M596+'[5]BS workings'!M628)&lt;0,-('[5]BS workings'!M575),0)</f>
        <v>0</v>
      </c>
      <c r="O323" s="129">
        <f>+IF(('[5]BS workings'!N435+'[5]BS workings'!N548+'[5]BS workings'!N575+'[5]BS workings'!N596+'[5]BS workings'!N628)&lt;0,-('[5]BS workings'!N575),0)</f>
        <v>0</v>
      </c>
      <c r="P323" s="129">
        <f>+IF(('[5]BS workings'!O435+'[5]BS workings'!O548+'[5]BS workings'!O575+'[5]BS workings'!O596+'[5]BS workings'!O628)&lt;0,-('[5]BS workings'!O575),0)</f>
        <v>0</v>
      </c>
      <c r="Q323" s="129">
        <f>+IF(('[5]BS workings'!P435+'[5]BS workings'!P548+'[5]BS workings'!P575+'[5]BS workings'!P596+'[5]BS workings'!P628)&lt;0,-('[5]BS workings'!P575),0)</f>
        <v>0</v>
      </c>
      <c r="DZ323" s="114" t="s">
        <v>125</v>
      </c>
      <c r="EA323" s="115" t="s">
        <v>124</v>
      </c>
      <c r="EB323" s="115" t="s">
        <v>124</v>
      </c>
      <c r="EC323" s="115" t="s">
        <v>124</v>
      </c>
    </row>
    <row r="324" spans="2:133" s="111" customFormat="1" hidden="1" x14ac:dyDescent="0.25">
      <c r="B324" s="162" t="s">
        <v>226</v>
      </c>
      <c r="C324" s="114" t="s">
        <v>169</v>
      </c>
      <c r="E324" s="162"/>
      <c r="F324" s="129">
        <f>+IF(('[5]BS workings'!E435+'[5]BS workings'!E548+'[5]BS workings'!E575+'[5]BS workings'!E596+'[5]BS workings'!E628)&lt;0,-('[5]BS workings'!E596),0)</f>
        <v>0</v>
      </c>
      <c r="G324" s="162"/>
      <c r="H324" s="129">
        <f>+IF(('[5]BS workings'!G435+'[5]BS workings'!G548+'[5]BS workings'!G575+'[5]BS workings'!G596+'[5]BS workings'!G628)&lt;0,-('[5]BS workings'!G596),0)</f>
        <v>0</v>
      </c>
      <c r="I324" s="129">
        <f>+IF(('[5]BS workings'!H435+'[5]BS workings'!H548+'[5]BS workings'!H575+'[5]BS workings'!H596+'[5]BS workings'!H628)&lt;0,-('[5]BS workings'!H596),0)</f>
        <v>0</v>
      </c>
      <c r="J324" s="129">
        <f>+IF(('[5]BS workings'!I435+'[5]BS workings'!I548+'[5]BS workings'!I575+'[5]BS workings'!I596+'[5]BS workings'!I628)&lt;0,-('[5]BS workings'!I596),0)</f>
        <v>0</v>
      </c>
      <c r="K324" s="129">
        <f>+IF(('[5]BS workings'!J435+'[5]BS workings'!J548+'[5]BS workings'!J575+'[5]BS workings'!J596+'[5]BS workings'!J628)&lt;0,-('[5]BS workings'!J596),0)</f>
        <v>0</v>
      </c>
      <c r="L324" s="129">
        <f>+IF(('[5]BS workings'!K435+'[5]BS workings'!K548+'[5]BS workings'!K575+'[5]BS workings'!K596+'[5]BS workings'!K628)&lt;0,-('[5]BS workings'!K596),0)</f>
        <v>0</v>
      </c>
      <c r="M324" s="129">
        <f>+IF(('[5]BS workings'!L435+'[5]BS workings'!L548+'[5]BS workings'!L575+'[5]BS workings'!L596+'[5]BS workings'!L628)&lt;0,-('[5]BS workings'!L596),0)</f>
        <v>0</v>
      </c>
      <c r="N324" s="129">
        <f>+IF(('[5]BS workings'!M435+'[5]BS workings'!M548+'[5]BS workings'!M575+'[5]BS workings'!M596+'[5]BS workings'!M628)&lt;0,-('[5]BS workings'!M596),0)</f>
        <v>0</v>
      </c>
      <c r="O324" s="129">
        <f>+IF(('[5]BS workings'!N435+'[5]BS workings'!N548+'[5]BS workings'!N575+'[5]BS workings'!N596+'[5]BS workings'!N628)&lt;0,-('[5]BS workings'!N596),0)</f>
        <v>0</v>
      </c>
      <c r="P324" s="129">
        <f>+IF(('[5]BS workings'!O435+'[5]BS workings'!O548+'[5]BS workings'!O575+'[5]BS workings'!O596+'[5]BS workings'!O628)&lt;0,-('[5]BS workings'!O596),0)</f>
        <v>0</v>
      </c>
      <c r="Q324" s="129">
        <f>+IF(('[5]BS workings'!P435+'[5]BS workings'!P548+'[5]BS workings'!P575+'[5]BS workings'!P596+'[5]BS workings'!P628)&lt;0,-('[5]BS workings'!P596),0)</f>
        <v>0</v>
      </c>
      <c r="DZ324" s="114" t="s">
        <v>125</v>
      </c>
      <c r="EA324" s="115" t="s">
        <v>124</v>
      </c>
      <c r="EB324" s="115" t="s">
        <v>124</v>
      </c>
      <c r="EC324" s="115" t="s">
        <v>124</v>
      </c>
    </row>
    <row r="325" spans="2:133" s="111" customFormat="1" hidden="1" x14ac:dyDescent="0.25">
      <c r="B325" s="162" t="s">
        <v>231</v>
      </c>
      <c r="C325" s="114" t="s">
        <v>169</v>
      </c>
      <c r="E325" s="162"/>
      <c r="F325" s="129">
        <f>+IF(('[5]BS workings'!E435+'[5]BS workings'!E548+'[5]BS workings'!E575+'[5]BS workings'!E596+'[5]BS workings'!E628)&lt;0,-('[5]BS workings'!E628),0)</f>
        <v>0</v>
      </c>
      <c r="G325" s="162"/>
      <c r="H325" s="129">
        <f>+IF(('[5]BS workings'!G435+'[5]BS workings'!G548+'[5]BS workings'!G575+'[5]BS workings'!G596+'[5]BS workings'!G628)&lt;0,-('[5]BS workings'!G628),0)</f>
        <v>0</v>
      </c>
      <c r="I325" s="129">
        <f>+IF(('[5]BS workings'!H435+'[5]BS workings'!H548+'[5]BS workings'!H575+'[5]BS workings'!H596+'[5]BS workings'!H628)&lt;0,-('[5]BS workings'!H628),0)</f>
        <v>0</v>
      </c>
      <c r="J325" s="129">
        <f>+IF(('[5]BS workings'!I435+'[5]BS workings'!I548+'[5]BS workings'!I575+'[5]BS workings'!I596+'[5]BS workings'!I628)&lt;0,-('[5]BS workings'!I628),0)</f>
        <v>0</v>
      </c>
      <c r="K325" s="129">
        <f>+IF(('[5]BS workings'!J435+'[5]BS workings'!J548+'[5]BS workings'!J575+'[5]BS workings'!J596+'[5]BS workings'!J628)&lt;0,-('[5]BS workings'!J628),0)</f>
        <v>0</v>
      </c>
      <c r="L325" s="129">
        <f>+IF(('[5]BS workings'!K435+'[5]BS workings'!K548+'[5]BS workings'!K575+'[5]BS workings'!K596+'[5]BS workings'!K628)&lt;0,-('[5]BS workings'!K628),0)</f>
        <v>0</v>
      </c>
      <c r="M325" s="129">
        <f>+IF(('[5]BS workings'!L435+'[5]BS workings'!L548+'[5]BS workings'!L575+'[5]BS workings'!L596+'[5]BS workings'!L628)&lt;0,-('[5]BS workings'!L628),0)</f>
        <v>0</v>
      </c>
      <c r="N325" s="129">
        <f>+IF(('[5]BS workings'!M435+'[5]BS workings'!M548+'[5]BS workings'!M575+'[5]BS workings'!M596+'[5]BS workings'!M628)&lt;0,-('[5]BS workings'!M628),0)</f>
        <v>0</v>
      </c>
      <c r="O325" s="129">
        <f>+IF(('[5]BS workings'!N435+'[5]BS workings'!N548+'[5]BS workings'!N575+'[5]BS workings'!N596+'[5]BS workings'!N628)&lt;0,-('[5]BS workings'!N628),0)</f>
        <v>0</v>
      </c>
      <c r="P325" s="129">
        <f>+IF(('[5]BS workings'!O435+'[5]BS workings'!O548+'[5]BS workings'!O575+'[5]BS workings'!O596+'[5]BS workings'!O628)&lt;0,-('[5]BS workings'!O628),0)</f>
        <v>0</v>
      </c>
      <c r="Q325" s="129">
        <f>+IF(('[5]BS workings'!P435+'[5]BS workings'!P548+'[5]BS workings'!P575+'[5]BS workings'!P596+'[5]BS workings'!P628)&lt;0,-('[5]BS workings'!P628),0)</f>
        <v>0</v>
      </c>
      <c r="DZ325" s="114" t="s">
        <v>125</v>
      </c>
      <c r="EA325" s="115" t="s">
        <v>124</v>
      </c>
      <c r="EB325" s="115" t="s">
        <v>124</v>
      </c>
      <c r="EC325" s="115" t="s">
        <v>124</v>
      </c>
    </row>
    <row r="326" spans="2:133" s="111" customFormat="1" hidden="1" x14ac:dyDescent="0.25">
      <c r="B326" s="162" t="s">
        <v>232</v>
      </c>
      <c r="C326" s="114" t="s">
        <v>169</v>
      </c>
      <c r="E326" s="162"/>
      <c r="F326" s="129">
        <f>IF(F318=0,0,-'[5]Assets - Disposals &amp; Transfers'!E272-'[5]Assets - Disposals &amp; Transfers'!E273)</f>
        <v>0</v>
      </c>
      <c r="G326" s="162"/>
      <c r="H326" s="129">
        <f>IF(H318=0,0,-'[5]Assets - Disposals &amp; Transfers'!G272-'[5]Assets - Disposals &amp; Transfers'!G273)</f>
        <v>0</v>
      </c>
      <c r="I326" s="129">
        <f>IF(I318=0,0,-'[5]Assets - Disposals &amp; Transfers'!H272-'[5]Assets - Disposals &amp; Transfers'!H273)</f>
        <v>0</v>
      </c>
      <c r="J326" s="129">
        <f>IF(J318=0,0,-'[5]Assets - Disposals &amp; Transfers'!I272-'[5]Assets - Disposals &amp; Transfers'!I273)</f>
        <v>0</v>
      </c>
      <c r="K326" s="129">
        <f>IF(K318=0,0,-'[5]Assets - Disposals &amp; Transfers'!J272-'[5]Assets - Disposals &amp; Transfers'!J273)</f>
        <v>0</v>
      </c>
      <c r="L326" s="129">
        <f>IF(L318=0,0,-'[5]Assets - Disposals &amp; Transfers'!K272-'[5]Assets - Disposals &amp; Transfers'!K273)</f>
        <v>0</v>
      </c>
      <c r="M326" s="129">
        <f>IF(M318=0,0,-'[5]Assets - Disposals &amp; Transfers'!L272-'[5]Assets - Disposals &amp; Transfers'!L273)</f>
        <v>0</v>
      </c>
      <c r="N326" s="129">
        <f>IF(N318=0,0,-'[5]Assets - Disposals &amp; Transfers'!M272-'[5]Assets - Disposals &amp; Transfers'!M273)</f>
        <v>0</v>
      </c>
      <c r="O326" s="129">
        <f>IF(O318=0,0,-'[5]Assets - Disposals &amp; Transfers'!N272-'[5]Assets - Disposals &amp; Transfers'!N273)</f>
        <v>0</v>
      </c>
      <c r="P326" s="129">
        <f>IF(P318=0,0,-'[5]Assets - Disposals &amp; Transfers'!O272-'[5]Assets - Disposals &amp; Transfers'!O273)</f>
        <v>0</v>
      </c>
      <c r="Q326" s="129">
        <f>IF(Q318=0,0,-'[5]Assets - Disposals &amp; Transfers'!P272-'[5]Assets - Disposals &amp; Transfers'!P273)</f>
        <v>0</v>
      </c>
      <c r="DZ326" s="114" t="s">
        <v>125</v>
      </c>
      <c r="EA326" s="115" t="s">
        <v>124</v>
      </c>
      <c r="EB326" s="115" t="s">
        <v>124</v>
      </c>
      <c r="EC326" s="115" t="s">
        <v>124</v>
      </c>
    </row>
    <row r="327" spans="2:133" s="111" customFormat="1" hidden="1" x14ac:dyDescent="0.25">
      <c r="B327" s="162" t="s">
        <v>227</v>
      </c>
      <c r="C327" s="114" t="s">
        <v>169</v>
      </c>
      <c r="E327" s="162"/>
      <c r="F327" s="147">
        <f>ROUND(F320-SUM(F321:F326),0)</f>
        <v>0</v>
      </c>
      <c r="G327" s="162"/>
      <c r="H327" s="147">
        <f>ROUND(H320-SUM(H321:H326),0)</f>
        <v>0</v>
      </c>
      <c r="I327" s="147">
        <f t="shared" ref="I327:Q327" si="137">ROUND(I320-SUM(I321:I326),0)</f>
        <v>0</v>
      </c>
      <c r="J327" s="147">
        <f t="shared" si="137"/>
        <v>0</v>
      </c>
      <c r="K327" s="147">
        <f t="shared" si="137"/>
        <v>0</v>
      </c>
      <c r="L327" s="147">
        <f t="shared" si="137"/>
        <v>0</v>
      </c>
      <c r="M327" s="147">
        <f t="shared" si="137"/>
        <v>0</v>
      </c>
      <c r="N327" s="147">
        <f t="shared" si="137"/>
        <v>0</v>
      </c>
      <c r="O327" s="147">
        <f t="shared" si="137"/>
        <v>0</v>
      </c>
      <c r="P327" s="147">
        <f t="shared" si="137"/>
        <v>0</v>
      </c>
      <c r="Q327" s="147">
        <f t="shared" si="137"/>
        <v>0</v>
      </c>
      <c r="DZ327" s="114" t="s">
        <v>125</v>
      </c>
      <c r="EA327" s="115" t="s">
        <v>124</v>
      </c>
      <c r="EB327" s="115" t="s">
        <v>124</v>
      </c>
      <c r="EC327" s="115" t="s">
        <v>124</v>
      </c>
    </row>
    <row r="328" spans="2:133" s="111" customFormat="1" hidden="1" x14ac:dyDescent="0.25">
      <c r="C328" s="114" t="s">
        <v>169</v>
      </c>
      <c r="DZ328" s="114" t="s">
        <v>125</v>
      </c>
      <c r="EA328" s="115" t="s">
        <v>124</v>
      </c>
      <c r="EB328" s="115" t="s">
        <v>124</v>
      </c>
      <c r="EC328" s="115" t="s">
        <v>124</v>
      </c>
    </row>
    <row r="329" spans="2:133" s="111" customFormat="1" hidden="1" x14ac:dyDescent="0.25">
      <c r="B329" s="111" t="str">
        <f>B28</f>
        <v>Joint Ventures &amp; Associated Entities</v>
      </c>
      <c r="C329" s="114" t="s">
        <v>169</v>
      </c>
      <c r="DZ329" s="114" t="s">
        <v>125</v>
      </c>
      <c r="EA329" s="115" t="s">
        <v>124</v>
      </c>
      <c r="EB329" s="115" t="s">
        <v>124</v>
      </c>
      <c r="EC329" s="115" t="s">
        <v>124</v>
      </c>
    </row>
    <row r="330" spans="2:133" s="111" customFormat="1" hidden="1" x14ac:dyDescent="0.25">
      <c r="B330" s="162" t="s">
        <v>221</v>
      </c>
      <c r="C330" s="114" t="s">
        <v>169</v>
      </c>
      <c r="E330" s="162"/>
      <c r="F330" s="111" t="e">
        <f>F28</f>
        <v>#VALUE!</v>
      </c>
      <c r="G330" s="162"/>
      <c r="H330" s="111" t="e">
        <f t="shared" ref="H330:Q330" si="138">H28</f>
        <v>#VALUE!</v>
      </c>
      <c r="I330" s="111" t="e">
        <f t="shared" si="138"/>
        <v>#VALUE!</v>
      </c>
      <c r="J330" s="111">
        <f t="shared" si="138"/>
        <v>0</v>
      </c>
      <c r="K330" s="111">
        <f t="shared" si="138"/>
        <v>0</v>
      </c>
      <c r="L330" s="111">
        <f t="shared" si="138"/>
        <v>0</v>
      </c>
      <c r="M330" s="111">
        <f t="shared" si="138"/>
        <v>0</v>
      </c>
      <c r="N330" s="111" t="e">
        <f t="shared" si="138"/>
        <v>#VALUE!</v>
      </c>
      <c r="O330" s="111" t="e">
        <f t="shared" si="138"/>
        <v>#VALUE!</v>
      </c>
      <c r="P330" s="111" t="e">
        <f t="shared" si="138"/>
        <v>#VALUE!</v>
      </c>
      <c r="Q330" s="111" t="e">
        <f t="shared" si="138"/>
        <v>#VALUE!</v>
      </c>
      <c r="DZ330" s="114" t="s">
        <v>125</v>
      </c>
      <c r="EA330" s="115" t="s">
        <v>124</v>
      </c>
      <c r="EB330" s="115" t="s">
        <v>124</v>
      </c>
      <c r="EC330" s="115" t="s">
        <v>124</v>
      </c>
    </row>
    <row r="331" spans="2:133" s="111" customFormat="1" hidden="1" x14ac:dyDescent="0.25">
      <c r="B331" s="162" t="s">
        <v>222</v>
      </c>
      <c r="C331" s="114" t="s">
        <v>169</v>
      </c>
      <c r="E331" s="162"/>
      <c r="F331" s="111" t="e">
        <f>SUMIF('[5]Budget Summary 1'!$C:$C,$A28,'[5]Budget Summary 1'!J:J)</f>
        <v>#VALUE!</v>
      </c>
      <c r="G331" s="162"/>
      <c r="H331" s="111" t="e">
        <f>SUMIF('[5]Budget Summary 1'!$C:$C,$A28,'[5]Budget Summary 1'!L:L)</f>
        <v>#VALUE!</v>
      </c>
      <c r="I331" s="111" t="e">
        <f>SUMIF('[5]Budget Summary 1'!$C:$C,$A28,'[5]Budget Summary 1'!M:M)</f>
        <v>#VALUE!</v>
      </c>
      <c r="J331" s="111" t="e">
        <f>SUMIF('[5]Budget Summary 1'!$C:$C,$A28,'[5]Budget Summary 1'!N:N)</f>
        <v>#VALUE!</v>
      </c>
      <c r="K331" s="111" t="e">
        <f>SUMIF('[5]Budget Summary 1'!$C:$C,$A28,'[5]Budget Summary 1'!O:O)</f>
        <v>#VALUE!</v>
      </c>
      <c r="L331" s="111" t="e">
        <f>SUMIF('[5]Budget Summary 1'!$C:$C,$A28,'[5]Budget Summary 1'!P:P)</f>
        <v>#VALUE!</v>
      </c>
      <c r="M331" s="111" t="e">
        <f>SUMIF('[5]Budget Summary 1'!$C:$C,$A28,'[5]Budget Summary 1'!Q:Q)</f>
        <v>#VALUE!</v>
      </c>
      <c r="N331" s="111" t="e">
        <f>SUMIF('[5]Budget Summary 1'!$C:$C,$A28,'[5]Budget Summary 1'!R:R)</f>
        <v>#VALUE!</v>
      </c>
      <c r="O331" s="111" t="e">
        <f>SUMIF('[5]Budget Summary 1'!$C:$C,$A28,'[5]Budget Summary 1'!S:S)</f>
        <v>#VALUE!</v>
      </c>
      <c r="P331" s="111" t="e">
        <f>SUMIF('[5]Budget Summary 1'!$C:$C,$A28,'[5]Budget Summary 1'!T:T)</f>
        <v>#VALUE!</v>
      </c>
      <c r="Q331" s="111" t="e">
        <f>SUMIF('[5]Budget Summary 1'!$C:$C,$A28,'[5]Budget Summary 1'!U:U)</f>
        <v>#VALUE!</v>
      </c>
      <c r="DZ331" s="114" t="s">
        <v>125</v>
      </c>
      <c r="EA331" s="115" t="s">
        <v>124</v>
      </c>
      <c r="EB331" s="115" t="s">
        <v>124</v>
      </c>
      <c r="EC331" s="115" t="s">
        <v>124</v>
      </c>
    </row>
    <row r="332" spans="2:133" s="111" customFormat="1" hidden="1" x14ac:dyDescent="0.25">
      <c r="B332" s="162" t="s">
        <v>193</v>
      </c>
      <c r="C332" s="114" t="s">
        <v>169</v>
      </c>
      <c r="E332" s="162"/>
      <c r="F332" s="134" t="e">
        <f>ROUND(F330-F331,0)</f>
        <v>#VALUE!</v>
      </c>
      <c r="G332" s="162"/>
      <c r="H332" s="134" t="e">
        <f t="shared" ref="H332:Q332" si="139">ROUND(H330-H331,0)</f>
        <v>#VALUE!</v>
      </c>
      <c r="I332" s="134" t="e">
        <f t="shared" si="139"/>
        <v>#VALUE!</v>
      </c>
      <c r="J332" s="134" t="e">
        <f t="shared" si="139"/>
        <v>#VALUE!</v>
      </c>
      <c r="K332" s="134" t="e">
        <f t="shared" si="139"/>
        <v>#VALUE!</v>
      </c>
      <c r="L332" s="134" t="e">
        <f t="shared" si="139"/>
        <v>#VALUE!</v>
      </c>
      <c r="M332" s="134" t="e">
        <f t="shared" si="139"/>
        <v>#VALUE!</v>
      </c>
      <c r="N332" s="134" t="e">
        <f t="shared" si="139"/>
        <v>#VALUE!</v>
      </c>
      <c r="O332" s="134" t="e">
        <f t="shared" si="139"/>
        <v>#VALUE!</v>
      </c>
      <c r="P332" s="134" t="e">
        <f t="shared" si="139"/>
        <v>#VALUE!</v>
      </c>
      <c r="Q332" s="134" t="e">
        <f t="shared" si="139"/>
        <v>#VALUE!</v>
      </c>
      <c r="DZ332" s="114" t="s">
        <v>125</v>
      </c>
      <c r="EA332" s="115" t="s">
        <v>124</v>
      </c>
      <c r="EB332" s="115" t="s">
        <v>124</v>
      </c>
      <c r="EC332" s="115" t="s">
        <v>124</v>
      </c>
    </row>
    <row r="333" spans="2:133" s="111" customFormat="1" hidden="1" x14ac:dyDescent="0.25">
      <c r="C333" s="114" t="s">
        <v>169</v>
      </c>
      <c r="DZ333" s="114" t="s">
        <v>125</v>
      </c>
      <c r="EA333" s="115" t="s">
        <v>124</v>
      </c>
      <c r="EB333" s="115" t="s">
        <v>124</v>
      </c>
      <c r="EC333" s="115" t="s">
        <v>124</v>
      </c>
    </row>
    <row r="334" spans="2:133" s="111" customFormat="1" hidden="1" x14ac:dyDescent="0.25">
      <c r="C334" s="114" t="s">
        <v>169</v>
      </c>
      <c r="DZ334" s="114" t="s">
        <v>125</v>
      </c>
      <c r="EA334" s="115" t="s">
        <v>124</v>
      </c>
      <c r="EB334" s="115" t="s">
        <v>124</v>
      </c>
      <c r="EC334" s="115" t="s">
        <v>124</v>
      </c>
    </row>
    <row r="335" spans="2:133" s="111" customFormat="1" hidden="1" x14ac:dyDescent="0.25">
      <c r="C335" s="114" t="s">
        <v>169</v>
      </c>
      <c r="DZ335" s="114" t="s">
        <v>125</v>
      </c>
      <c r="EA335" s="115" t="s">
        <v>124</v>
      </c>
      <c r="EB335" s="115" t="s">
        <v>124</v>
      </c>
      <c r="EC335" s="115" t="s">
        <v>124</v>
      </c>
    </row>
    <row r="336" spans="2:133" s="111" customFormat="1" hidden="1" x14ac:dyDescent="0.25">
      <c r="C336" s="114" t="s">
        <v>169</v>
      </c>
      <c r="DZ336" s="114" t="s">
        <v>125</v>
      </c>
      <c r="EA336" s="115" t="s">
        <v>124</v>
      </c>
      <c r="EB336" s="115" t="s">
        <v>124</v>
      </c>
      <c r="EC336" s="115" t="s">
        <v>124</v>
      </c>
    </row>
    <row r="337" spans="1:133" s="111" customFormat="1" hidden="1" x14ac:dyDescent="0.25">
      <c r="A337" s="114" t="s">
        <v>125</v>
      </c>
      <c r="B337" s="114" t="s">
        <v>125</v>
      </c>
      <c r="C337" s="114" t="s">
        <v>125</v>
      </c>
      <c r="D337" s="114" t="s">
        <v>125</v>
      </c>
      <c r="E337" s="114" t="s">
        <v>125</v>
      </c>
      <c r="F337" s="114" t="s">
        <v>125</v>
      </c>
      <c r="G337" s="114" t="s">
        <v>125</v>
      </c>
      <c r="H337" s="114" t="s">
        <v>125</v>
      </c>
      <c r="I337" s="114" t="s">
        <v>125</v>
      </c>
      <c r="J337" s="114" t="s">
        <v>125</v>
      </c>
      <c r="K337" s="114" t="s">
        <v>125</v>
      </c>
      <c r="L337" s="114" t="s">
        <v>125</v>
      </c>
      <c r="M337" s="114" t="s">
        <v>125</v>
      </c>
      <c r="N337" s="114" t="s">
        <v>125</v>
      </c>
      <c r="O337" s="114" t="s">
        <v>125</v>
      </c>
      <c r="P337" s="114" t="s">
        <v>125</v>
      </c>
      <c r="Q337" s="114" t="s">
        <v>125</v>
      </c>
      <c r="R337" s="114" t="s">
        <v>125</v>
      </c>
      <c r="S337" s="114" t="s">
        <v>125</v>
      </c>
      <c r="T337" s="114" t="s">
        <v>125</v>
      </c>
      <c r="U337" s="114" t="s">
        <v>125</v>
      </c>
      <c r="V337" s="114" t="s">
        <v>125</v>
      </c>
      <c r="W337" s="114" t="s">
        <v>125</v>
      </c>
      <c r="X337" s="114" t="s">
        <v>125</v>
      </c>
      <c r="Y337" s="114" t="s">
        <v>125</v>
      </c>
      <c r="Z337" s="114" t="s">
        <v>125</v>
      </c>
      <c r="AA337" s="114" t="s">
        <v>125</v>
      </c>
      <c r="AB337" s="114" t="s">
        <v>125</v>
      </c>
      <c r="AC337" s="114" t="s">
        <v>125</v>
      </c>
      <c r="AD337" s="114" t="s">
        <v>125</v>
      </c>
      <c r="AE337" s="114" t="s">
        <v>125</v>
      </c>
      <c r="AF337" s="114" t="s">
        <v>125</v>
      </c>
      <c r="AG337" s="114" t="s">
        <v>125</v>
      </c>
      <c r="AH337" s="114" t="s">
        <v>125</v>
      </c>
      <c r="AI337" s="114" t="s">
        <v>125</v>
      </c>
      <c r="AJ337" s="114" t="s">
        <v>125</v>
      </c>
      <c r="AK337" s="114" t="s">
        <v>125</v>
      </c>
      <c r="AL337" s="114" t="s">
        <v>125</v>
      </c>
      <c r="AM337" s="114" t="s">
        <v>125</v>
      </c>
      <c r="AN337" s="114" t="s">
        <v>125</v>
      </c>
      <c r="AO337" s="114" t="s">
        <v>125</v>
      </c>
      <c r="AP337" s="114" t="s">
        <v>125</v>
      </c>
      <c r="AQ337" s="114" t="s">
        <v>125</v>
      </c>
      <c r="AR337" s="114" t="s">
        <v>125</v>
      </c>
      <c r="AS337" s="114" t="s">
        <v>125</v>
      </c>
      <c r="AT337" s="114" t="s">
        <v>125</v>
      </c>
      <c r="AU337" s="114" t="s">
        <v>125</v>
      </c>
      <c r="AV337" s="114" t="s">
        <v>125</v>
      </c>
      <c r="AW337" s="114" t="s">
        <v>125</v>
      </c>
      <c r="AX337" s="114" t="s">
        <v>125</v>
      </c>
      <c r="AY337" s="114" t="s">
        <v>125</v>
      </c>
      <c r="AZ337" s="114" t="s">
        <v>125</v>
      </c>
      <c r="BA337" s="114" t="s">
        <v>125</v>
      </c>
      <c r="BB337" s="114" t="s">
        <v>125</v>
      </c>
      <c r="BC337" s="114" t="s">
        <v>125</v>
      </c>
      <c r="BD337" s="114" t="s">
        <v>125</v>
      </c>
      <c r="BE337" s="114" t="s">
        <v>125</v>
      </c>
      <c r="BF337" s="114" t="s">
        <v>125</v>
      </c>
      <c r="BG337" s="114" t="s">
        <v>125</v>
      </c>
      <c r="BH337" s="114" t="s">
        <v>125</v>
      </c>
      <c r="BI337" s="114" t="s">
        <v>125</v>
      </c>
      <c r="BJ337" s="114" t="s">
        <v>125</v>
      </c>
      <c r="BK337" s="114" t="s">
        <v>125</v>
      </c>
      <c r="BL337" s="114" t="s">
        <v>125</v>
      </c>
      <c r="BM337" s="114" t="s">
        <v>125</v>
      </c>
      <c r="BN337" s="114" t="s">
        <v>125</v>
      </c>
      <c r="BO337" s="114" t="s">
        <v>125</v>
      </c>
      <c r="BP337" s="114" t="s">
        <v>125</v>
      </c>
      <c r="BQ337" s="114" t="s">
        <v>125</v>
      </c>
      <c r="BR337" s="114" t="s">
        <v>125</v>
      </c>
      <c r="BS337" s="114" t="s">
        <v>125</v>
      </c>
      <c r="BT337" s="114" t="s">
        <v>125</v>
      </c>
      <c r="BU337" s="114" t="s">
        <v>125</v>
      </c>
      <c r="BV337" s="114" t="s">
        <v>125</v>
      </c>
      <c r="BW337" s="114" t="s">
        <v>125</v>
      </c>
      <c r="BX337" s="114" t="s">
        <v>125</v>
      </c>
      <c r="BY337" s="114" t="s">
        <v>125</v>
      </c>
      <c r="BZ337" s="114" t="s">
        <v>125</v>
      </c>
      <c r="CA337" s="114" t="s">
        <v>125</v>
      </c>
      <c r="CB337" s="114" t="s">
        <v>125</v>
      </c>
      <c r="CC337" s="114" t="s">
        <v>125</v>
      </c>
      <c r="CD337" s="114" t="s">
        <v>125</v>
      </c>
      <c r="CE337" s="114" t="s">
        <v>125</v>
      </c>
      <c r="CF337" s="114" t="s">
        <v>125</v>
      </c>
      <c r="CG337" s="114" t="s">
        <v>125</v>
      </c>
      <c r="CH337" s="114" t="s">
        <v>125</v>
      </c>
      <c r="CI337" s="114" t="s">
        <v>125</v>
      </c>
      <c r="CJ337" s="114" t="s">
        <v>125</v>
      </c>
      <c r="CK337" s="114" t="s">
        <v>125</v>
      </c>
      <c r="CL337" s="114" t="s">
        <v>125</v>
      </c>
      <c r="CM337" s="114" t="s">
        <v>125</v>
      </c>
      <c r="CN337" s="114" t="s">
        <v>125</v>
      </c>
      <c r="CO337" s="114" t="s">
        <v>125</v>
      </c>
      <c r="CP337" s="114" t="s">
        <v>125</v>
      </c>
      <c r="CQ337" s="114" t="s">
        <v>125</v>
      </c>
      <c r="CR337" s="114" t="s">
        <v>125</v>
      </c>
      <c r="CS337" s="114" t="s">
        <v>125</v>
      </c>
      <c r="CT337" s="114" t="s">
        <v>125</v>
      </c>
      <c r="CU337" s="114" t="s">
        <v>125</v>
      </c>
      <c r="CV337" s="114" t="s">
        <v>125</v>
      </c>
      <c r="CW337" s="114" t="s">
        <v>125</v>
      </c>
      <c r="CX337" s="114" t="s">
        <v>125</v>
      </c>
      <c r="CY337" s="114" t="s">
        <v>125</v>
      </c>
      <c r="CZ337" s="114" t="s">
        <v>125</v>
      </c>
      <c r="DA337" s="114" t="s">
        <v>125</v>
      </c>
      <c r="DB337" s="114" t="s">
        <v>125</v>
      </c>
      <c r="DC337" s="114" t="s">
        <v>125</v>
      </c>
      <c r="DD337" s="114" t="s">
        <v>125</v>
      </c>
      <c r="DE337" s="114" t="s">
        <v>125</v>
      </c>
      <c r="DF337" s="114" t="s">
        <v>125</v>
      </c>
      <c r="DG337" s="114" t="s">
        <v>125</v>
      </c>
      <c r="DH337" s="114" t="s">
        <v>125</v>
      </c>
      <c r="DI337" s="114" t="s">
        <v>125</v>
      </c>
      <c r="DJ337" s="114" t="s">
        <v>125</v>
      </c>
      <c r="DK337" s="114" t="s">
        <v>125</v>
      </c>
      <c r="DL337" s="114" t="s">
        <v>125</v>
      </c>
      <c r="DM337" s="114" t="s">
        <v>125</v>
      </c>
      <c r="DN337" s="114" t="s">
        <v>125</v>
      </c>
      <c r="DO337" s="114" t="s">
        <v>125</v>
      </c>
      <c r="DP337" s="114" t="s">
        <v>125</v>
      </c>
      <c r="DQ337" s="114" t="s">
        <v>125</v>
      </c>
      <c r="DR337" s="114" t="s">
        <v>125</v>
      </c>
      <c r="DS337" s="114" t="s">
        <v>125</v>
      </c>
      <c r="DT337" s="114" t="s">
        <v>125</v>
      </c>
      <c r="DU337" s="114" t="s">
        <v>125</v>
      </c>
      <c r="DV337" s="114" t="s">
        <v>125</v>
      </c>
      <c r="DW337" s="114" t="s">
        <v>125</v>
      </c>
      <c r="DX337" s="114" t="s">
        <v>125</v>
      </c>
      <c r="DY337" s="114" t="s">
        <v>125</v>
      </c>
      <c r="DZ337" s="114" t="s">
        <v>125</v>
      </c>
      <c r="EA337" s="115" t="s">
        <v>124</v>
      </c>
      <c r="EB337" s="115" t="s">
        <v>124</v>
      </c>
      <c r="EC337" s="115" t="s">
        <v>124</v>
      </c>
    </row>
    <row r="338" spans="1:133" s="111" customFormat="1" ht="30" customHeight="1" x14ac:dyDescent="0.25">
      <c r="B338" s="115" t="s">
        <v>124</v>
      </c>
      <c r="C338" s="115" t="s">
        <v>124</v>
      </c>
      <c r="D338" s="115" t="s">
        <v>124</v>
      </c>
      <c r="E338" s="115" t="s">
        <v>124</v>
      </c>
      <c r="F338" s="115" t="s">
        <v>124</v>
      </c>
      <c r="G338" s="115" t="s">
        <v>124</v>
      </c>
      <c r="H338" s="115" t="s">
        <v>124</v>
      </c>
      <c r="I338" s="115" t="s">
        <v>124</v>
      </c>
      <c r="J338" s="115" t="s">
        <v>124</v>
      </c>
      <c r="K338" s="115" t="s">
        <v>124</v>
      </c>
      <c r="L338" s="115" t="s">
        <v>124</v>
      </c>
      <c r="M338" s="115" t="s">
        <v>124</v>
      </c>
      <c r="N338" s="115" t="s">
        <v>124</v>
      </c>
      <c r="O338" s="115" t="s">
        <v>124</v>
      </c>
      <c r="P338" s="115" t="s">
        <v>124</v>
      </c>
      <c r="Q338" s="115" t="s">
        <v>124</v>
      </c>
      <c r="R338" s="116" t="s">
        <v>124</v>
      </c>
      <c r="S338" s="116" t="s">
        <v>124</v>
      </c>
      <c r="T338" s="116" t="s">
        <v>124</v>
      </c>
      <c r="U338" s="116" t="s">
        <v>124</v>
      </c>
      <c r="V338" s="116" t="s">
        <v>124</v>
      </c>
      <c r="W338" s="116" t="s">
        <v>124</v>
      </c>
      <c r="X338" s="116" t="s">
        <v>124</v>
      </c>
      <c r="Y338" s="116" t="s">
        <v>124</v>
      </c>
      <c r="Z338" s="116" t="s">
        <v>124</v>
      </c>
      <c r="AA338" s="116" t="s">
        <v>124</v>
      </c>
      <c r="AB338" s="116" t="s">
        <v>124</v>
      </c>
      <c r="AC338" s="116" t="s">
        <v>124</v>
      </c>
      <c r="AD338" s="116" t="s">
        <v>124</v>
      </c>
      <c r="AE338" s="116" t="s">
        <v>124</v>
      </c>
      <c r="AF338" s="116" t="s">
        <v>124</v>
      </c>
      <c r="AG338" s="116" t="s">
        <v>124</v>
      </c>
      <c r="AH338" s="116" t="s">
        <v>124</v>
      </c>
      <c r="AI338" s="116" t="s">
        <v>124</v>
      </c>
      <c r="AJ338" s="116" t="s">
        <v>124</v>
      </c>
      <c r="AK338" s="116" t="s">
        <v>124</v>
      </c>
      <c r="AL338" s="116" t="s">
        <v>124</v>
      </c>
      <c r="AM338" s="116" t="s">
        <v>124</v>
      </c>
      <c r="AN338" s="116" t="s">
        <v>124</v>
      </c>
      <c r="AO338" s="116" t="s">
        <v>124</v>
      </c>
      <c r="AP338" s="116" t="s">
        <v>124</v>
      </c>
      <c r="AQ338" s="116" t="s">
        <v>124</v>
      </c>
      <c r="AR338" s="116" t="s">
        <v>124</v>
      </c>
      <c r="AS338" s="116" t="s">
        <v>124</v>
      </c>
      <c r="AT338" s="116" t="s">
        <v>124</v>
      </c>
      <c r="AU338" s="116" t="s">
        <v>124</v>
      </c>
      <c r="AV338" s="116" t="s">
        <v>124</v>
      </c>
      <c r="AW338" s="116" t="s">
        <v>124</v>
      </c>
      <c r="AX338" s="116" t="s">
        <v>124</v>
      </c>
      <c r="AY338" s="116" t="s">
        <v>124</v>
      </c>
      <c r="AZ338" s="116" t="s">
        <v>124</v>
      </c>
      <c r="BA338" s="116" t="s">
        <v>124</v>
      </c>
      <c r="BB338" s="116" t="s">
        <v>124</v>
      </c>
      <c r="BC338" s="116" t="s">
        <v>124</v>
      </c>
      <c r="BD338" s="116" t="s">
        <v>124</v>
      </c>
      <c r="BE338" s="116" t="s">
        <v>124</v>
      </c>
      <c r="BF338" s="116" t="s">
        <v>124</v>
      </c>
      <c r="BG338" s="116" t="s">
        <v>124</v>
      </c>
      <c r="BH338" s="116" t="s">
        <v>124</v>
      </c>
      <c r="BI338" s="116" t="s">
        <v>124</v>
      </c>
      <c r="BJ338" s="116" t="s">
        <v>124</v>
      </c>
      <c r="BK338" s="116" t="s">
        <v>124</v>
      </c>
      <c r="BL338" s="116" t="s">
        <v>124</v>
      </c>
      <c r="BM338" s="116" t="s">
        <v>124</v>
      </c>
      <c r="BN338" s="116" t="s">
        <v>124</v>
      </c>
      <c r="BO338" s="116" t="s">
        <v>124</v>
      </c>
      <c r="BP338" s="116" t="s">
        <v>124</v>
      </c>
      <c r="BQ338" s="116" t="s">
        <v>124</v>
      </c>
      <c r="BR338" s="116" t="s">
        <v>124</v>
      </c>
      <c r="BS338" s="116" t="s">
        <v>124</v>
      </c>
      <c r="BT338" s="116" t="s">
        <v>124</v>
      </c>
      <c r="BU338" s="116" t="s">
        <v>124</v>
      </c>
      <c r="BV338" s="116" t="s">
        <v>124</v>
      </c>
      <c r="BW338" s="116" t="s">
        <v>124</v>
      </c>
      <c r="BX338" s="116" t="s">
        <v>124</v>
      </c>
      <c r="BY338" s="116" t="s">
        <v>124</v>
      </c>
      <c r="BZ338" s="116" t="s">
        <v>124</v>
      </c>
      <c r="CA338" s="116" t="s">
        <v>124</v>
      </c>
      <c r="CB338" s="116" t="s">
        <v>124</v>
      </c>
      <c r="CC338" s="116" t="s">
        <v>124</v>
      </c>
      <c r="CD338" s="116" t="s">
        <v>124</v>
      </c>
      <c r="CE338" s="116" t="s">
        <v>124</v>
      </c>
      <c r="CF338" s="116" t="s">
        <v>124</v>
      </c>
      <c r="CG338" s="116" t="s">
        <v>124</v>
      </c>
      <c r="CH338" s="116" t="s">
        <v>124</v>
      </c>
      <c r="CI338" s="116" t="s">
        <v>124</v>
      </c>
      <c r="CJ338" s="116" t="s">
        <v>124</v>
      </c>
      <c r="CK338" s="116" t="s">
        <v>124</v>
      </c>
      <c r="CL338" s="116" t="s">
        <v>124</v>
      </c>
      <c r="CM338" s="116" t="s">
        <v>124</v>
      </c>
      <c r="CN338" s="116" t="s">
        <v>124</v>
      </c>
      <c r="CO338" s="116" t="s">
        <v>124</v>
      </c>
      <c r="CP338" s="116" t="s">
        <v>124</v>
      </c>
      <c r="CQ338" s="116" t="s">
        <v>124</v>
      </c>
      <c r="CR338" s="116" t="s">
        <v>124</v>
      </c>
      <c r="CS338" s="116" t="s">
        <v>124</v>
      </c>
      <c r="CT338" s="116" t="s">
        <v>124</v>
      </c>
      <c r="CU338" s="116" t="s">
        <v>124</v>
      </c>
      <c r="CV338" s="116" t="s">
        <v>124</v>
      </c>
      <c r="CW338" s="116" t="s">
        <v>124</v>
      </c>
      <c r="CX338" s="116" t="s">
        <v>124</v>
      </c>
      <c r="CY338" s="116" t="s">
        <v>124</v>
      </c>
      <c r="CZ338" s="116" t="s">
        <v>124</v>
      </c>
      <c r="DA338" s="116" t="s">
        <v>124</v>
      </c>
      <c r="DB338" s="116" t="s">
        <v>124</v>
      </c>
      <c r="DC338" s="116" t="s">
        <v>124</v>
      </c>
      <c r="DD338" s="116" t="s">
        <v>124</v>
      </c>
      <c r="DE338" s="116" t="s">
        <v>124</v>
      </c>
      <c r="DF338" s="116" t="s">
        <v>124</v>
      </c>
      <c r="DG338" s="116" t="s">
        <v>124</v>
      </c>
      <c r="DH338" s="116" t="s">
        <v>124</v>
      </c>
      <c r="DI338" s="116" t="s">
        <v>124</v>
      </c>
      <c r="DJ338" s="116" t="s">
        <v>124</v>
      </c>
      <c r="DK338" s="116" t="s">
        <v>124</v>
      </c>
      <c r="DL338" s="116" t="s">
        <v>124</v>
      </c>
      <c r="DM338" s="116" t="s">
        <v>124</v>
      </c>
      <c r="DN338" s="116" t="s">
        <v>124</v>
      </c>
      <c r="DO338" s="116" t="s">
        <v>124</v>
      </c>
      <c r="DP338" s="116" t="s">
        <v>124</v>
      </c>
      <c r="DQ338" s="116" t="s">
        <v>124</v>
      </c>
      <c r="DR338" s="116" t="s">
        <v>124</v>
      </c>
      <c r="DS338" s="116" t="s">
        <v>124</v>
      </c>
      <c r="DT338" s="116" t="s">
        <v>124</v>
      </c>
      <c r="DU338" s="116" t="s">
        <v>124</v>
      </c>
      <c r="DV338" s="116" t="s">
        <v>124</v>
      </c>
      <c r="DW338" s="116" t="s">
        <v>124</v>
      </c>
      <c r="DX338" s="116" t="s">
        <v>124</v>
      </c>
      <c r="DY338" s="116" t="s">
        <v>124</v>
      </c>
      <c r="DZ338" s="116" t="s">
        <v>124</v>
      </c>
      <c r="EA338" s="115" t="s">
        <v>124</v>
      </c>
      <c r="EB338" s="115" t="s">
        <v>124</v>
      </c>
      <c r="EC338" s="115" t="s">
        <v>124</v>
      </c>
    </row>
    <row r="339" spans="1:133" s="111" customFormat="1" ht="30" customHeight="1" x14ac:dyDescent="0.25">
      <c r="B339" s="115" t="s">
        <v>124</v>
      </c>
      <c r="C339" s="115" t="s">
        <v>124</v>
      </c>
      <c r="D339" s="115" t="s">
        <v>124</v>
      </c>
      <c r="E339" s="115" t="s">
        <v>124</v>
      </c>
      <c r="F339" s="115" t="s">
        <v>124</v>
      </c>
      <c r="G339" s="115" t="s">
        <v>124</v>
      </c>
      <c r="H339" s="115" t="s">
        <v>124</v>
      </c>
      <c r="I339" s="115" t="s">
        <v>124</v>
      </c>
      <c r="J339" s="115" t="s">
        <v>124</v>
      </c>
      <c r="K339" s="115" t="s">
        <v>124</v>
      </c>
      <c r="L339" s="115" t="s">
        <v>124</v>
      </c>
      <c r="M339" s="115" t="s">
        <v>124</v>
      </c>
      <c r="N339" s="115" t="s">
        <v>124</v>
      </c>
      <c r="O339" s="115" t="s">
        <v>124</v>
      </c>
      <c r="P339" s="115" t="s">
        <v>124</v>
      </c>
      <c r="Q339" s="115" t="s">
        <v>124</v>
      </c>
      <c r="R339" s="116" t="s">
        <v>124</v>
      </c>
      <c r="S339" s="116" t="s">
        <v>124</v>
      </c>
      <c r="T339" s="116" t="s">
        <v>124</v>
      </c>
      <c r="U339" s="116" t="s">
        <v>124</v>
      </c>
      <c r="V339" s="116" t="s">
        <v>124</v>
      </c>
      <c r="W339" s="116" t="s">
        <v>124</v>
      </c>
      <c r="X339" s="116" t="s">
        <v>124</v>
      </c>
      <c r="Y339" s="116" t="s">
        <v>124</v>
      </c>
      <c r="Z339" s="116" t="s">
        <v>124</v>
      </c>
      <c r="AA339" s="116" t="s">
        <v>124</v>
      </c>
      <c r="AB339" s="116" t="s">
        <v>124</v>
      </c>
      <c r="AC339" s="116" t="s">
        <v>124</v>
      </c>
      <c r="AD339" s="116" t="s">
        <v>124</v>
      </c>
      <c r="AE339" s="116" t="s">
        <v>124</v>
      </c>
      <c r="AF339" s="116" t="s">
        <v>124</v>
      </c>
      <c r="AG339" s="116" t="s">
        <v>124</v>
      </c>
      <c r="AH339" s="116" t="s">
        <v>124</v>
      </c>
      <c r="AI339" s="116" t="s">
        <v>124</v>
      </c>
      <c r="AJ339" s="116" t="s">
        <v>124</v>
      </c>
      <c r="AK339" s="116" t="s">
        <v>124</v>
      </c>
      <c r="AL339" s="116" t="s">
        <v>124</v>
      </c>
      <c r="AM339" s="116" t="s">
        <v>124</v>
      </c>
      <c r="AN339" s="116" t="s">
        <v>124</v>
      </c>
      <c r="AO339" s="116" t="s">
        <v>124</v>
      </c>
      <c r="AP339" s="116" t="s">
        <v>124</v>
      </c>
      <c r="AQ339" s="116" t="s">
        <v>124</v>
      </c>
      <c r="AR339" s="116" t="s">
        <v>124</v>
      </c>
      <c r="AS339" s="116" t="s">
        <v>124</v>
      </c>
      <c r="AT339" s="116" t="s">
        <v>124</v>
      </c>
      <c r="AU339" s="116" t="s">
        <v>124</v>
      </c>
      <c r="AV339" s="116" t="s">
        <v>124</v>
      </c>
      <c r="AW339" s="116" t="s">
        <v>124</v>
      </c>
      <c r="AX339" s="116" t="s">
        <v>124</v>
      </c>
      <c r="AY339" s="116" t="s">
        <v>124</v>
      </c>
      <c r="AZ339" s="116" t="s">
        <v>124</v>
      </c>
      <c r="BA339" s="116" t="s">
        <v>124</v>
      </c>
      <c r="BB339" s="116" t="s">
        <v>124</v>
      </c>
      <c r="BC339" s="116" t="s">
        <v>124</v>
      </c>
      <c r="BD339" s="116" t="s">
        <v>124</v>
      </c>
      <c r="BE339" s="116" t="s">
        <v>124</v>
      </c>
      <c r="BF339" s="116" t="s">
        <v>124</v>
      </c>
      <c r="BG339" s="116" t="s">
        <v>124</v>
      </c>
      <c r="BH339" s="116" t="s">
        <v>124</v>
      </c>
      <c r="BI339" s="116" t="s">
        <v>124</v>
      </c>
      <c r="BJ339" s="116" t="s">
        <v>124</v>
      </c>
      <c r="BK339" s="116" t="s">
        <v>124</v>
      </c>
      <c r="BL339" s="116" t="s">
        <v>124</v>
      </c>
      <c r="BM339" s="116" t="s">
        <v>124</v>
      </c>
      <c r="BN339" s="116" t="s">
        <v>124</v>
      </c>
      <c r="BO339" s="116" t="s">
        <v>124</v>
      </c>
      <c r="BP339" s="116" t="s">
        <v>124</v>
      </c>
      <c r="BQ339" s="116" t="s">
        <v>124</v>
      </c>
      <c r="BR339" s="116" t="s">
        <v>124</v>
      </c>
      <c r="BS339" s="116" t="s">
        <v>124</v>
      </c>
      <c r="BT339" s="116" t="s">
        <v>124</v>
      </c>
      <c r="BU339" s="116" t="s">
        <v>124</v>
      </c>
      <c r="BV339" s="116" t="s">
        <v>124</v>
      </c>
      <c r="BW339" s="116" t="s">
        <v>124</v>
      </c>
      <c r="BX339" s="116" t="s">
        <v>124</v>
      </c>
      <c r="BY339" s="116" t="s">
        <v>124</v>
      </c>
      <c r="BZ339" s="116" t="s">
        <v>124</v>
      </c>
      <c r="CA339" s="116" t="s">
        <v>124</v>
      </c>
      <c r="CB339" s="116" t="s">
        <v>124</v>
      </c>
      <c r="CC339" s="116" t="s">
        <v>124</v>
      </c>
      <c r="CD339" s="116" t="s">
        <v>124</v>
      </c>
      <c r="CE339" s="116" t="s">
        <v>124</v>
      </c>
      <c r="CF339" s="116" t="s">
        <v>124</v>
      </c>
      <c r="CG339" s="116" t="s">
        <v>124</v>
      </c>
      <c r="CH339" s="116" t="s">
        <v>124</v>
      </c>
      <c r="CI339" s="116" t="s">
        <v>124</v>
      </c>
      <c r="CJ339" s="116" t="s">
        <v>124</v>
      </c>
      <c r="CK339" s="116" t="s">
        <v>124</v>
      </c>
      <c r="CL339" s="116" t="s">
        <v>124</v>
      </c>
      <c r="CM339" s="116" t="s">
        <v>124</v>
      </c>
      <c r="CN339" s="116" t="s">
        <v>124</v>
      </c>
      <c r="CO339" s="116" t="s">
        <v>124</v>
      </c>
      <c r="CP339" s="116" t="s">
        <v>124</v>
      </c>
      <c r="CQ339" s="116" t="s">
        <v>124</v>
      </c>
      <c r="CR339" s="116" t="s">
        <v>124</v>
      </c>
      <c r="CS339" s="116" t="s">
        <v>124</v>
      </c>
      <c r="CT339" s="116" t="s">
        <v>124</v>
      </c>
      <c r="CU339" s="116" t="s">
        <v>124</v>
      </c>
      <c r="CV339" s="116" t="s">
        <v>124</v>
      </c>
      <c r="CW339" s="116" t="s">
        <v>124</v>
      </c>
      <c r="CX339" s="116" t="s">
        <v>124</v>
      </c>
      <c r="CY339" s="116" t="s">
        <v>124</v>
      </c>
      <c r="CZ339" s="116" t="s">
        <v>124</v>
      </c>
      <c r="DA339" s="116" t="s">
        <v>124</v>
      </c>
      <c r="DB339" s="116" t="s">
        <v>124</v>
      </c>
      <c r="DC339" s="116" t="s">
        <v>124</v>
      </c>
      <c r="DD339" s="116" t="s">
        <v>124</v>
      </c>
      <c r="DE339" s="116" t="s">
        <v>124</v>
      </c>
      <c r="DF339" s="116" t="s">
        <v>124</v>
      </c>
      <c r="DG339" s="116" t="s">
        <v>124</v>
      </c>
      <c r="DH339" s="116" t="s">
        <v>124</v>
      </c>
      <c r="DI339" s="116" t="s">
        <v>124</v>
      </c>
      <c r="DJ339" s="116" t="s">
        <v>124</v>
      </c>
      <c r="DK339" s="116" t="s">
        <v>124</v>
      </c>
      <c r="DL339" s="116" t="s">
        <v>124</v>
      </c>
      <c r="DM339" s="116" t="s">
        <v>124</v>
      </c>
      <c r="DN339" s="116" t="s">
        <v>124</v>
      </c>
      <c r="DO339" s="116" t="s">
        <v>124</v>
      </c>
      <c r="DP339" s="116" t="s">
        <v>124</v>
      </c>
      <c r="DQ339" s="116" t="s">
        <v>124</v>
      </c>
      <c r="DR339" s="116" t="s">
        <v>124</v>
      </c>
      <c r="DS339" s="116" t="s">
        <v>124</v>
      </c>
      <c r="DT339" s="116" t="s">
        <v>124</v>
      </c>
      <c r="DU339" s="116" t="s">
        <v>124</v>
      </c>
      <c r="DV339" s="116" t="s">
        <v>124</v>
      </c>
      <c r="DW339" s="116" t="s">
        <v>124</v>
      </c>
      <c r="DX339" s="116" t="s">
        <v>124</v>
      </c>
      <c r="DY339" s="116" t="s">
        <v>124</v>
      </c>
      <c r="DZ339" s="116" t="s">
        <v>124</v>
      </c>
      <c r="EA339" s="115" t="s">
        <v>124</v>
      </c>
      <c r="EB339" s="115" t="s">
        <v>124</v>
      </c>
      <c r="EC339" s="115" t="s">
        <v>124</v>
      </c>
    </row>
    <row r="340" spans="1:133" s="111" customFormat="1" ht="30" customHeight="1" x14ac:dyDescent="0.25">
      <c r="B340" s="115" t="s">
        <v>124</v>
      </c>
      <c r="C340" s="115" t="s">
        <v>124</v>
      </c>
      <c r="D340" s="115" t="s">
        <v>124</v>
      </c>
      <c r="E340" s="115" t="s">
        <v>124</v>
      </c>
      <c r="F340" s="115" t="s">
        <v>124</v>
      </c>
      <c r="G340" s="115" t="s">
        <v>124</v>
      </c>
      <c r="H340" s="115" t="s">
        <v>124</v>
      </c>
      <c r="I340" s="115" t="s">
        <v>124</v>
      </c>
      <c r="J340" s="115" t="s">
        <v>124</v>
      </c>
      <c r="K340" s="115" t="s">
        <v>124</v>
      </c>
      <c r="L340" s="115" t="s">
        <v>124</v>
      </c>
      <c r="M340" s="115" t="s">
        <v>124</v>
      </c>
      <c r="N340" s="115" t="s">
        <v>124</v>
      </c>
      <c r="O340" s="115" t="s">
        <v>124</v>
      </c>
      <c r="P340" s="115" t="s">
        <v>124</v>
      </c>
      <c r="Q340" s="115" t="s">
        <v>124</v>
      </c>
      <c r="R340" s="116" t="s">
        <v>124</v>
      </c>
      <c r="S340" s="116" t="s">
        <v>124</v>
      </c>
      <c r="T340" s="116" t="s">
        <v>124</v>
      </c>
      <c r="U340" s="116" t="s">
        <v>124</v>
      </c>
      <c r="V340" s="116" t="s">
        <v>124</v>
      </c>
      <c r="W340" s="116" t="s">
        <v>124</v>
      </c>
      <c r="X340" s="116" t="s">
        <v>124</v>
      </c>
      <c r="Y340" s="116" t="s">
        <v>124</v>
      </c>
      <c r="Z340" s="116" t="s">
        <v>124</v>
      </c>
      <c r="AA340" s="116" t="s">
        <v>124</v>
      </c>
      <c r="AB340" s="116" t="s">
        <v>124</v>
      </c>
      <c r="AC340" s="116" t="s">
        <v>124</v>
      </c>
      <c r="AD340" s="116" t="s">
        <v>124</v>
      </c>
      <c r="AE340" s="116" t="s">
        <v>124</v>
      </c>
      <c r="AF340" s="116" t="s">
        <v>124</v>
      </c>
      <c r="AG340" s="116" t="s">
        <v>124</v>
      </c>
      <c r="AH340" s="116" t="s">
        <v>124</v>
      </c>
      <c r="AI340" s="116" t="s">
        <v>124</v>
      </c>
      <c r="AJ340" s="116" t="s">
        <v>124</v>
      </c>
      <c r="AK340" s="116" t="s">
        <v>124</v>
      </c>
      <c r="AL340" s="116" t="s">
        <v>124</v>
      </c>
      <c r="AM340" s="116" t="s">
        <v>124</v>
      </c>
      <c r="AN340" s="116" t="s">
        <v>124</v>
      </c>
      <c r="AO340" s="116" t="s">
        <v>124</v>
      </c>
      <c r="AP340" s="116" t="s">
        <v>124</v>
      </c>
      <c r="AQ340" s="116" t="s">
        <v>124</v>
      </c>
      <c r="AR340" s="116" t="s">
        <v>124</v>
      </c>
      <c r="AS340" s="116" t="s">
        <v>124</v>
      </c>
      <c r="AT340" s="116" t="s">
        <v>124</v>
      </c>
      <c r="AU340" s="116" t="s">
        <v>124</v>
      </c>
      <c r="AV340" s="116" t="s">
        <v>124</v>
      </c>
      <c r="AW340" s="116" t="s">
        <v>124</v>
      </c>
      <c r="AX340" s="116" t="s">
        <v>124</v>
      </c>
      <c r="AY340" s="116" t="s">
        <v>124</v>
      </c>
      <c r="AZ340" s="116" t="s">
        <v>124</v>
      </c>
      <c r="BA340" s="116" t="s">
        <v>124</v>
      </c>
      <c r="BB340" s="116" t="s">
        <v>124</v>
      </c>
      <c r="BC340" s="116" t="s">
        <v>124</v>
      </c>
      <c r="BD340" s="116" t="s">
        <v>124</v>
      </c>
      <c r="BE340" s="116" t="s">
        <v>124</v>
      </c>
      <c r="BF340" s="116" t="s">
        <v>124</v>
      </c>
      <c r="BG340" s="116" t="s">
        <v>124</v>
      </c>
      <c r="BH340" s="116" t="s">
        <v>124</v>
      </c>
      <c r="BI340" s="116" t="s">
        <v>124</v>
      </c>
      <c r="BJ340" s="116" t="s">
        <v>124</v>
      </c>
      <c r="BK340" s="116" t="s">
        <v>124</v>
      </c>
      <c r="BL340" s="116" t="s">
        <v>124</v>
      </c>
      <c r="BM340" s="116" t="s">
        <v>124</v>
      </c>
      <c r="BN340" s="116" t="s">
        <v>124</v>
      </c>
      <c r="BO340" s="116" t="s">
        <v>124</v>
      </c>
      <c r="BP340" s="116" t="s">
        <v>124</v>
      </c>
      <c r="BQ340" s="116" t="s">
        <v>124</v>
      </c>
      <c r="BR340" s="116" t="s">
        <v>124</v>
      </c>
      <c r="BS340" s="116" t="s">
        <v>124</v>
      </c>
      <c r="BT340" s="116" t="s">
        <v>124</v>
      </c>
      <c r="BU340" s="116" t="s">
        <v>124</v>
      </c>
      <c r="BV340" s="116" t="s">
        <v>124</v>
      </c>
      <c r="BW340" s="116" t="s">
        <v>124</v>
      </c>
      <c r="BX340" s="116" t="s">
        <v>124</v>
      </c>
      <c r="BY340" s="116" t="s">
        <v>124</v>
      </c>
      <c r="BZ340" s="116" t="s">
        <v>124</v>
      </c>
      <c r="CA340" s="116" t="s">
        <v>124</v>
      </c>
      <c r="CB340" s="116" t="s">
        <v>124</v>
      </c>
      <c r="CC340" s="116" t="s">
        <v>124</v>
      </c>
      <c r="CD340" s="116" t="s">
        <v>124</v>
      </c>
      <c r="CE340" s="116" t="s">
        <v>124</v>
      </c>
      <c r="CF340" s="116" t="s">
        <v>124</v>
      </c>
      <c r="CG340" s="116" t="s">
        <v>124</v>
      </c>
      <c r="CH340" s="116" t="s">
        <v>124</v>
      </c>
      <c r="CI340" s="116" t="s">
        <v>124</v>
      </c>
      <c r="CJ340" s="116" t="s">
        <v>124</v>
      </c>
      <c r="CK340" s="116" t="s">
        <v>124</v>
      </c>
      <c r="CL340" s="116" t="s">
        <v>124</v>
      </c>
      <c r="CM340" s="116" t="s">
        <v>124</v>
      </c>
      <c r="CN340" s="116" t="s">
        <v>124</v>
      </c>
      <c r="CO340" s="116" t="s">
        <v>124</v>
      </c>
      <c r="CP340" s="116" t="s">
        <v>124</v>
      </c>
      <c r="CQ340" s="116" t="s">
        <v>124</v>
      </c>
      <c r="CR340" s="116" t="s">
        <v>124</v>
      </c>
      <c r="CS340" s="116" t="s">
        <v>124</v>
      </c>
      <c r="CT340" s="116" t="s">
        <v>124</v>
      </c>
      <c r="CU340" s="116" t="s">
        <v>124</v>
      </c>
      <c r="CV340" s="116" t="s">
        <v>124</v>
      </c>
      <c r="CW340" s="116" t="s">
        <v>124</v>
      </c>
      <c r="CX340" s="116" t="s">
        <v>124</v>
      </c>
      <c r="CY340" s="116" t="s">
        <v>124</v>
      </c>
      <c r="CZ340" s="116" t="s">
        <v>124</v>
      </c>
      <c r="DA340" s="116" t="s">
        <v>124</v>
      </c>
      <c r="DB340" s="116" t="s">
        <v>124</v>
      </c>
      <c r="DC340" s="116" t="s">
        <v>124</v>
      </c>
      <c r="DD340" s="116" t="s">
        <v>124</v>
      </c>
      <c r="DE340" s="116" t="s">
        <v>124</v>
      </c>
      <c r="DF340" s="116" t="s">
        <v>124</v>
      </c>
      <c r="DG340" s="116" t="s">
        <v>124</v>
      </c>
      <c r="DH340" s="116" t="s">
        <v>124</v>
      </c>
      <c r="DI340" s="116" t="s">
        <v>124</v>
      </c>
      <c r="DJ340" s="116" t="s">
        <v>124</v>
      </c>
      <c r="DK340" s="116" t="s">
        <v>124</v>
      </c>
      <c r="DL340" s="116" t="s">
        <v>124</v>
      </c>
      <c r="DM340" s="116" t="s">
        <v>124</v>
      </c>
      <c r="DN340" s="116" t="s">
        <v>124</v>
      </c>
      <c r="DO340" s="116" t="s">
        <v>124</v>
      </c>
      <c r="DP340" s="116" t="s">
        <v>124</v>
      </c>
      <c r="DQ340" s="116" t="s">
        <v>124</v>
      </c>
      <c r="DR340" s="116" t="s">
        <v>124</v>
      </c>
      <c r="DS340" s="116" t="s">
        <v>124</v>
      </c>
      <c r="DT340" s="116" t="s">
        <v>124</v>
      </c>
      <c r="DU340" s="116" t="s">
        <v>124</v>
      </c>
      <c r="DV340" s="116" t="s">
        <v>124</v>
      </c>
      <c r="DW340" s="116" t="s">
        <v>124</v>
      </c>
      <c r="DX340" s="116" t="s">
        <v>124</v>
      </c>
      <c r="DY340" s="116" t="s">
        <v>124</v>
      </c>
      <c r="DZ340" s="116" t="s">
        <v>124</v>
      </c>
      <c r="EA340" s="115" t="s">
        <v>124</v>
      </c>
      <c r="EB340" s="115" t="s">
        <v>124</v>
      </c>
      <c r="EC340" s="115" t="s">
        <v>124</v>
      </c>
    </row>
    <row r="341" spans="1:133" s="111" customFormat="1" ht="30" customHeight="1" x14ac:dyDescent="0.25">
      <c r="B341" s="115" t="s">
        <v>124</v>
      </c>
      <c r="C341" s="115" t="s">
        <v>124</v>
      </c>
      <c r="D341" s="115" t="s">
        <v>124</v>
      </c>
      <c r="E341" s="115" t="s">
        <v>124</v>
      </c>
      <c r="F341" s="115" t="s">
        <v>124</v>
      </c>
      <c r="G341" s="115" t="s">
        <v>124</v>
      </c>
      <c r="H341" s="115" t="s">
        <v>124</v>
      </c>
      <c r="I341" s="115" t="s">
        <v>124</v>
      </c>
      <c r="J341" s="115" t="s">
        <v>124</v>
      </c>
      <c r="K341" s="115" t="s">
        <v>124</v>
      </c>
      <c r="L341" s="115" t="s">
        <v>124</v>
      </c>
      <c r="M341" s="115" t="s">
        <v>124</v>
      </c>
      <c r="N341" s="115" t="s">
        <v>124</v>
      </c>
      <c r="O341" s="115" t="s">
        <v>124</v>
      </c>
      <c r="P341" s="115" t="s">
        <v>124</v>
      </c>
      <c r="Q341" s="115" t="s">
        <v>124</v>
      </c>
      <c r="R341" s="116" t="s">
        <v>124</v>
      </c>
      <c r="S341" s="116" t="s">
        <v>124</v>
      </c>
      <c r="T341" s="116" t="s">
        <v>124</v>
      </c>
      <c r="U341" s="116" t="s">
        <v>124</v>
      </c>
      <c r="V341" s="116" t="s">
        <v>124</v>
      </c>
      <c r="W341" s="116" t="s">
        <v>124</v>
      </c>
      <c r="X341" s="116" t="s">
        <v>124</v>
      </c>
      <c r="Y341" s="116" t="s">
        <v>124</v>
      </c>
      <c r="Z341" s="116" t="s">
        <v>124</v>
      </c>
      <c r="AA341" s="116" t="s">
        <v>124</v>
      </c>
      <c r="AB341" s="116" t="s">
        <v>124</v>
      </c>
      <c r="AC341" s="116" t="s">
        <v>124</v>
      </c>
      <c r="AD341" s="116" t="s">
        <v>124</v>
      </c>
      <c r="AE341" s="116" t="s">
        <v>124</v>
      </c>
      <c r="AF341" s="116" t="s">
        <v>124</v>
      </c>
      <c r="AG341" s="116" t="s">
        <v>124</v>
      </c>
      <c r="AH341" s="116" t="s">
        <v>124</v>
      </c>
      <c r="AI341" s="116" t="s">
        <v>124</v>
      </c>
      <c r="AJ341" s="116" t="s">
        <v>124</v>
      </c>
      <c r="AK341" s="116" t="s">
        <v>124</v>
      </c>
      <c r="AL341" s="116" t="s">
        <v>124</v>
      </c>
      <c r="AM341" s="116" t="s">
        <v>124</v>
      </c>
      <c r="AN341" s="116" t="s">
        <v>124</v>
      </c>
      <c r="AO341" s="116" t="s">
        <v>124</v>
      </c>
      <c r="AP341" s="116" t="s">
        <v>124</v>
      </c>
      <c r="AQ341" s="116" t="s">
        <v>124</v>
      </c>
      <c r="AR341" s="116" t="s">
        <v>124</v>
      </c>
      <c r="AS341" s="116" t="s">
        <v>124</v>
      </c>
      <c r="AT341" s="116" t="s">
        <v>124</v>
      </c>
      <c r="AU341" s="116" t="s">
        <v>124</v>
      </c>
      <c r="AV341" s="116" t="s">
        <v>124</v>
      </c>
      <c r="AW341" s="116" t="s">
        <v>124</v>
      </c>
      <c r="AX341" s="116" t="s">
        <v>124</v>
      </c>
      <c r="AY341" s="116" t="s">
        <v>124</v>
      </c>
      <c r="AZ341" s="116" t="s">
        <v>124</v>
      </c>
      <c r="BA341" s="116" t="s">
        <v>124</v>
      </c>
      <c r="BB341" s="116" t="s">
        <v>124</v>
      </c>
      <c r="BC341" s="116" t="s">
        <v>124</v>
      </c>
      <c r="BD341" s="116" t="s">
        <v>124</v>
      </c>
      <c r="BE341" s="116" t="s">
        <v>124</v>
      </c>
      <c r="BF341" s="116" t="s">
        <v>124</v>
      </c>
      <c r="BG341" s="116" t="s">
        <v>124</v>
      </c>
      <c r="BH341" s="116" t="s">
        <v>124</v>
      </c>
      <c r="BI341" s="116" t="s">
        <v>124</v>
      </c>
      <c r="BJ341" s="116" t="s">
        <v>124</v>
      </c>
      <c r="BK341" s="116" t="s">
        <v>124</v>
      </c>
      <c r="BL341" s="116" t="s">
        <v>124</v>
      </c>
      <c r="BM341" s="116" t="s">
        <v>124</v>
      </c>
      <c r="BN341" s="116" t="s">
        <v>124</v>
      </c>
      <c r="BO341" s="116" t="s">
        <v>124</v>
      </c>
      <c r="BP341" s="116" t="s">
        <v>124</v>
      </c>
      <c r="BQ341" s="116" t="s">
        <v>124</v>
      </c>
      <c r="BR341" s="116" t="s">
        <v>124</v>
      </c>
      <c r="BS341" s="116" t="s">
        <v>124</v>
      </c>
      <c r="BT341" s="116" t="s">
        <v>124</v>
      </c>
      <c r="BU341" s="116" t="s">
        <v>124</v>
      </c>
      <c r="BV341" s="116" t="s">
        <v>124</v>
      </c>
      <c r="BW341" s="116" t="s">
        <v>124</v>
      </c>
      <c r="BX341" s="116" t="s">
        <v>124</v>
      </c>
      <c r="BY341" s="116" t="s">
        <v>124</v>
      </c>
      <c r="BZ341" s="116" t="s">
        <v>124</v>
      </c>
      <c r="CA341" s="116" t="s">
        <v>124</v>
      </c>
      <c r="CB341" s="116" t="s">
        <v>124</v>
      </c>
      <c r="CC341" s="116" t="s">
        <v>124</v>
      </c>
      <c r="CD341" s="116" t="s">
        <v>124</v>
      </c>
      <c r="CE341" s="116" t="s">
        <v>124</v>
      </c>
      <c r="CF341" s="116" t="s">
        <v>124</v>
      </c>
      <c r="CG341" s="116" t="s">
        <v>124</v>
      </c>
      <c r="CH341" s="116" t="s">
        <v>124</v>
      </c>
      <c r="CI341" s="116" t="s">
        <v>124</v>
      </c>
      <c r="CJ341" s="116" t="s">
        <v>124</v>
      </c>
      <c r="CK341" s="116" t="s">
        <v>124</v>
      </c>
      <c r="CL341" s="116" t="s">
        <v>124</v>
      </c>
      <c r="CM341" s="116" t="s">
        <v>124</v>
      </c>
      <c r="CN341" s="116" t="s">
        <v>124</v>
      </c>
      <c r="CO341" s="116" t="s">
        <v>124</v>
      </c>
      <c r="CP341" s="116" t="s">
        <v>124</v>
      </c>
      <c r="CQ341" s="116" t="s">
        <v>124</v>
      </c>
      <c r="CR341" s="116" t="s">
        <v>124</v>
      </c>
      <c r="CS341" s="116" t="s">
        <v>124</v>
      </c>
      <c r="CT341" s="116" t="s">
        <v>124</v>
      </c>
      <c r="CU341" s="116" t="s">
        <v>124</v>
      </c>
      <c r="CV341" s="116" t="s">
        <v>124</v>
      </c>
      <c r="CW341" s="116" t="s">
        <v>124</v>
      </c>
      <c r="CX341" s="116" t="s">
        <v>124</v>
      </c>
      <c r="CY341" s="116" t="s">
        <v>124</v>
      </c>
      <c r="CZ341" s="116" t="s">
        <v>124</v>
      </c>
      <c r="DA341" s="116" t="s">
        <v>124</v>
      </c>
      <c r="DB341" s="116" t="s">
        <v>124</v>
      </c>
      <c r="DC341" s="116" t="s">
        <v>124</v>
      </c>
      <c r="DD341" s="116" t="s">
        <v>124</v>
      </c>
      <c r="DE341" s="116" t="s">
        <v>124</v>
      </c>
      <c r="DF341" s="116" t="s">
        <v>124</v>
      </c>
      <c r="DG341" s="116" t="s">
        <v>124</v>
      </c>
      <c r="DH341" s="116" t="s">
        <v>124</v>
      </c>
      <c r="DI341" s="116" t="s">
        <v>124</v>
      </c>
      <c r="DJ341" s="116" t="s">
        <v>124</v>
      </c>
      <c r="DK341" s="116" t="s">
        <v>124</v>
      </c>
      <c r="DL341" s="116" t="s">
        <v>124</v>
      </c>
      <c r="DM341" s="116" t="s">
        <v>124</v>
      </c>
      <c r="DN341" s="116" t="s">
        <v>124</v>
      </c>
      <c r="DO341" s="116" t="s">
        <v>124</v>
      </c>
      <c r="DP341" s="116" t="s">
        <v>124</v>
      </c>
      <c r="DQ341" s="116" t="s">
        <v>124</v>
      </c>
      <c r="DR341" s="116" t="s">
        <v>124</v>
      </c>
      <c r="DS341" s="116" t="s">
        <v>124</v>
      </c>
      <c r="DT341" s="116" t="s">
        <v>124</v>
      </c>
      <c r="DU341" s="116" t="s">
        <v>124</v>
      </c>
      <c r="DV341" s="116" t="s">
        <v>124</v>
      </c>
      <c r="DW341" s="116" t="s">
        <v>124</v>
      </c>
      <c r="DX341" s="116" t="s">
        <v>124</v>
      </c>
      <c r="DY341" s="116" t="s">
        <v>124</v>
      </c>
      <c r="DZ341" s="116" t="s">
        <v>124</v>
      </c>
      <c r="EA341" s="115" t="s">
        <v>124</v>
      </c>
      <c r="EB341" s="115" t="s">
        <v>124</v>
      </c>
      <c r="EC341" s="115" t="s">
        <v>124</v>
      </c>
    </row>
    <row r="342" spans="1:133" s="111" customFormat="1" ht="30" customHeight="1" x14ac:dyDescent="0.25">
      <c r="B342" s="115" t="s">
        <v>124</v>
      </c>
      <c r="C342" s="115" t="s">
        <v>124</v>
      </c>
      <c r="D342" s="115" t="s">
        <v>124</v>
      </c>
      <c r="E342" s="115" t="s">
        <v>124</v>
      </c>
      <c r="F342" s="115" t="s">
        <v>124</v>
      </c>
      <c r="G342" s="115" t="s">
        <v>124</v>
      </c>
      <c r="H342" s="115" t="s">
        <v>124</v>
      </c>
      <c r="I342" s="115" t="s">
        <v>124</v>
      </c>
      <c r="J342" s="115" t="s">
        <v>124</v>
      </c>
      <c r="K342" s="115" t="s">
        <v>124</v>
      </c>
      <c r="L342" s="115" t="s">
        <v>124</v>
      </c>
      <c r="M342" s="115" t="s">
        <v>124</v>
      </c>
      <c r="N342" s="115" t="s">
        <v>124</v>
      </c>
      <c r="O342" s="115" t="s">
        <v>124</v>
      </c>
      <c r="P342" s="115" t="s">
        <v>124</v>
      </c>
      <c r="Q342" s="115" t="s">
        <v>124</v>
      </c>
      <c r="R342" s="116" t="s">
        <v>124</v>
      </c>
      <c r="S342" s="116" t="s">
        <v>124</v>
      </c>
      <c r="T342" s="116" t="s">
        <v>124</v>
      </c>
      <c r="U342" s="116" t="s">
        <v>124</v>
      </c>
      <c r="V342" s="116" t="s">
        <v>124</v>
      </c>
      <c r="W342" s="116" t="s">
        <v>124</v>
      </c>
      <c r="X342" s="116" t="s">
        <v>124</v>
      </c>
      <c r="Y342" s="116" t="s">
        <v>124</v>
      </c>
      <c r="Z342" s="116" t="s">
        <v>124</v>
      </c>
      <c r="AA342" s="116" t="s">
        <v>124</v>
      </c>
      <c r="AB342" s="116" t="s">
        <v>124</v>
      </c>
      <c r="AC342" s="116" t="s">
        <v>124</v>
      </c>
      <c r="AD342" s="116" t="s">
        <v>124</v>
      </c>
      <c r="AE342" s="116" t="s">
        <v>124</v>
      </c>
      <c r="AF342" s="116" t="s">
        <v>124</v>
      </c>
      <c r="AG342" s="116" t="s">
        <v>124</v>
      </c>
      <c r="AH342" s="116" t="s">
        <v>124</v>
      </c>
      <c r="AI342" s="116" t="s">
        <v>124</v>
      </c>
      <c r="AJ342" s="116" t="s">
        <v>124</v>
      </c>
      <c r="AK342" s="116" t="s">
        <v>124</v>
      </c>
      <c r="AL342" s="116" t="s">
        <v>124</v>
      </c>
      <c r="AM342" s="116" t="s">
        <v>124</v>
      </c>
      <c r="AN342" s="116" t="s">
        <v>124</v>
      </c>
      <c r="AO342" s="116" t="s">
        <v>124</v>
      </c>
      <c r="AP342" s="116" t="s">
        <v>124</v>
      </c>
      <c r="AQ342" s="116" t="s">
        <v>124</v>
      </c>
      <c r="AR342" s="116" t="s">
        <v>124</v>
      </c>
      <c r="AS342" s="116" t="s">
        <v>124</v>
      </c>
      <c r="AT342" s="116" t="s">
        <v>124</v>
      </c>
      <c r="AU342" s="116" t="s">
        <v>124</v>
      </c>
      <c r="AV342" s="116" t="s">
        <v>124</v>
      </c>
      <c r="AW342" s="116" t="s">
        <v>124</v>
      </c>
      <c r="AX342" s="116" t="s">
        <v>124</v>
      </c>
      <c r="AY342" s="116" t="s">
        <v>124</v>
      </c>
      <c r="AZ342" s="116" t="s">
        <v>124</v>
      </c>
      <c r="BA342" s="116" t="s">
        <v>124</v>
      </c>
      <c r="BB342" s="116" t="s">
        <v>124</v>
      </c>
      <c r="BC342" s="116" t="s">
        <v>124</v>
      </c>
      <c r="BD342" s="116" t="s">
        <v>124</v>
      </c>
      <c r="BE342" s="116" t="s">
        <v>124</v>
      </c>
      <c r="BF342" s="116" t="s">
        <v>124</v>
      </c>
      <c r="BG342" s="116" t="s">
        <v>124</v>
      </c>
      <c r="BH342" s="116" t="s">
        <v>124</v>
      </c>
      <c r="BI342" s="116" t="s">
        <v>124</v>
      </c>
      <c r="BJ342" s="116" t="s">
        <v>124</v>
      </c>
      <c r="BK342" s="116" t="s">
        <v>124</v>
      </c>
      <c r="BL342" s="116" t="s">
        <v>124</v>
      </c>
      <c r="BM342" s="116" t="s">
        <v>124</v>
      </c>
      <c r="BN342" s="116" t="s">
        <v>124</v>
      </c>
      <c r="BO342" s="116" t="s">
        <v>124</v>
      </c>
      <c r="BP342" s="116" t="s">
        <v>124</v>
      </c>
      <c r="BQ342" s="116" t="s">
        <v>124</v>
      </c>
      <c r="BR342" s="116" t="s">
        <v>124</v>
      </c>
      <c r="BS342" s="116" t="s">
        <v>124</v>
      </c>
      <c r="BT342" s="116" t="s">
        <v>124</v>
      </c>
      <c r="BU342" s="116" t="s">
        <v>124</v>
      </c>
      <c r="BV342" s="116" t="s">
        <v>124</v>
      </c>
      <c r="BW342" s="116" t="s">
        <v>124</v>
      </c>
      <c r="BX342" s="116" t="s">
        <v>124</v>
      </c>
      <c r="BY342" s="116" t="s">
        <v>124</v>
      </c>
      <c r="BZ342" s="116" t="s">
        <v>124</v>
      </c>
      <c r="CA342" s="116" t="s">
        <v>124</v>
      </c>
      <c r="CB342" s="116" t="s">
        <v>124</v>
      </c>
      <c r="CC342" s="116" t="s">
        <v>124</v>
      </c>
      <c r="CD342" s="116" t="s">
        <v>124</v>
      </c>
      <c r="CE342" s="116" t="s">
        <v>124</v>
      </c>
      <c r="CF342" s="116" t="s">
        <v>124</v>
      </c>
      <c r="CG342" s="116" t="s">
        <v>124</v>
      </c>
      <c r="CH342" s="116" t="s">
        <v>124</v>
      </c>
      <c r="CI342" s="116" t="s">
        <v>124</v>
      </c>
      <c r="CJ342" s="116" t="s">
        <v>124</v>
      </c>
      <c r="CK342" s="116" t="s">
        <v>124</v>
      </c>
      <c r="CL342" s="116" t="s">
        <v>124</v>
      </c>
      <c r="CM342" s="116" t="s">
        <v>124</v>
      </c>
      <c r="CN342" s="116" t="s">
        <v>124</v>
      </c>
      <c r="CO342" s="116" t="s">
        <v>124</v>
      </c>
      <c r="CP342" s="116" t="s">
        <v>124</v>
      </c>
      <c r="CQ342" s="116" t="s">
        <v>124</v>
      </c>
      <c r="CR342" s="116" t="s">
        <v>124</v>
      </c>
      <c r="CS342" s="116" t="s">
        <v>124</v>
      </c>
      <c r="CT342" s="116" t="s">
        <v>124</v>
      </c>
      <c r="CU342" s="116" t="s">
        <v>124</v>
      </c>
      <c r="CV342" s="116" t="s">
        <v>124</v>
      </c>
      <c r="CW342" s="116" t="s">
        <v>124</v>
      </c>
      <c r="CX342" s="116" t="s">
        <v>124</v>
      </c>
      <c r="CY342" s="116" t="s">
        <v>124</v>
      </c>
      <c r="CZ342" s="116" t="s">
        <v>124</v>
      </c>
      <c r="DA342" s="116" t="s">
        <v>124</v>
      </c>
      <c r="DB342" s="116" t="s">
        <v>124</v>
      </c>
      <c r="DC342" s="116" t="s">
        <v>124</v>
      </c>
      <c r="DD342" s="116" t="s">
        <v>124</v>
      </c>
      <c r="DE342" s="116" t="s">
        <v>124</v>
      </c>
      <c r="DF342" s="116" t="s">
        <v>124</v>
      </c>
      <c r="DG342" s="116" t="s">
        <v>124</v>
      </c>
      <c r="DH342" s="116" t="s">
        <v>124</v>
      </c>
      <c r="DI342" s="116" t="s">
        <v>124</v>
      </c>
      <c r="DJ342" s="116" t="s">
        <v>124</v>
      </c>
      <c r="DK342" s="116" t="s">
        <v>124</v>
      </c>
      <c r="DL342" s="116" t="s">
        <v>124</v>
      </c>
      <c r="DM342" s="116" t="s">
        <v>124</v>
      </c>
      <c r="DN342" s="116" t="s">
        <v>124</v>
      </c>
      <c r="DO342" s="116" t="s">
        <v>124</v>
      </c>
      <c r="DP342" s="116" t="s">
        <v>124</v>
      </c>
      <c r="DQ342" s="116" t="s">
        <v>124</v>
      </c>
      <c r="DR342" s="116" t="s">
        <v>124</v>
      </c>
      <c r="DS342" s="116" t="s">
        <v>124</v>
      </c>
      <c r="DT342" s="116" t="s">
        <v>124</v>
      </c>
      <c r="DU342" s="116" t="s">
        <v>124</v>
      </c>
      <c r="DV342" s="116" t="s">
        <v>124</v>
      </c>
      <c r="DW342" s="116" t="s">
        <v>124</v>
      </c>
      <c r="DX342" s="116" t="s">
        <v>124</v>
      </c>
      <c r="DY342" s="116" t="s">
        <v>124</v>
      </c>
      <c r="DZ342" s="116" t="s">
        <v>124</v>
      </c>
      <c r="EA342" s="115" t="s">
        <v>124</v>
      </c>
      <c r="EB342" s="115" t="s">
        <v>124</v>
      </c>
      <c r="EC342" s="115" t="s">
        <v>124</v>
      </c>
    </row>
    <row r="343" spans="1:133" s="111" customFormat="1" ht="30" customHeight="1" x14ac:dyDescent="0.25">
      <c r="B343" s="115" t="s">
        <v>124</v>
      </c>
      <c r="C343" s="115" t="s">
        <v>124</v>
      </c>
      <c r="D343" s="115" t="s">
        <v>124</v>
      </c>
      <c r="E343" s="115" t="s">
        <v>124</v>
      </c>
      <c r="F343" s="115" t="s">
        <v>124</v>
      </c>
      <c r="G343" s="115" t="s">
        <v>124</v>
      </c>
      <c r="H343" s="115" t="s">
        <v>124</v>
      </c>
      <c r="I343" s="115" t="s">
        <v>124</v>
      </c>
      <c r="J343" s="115" t="s">
        <v>124</v>
      </c>
      <c r="K343" s="115" t="s">
        <v>124</v>
      </c>
      <c r="L343" s="115" t="s">
        <v>124</v>
      </c>
      <c r="M343" s="115" t="s">
        <v>124</v>
      </c>
      <c r="N343" s="115" t="s">
        <v>124</v>
      </c>
      <c r="O343" s="115" t="s">
        <v>124</v>
      </c>
      <c r="P343" s="115" t="s">
        <v>124</v>
      </c>
      <c r="Q343" s="115" t="s">
        <v>124</v>
      </c>
      <c r="R343" s="116" t="s">
        <v>124</v>
      </c>
      <c r="S343" s="116" t="s">
        <v>124</v>
      </c>
      <c r="T343" s="116" t="s">
        <v>124</v>
      </c>
      <c r="U343" s="116" t="s">
        <v>124</v>
      </c>
      <c r="V343" s="116" t="s">
        <v>124</v>
      </c>
      <c r="W343" s="116" t="s">
        <v>124</v>
      </c>
      <c r="X343" s="116" t="s">
        <v>124</v>
      </c>
      <c r="Y343" s="116" t="s">
        <v>124</v>
      </c>
      <c r="Z343" s="116" t="s">
        <v>124</v>
      </c>
      <c r="AA343" s="116" t="s">
        <v>124</v>
      </c>
      <c r="AB343" s="116" t="s">
        <v>124</v>
      </c>
      <c r="AC343" s="116" t="s">
        <v>124</v>
      </c>
      <c r="AD343" s="116" t="s">
        <v>124</v>
      </c>
      <c r="AE343" s="116" t="s">
        <v>124</v>
      </c>
      <c r="AF343" s="116" t="s">
        <v>124</v>
      </c>
      <c r="AG343" s="116" t="s">
        <v>124</v>
      </c>
      <c r="AH343" s="116" t="s">
        <v>124</v>
      </c>
      <c r="AI343" s="116" t="s">
        <v>124</v>
      </c>
      <c r="AJ343" s="116" t="s">
        <v>124</v>
      </c>
      <c r="AK343" s="116" t="s">
        <v>124</v>
      </c>
      <c r="AL343" s="116" t="s">
        <v>124</v>
      </c>
      <c r="AM343" s="116" t="s">
        <v>124</v>
      </c>
      <c r="AN343" s="116" t="s">
        <v>124</v>
      </c>
      <c r="AO343" s="116" t="s">
        <v>124</v>
      </c>
      <c r="AP343" s="116" t="s">
        <v>124</v>
      </c>
      <c r="AQ343" s="116" t="s">
        <v>124</v>
      </c>
      <c r="AR343" s="116" t="s">
        <v>124</v>
      </c>
      <c r="AS343" s="116" t="s">
        <v>124</v>
      </c>
      <c r="AT343" s="116" t="s">
        <v>124</v>
      </c>
      <c r="AU343" s="116" t="s">
        <v>124</v>
      </c>
      <c r="AV343" s="116" t="s">
        <v>124</v>
      </c>
      <c r="AW343" s="116" t="s">
        <v>124</v>
      </c>
      <c r="AX343" s="116" t="s">
        <v>124</v>
      </c>
      <c r="AY343" s="116" t="s">
        <v>124</v>
      </c>
      <c r="AZ343" s="116" t="s">
        <v>124</v>
      </c>
      <c r="BA343" s="116" t="s">
        <v>124</v>
      </c>
      <c r="BB343" s="116" t="s">
        <v>124</v>
      </c>
      <c r="BC343" s="116" t="s">
        <v>124</v>
      </c>
      <c r="BD343" s="116" t="s">
        <v>124</v>
      </c>
      <c r="BE343" s="116" t="s">
        <v>124</v>
      </c>
      <c r="BF343" s="116" t="s">
        <v>124</v>
      </c>
      <c r="BG343" s="116" t="s">
        <v>124</v>
      </c>
      <c r="BH343" s="116" t="s">
        <v>124</v>
      </c>
      <c r="BI343" s="116" t="s">
        <v>124</v>
      </c>
      <c r="BJ343" s="116" t="s">
        <v>124</v>
      </c>
      <c r="BK343" s="116" t="s">
        <v>124</v>
      </c>
      <c r="BL343" s="116" t="s">
        <v>124</v>
      </c>
      <c r="BM343" s="116" t="s">
        <v>124</v>
      </c>
      <c r="BN343" s="116" t="s">
        <v>124</v>
      </c>
      <c r="BO343" s="116" t="s">
        <v>124</v>
      </c>
      <c r="BP343" s="116" t="s">
        <v>124</v>
      </c>
      <c r="BQ343" s="116" t="s">
        <v>124</v>
      </c>
      <c r="BR343" s="116" t="s">
        <v>124</v>
      </c>
      <c r="BS343" s="116" t="s">
        <v>124</v>
      </c>
      <c r="BT343" s="116" t="s">
        <v>124</v>
      </c>
      <c r="BU343" s="116" t="s">
        <v>124</v>
      </c>
      <c r="BV343" s="116" t="s">
        <v>124</v>
      </c>
      <c r="BW343" s="116" t="s">
        <v>124</v>
      </c>
      <c r="BX343" s="116" t="s">
        <v>124</v>
      </c>
      <c r="BY343" s="116" t="s">
        <v>124</v>
      </c>
      <c r="BZ343" s="116" t="s">
        <v>124</v>
      </c>
      <c r="CA343" s="116" t="s">
        <v>124</v>
      </c>
      <c r="CB343" s="116" t="s">
        <v>124</v>
      </c>
      <c r="CC343" s="116" t="s">
        <v>124</v>
      </c>
      <c r="CD343" s="116" t="s">
        <v>124</v>
      </c>
      <c r="CE343" s="116" t="s">
        <v>124</v>
      </c>
      <c r="CF343" s="116" t="s">
        <v>124</v>
      </c>
      <c r="CG343" s="116" t="s">
        <v>124</v>
      </c>
      <c r="CH343" s="116" t="s">
        <v>124</v>
      </c>
      <c r="CI343" s="116" t="s">
        <v>124</v>
      </c>
      <c r="CJ343" s="116" t="s">
        <v>124</v>
      </c>
      <c r="CK343" s="116" t="s">
        <v>124</v>
      </c>
      <c r="CL343" s="116" t="s">
        <v>124</v>
      </c>
      <c r="CM343" s="116" t="s">
        <v>124</v>
      </c>
      <c r="CN343" s="116" t="s">
        <v>124</v>
      </c>
      <c r="CO343" s="116" t="s">
        <v>124</v>
      </c>
      <c r="CP343" s="116" t="s">
        <v>124</v>
      </c>
      <c r="CQ343" s="116" t="s">
        <v>124</v>
      </c>
      <c r="CR343" s="116" t="s">
        <v>124</v>
      </c>
      <c r="CS343" s="116" t="s">
        <v>124</v>
      </c>
      <c r="CT343" s="116" t="s">
        <v>124</v>
      </c>
      <c r="CU343" s="116" t="s">
        <v>124</v>
      </c>
      <c r="CV343" s="116" t="s">
        <v>124</v>
      </c>
      <c r="CW343" s="116" t="s">
        <v>124</v>
      </c>
      <c r="CX343" s="116" t="s">
        <v>124</v>
      </c>
      <c r="CY343" s="116" t="s">
        <v>124</v>
      </c>
      <c r="CZ343" s="116" t="s">
        <v>124</v>
      </c>
      <c r="DA343" s="116" t="s">
        <v>124</v>
      </c>
      <c r="DB343" s="116" t="s">
        <v>124</v>
      </c>
      <c r="DC343" s="116" t="s">
        <v>124</v>
      </c>
      <c r="DD343" s="116" t="s">
        <v>124</v>
      </c>
      <c r="DE343" s="116" t="s">
        <v>124</v>
      </c>
      <c r="DF343" s="116" t="s">
        <v>124</v>
      </c>
      <c r="DG343" s="116" t="s">
        <v>124</v>
      </c>
      <c r="DH343" s="116" t="s">
        <v>124</v>
      </c>
      <c r="DI343" s="116" t="s">
        <v>124</v>
      </c>
      <c r="DJ343" s="116" t="s">
        <v>124</v>
      </c>
      <c r="DK343" s="116" t="s">
        <v>124</v>
      </c>
      <c r="DL343" s="116" t="s">
        <v>124</v>
      </c>
      <c r="DM343" s="116" t="s">
        <v>124</v>
      </c>
      <c r="DN343" s="116" t="s">
        <v>124</v>
      </c>
      <c r="DO343" s="116" t="s">
        <v>124</v>
      </c>
      <c r="DP343" s="116" t="s">
        <v>124</v>
      </c>
      <c r="DQ343" s="116" t="s">
        <v>124</v>
      </c>
      <c r="DR343" s="116" t="s">
        <v>124</v>
      </c>
      <c r="DS343" s="116" t="s">
        <v>124</v>
      </c>
      <c r="DT343" s="116" t="s">
        <v>124</v>
      </c>
      <c r="DU343" s="116" t="s">
        <v>124</v>
      </c>
      <c r="DV343" s="116" t="s">
        <v>124</v>
      </c>
      <c r="DW343" s="116" t="s">
        <v>124</v>
      </c>
      <c r="DX343" s="116" t="s">
        <v>124</v>
      </c>
      <c r="DY343" s="116" t="s">
        <v>124</v>
      </c>
      <c r="DZ343" s="116" t="s">
        <v>124</v>
      </c>
      <c r="EA343" s="115" t="s">
        <v>124</v>
      </c>
      <c r="EB343" s="115" t="s">
        <v>124</v>
      </c>
      <c r="EC343" s="115" t="s">
        <v>124</v>
      </c>
    </row>
    <row r="344" spans="1:133" s="111" customFormat="1" ht="30" customHeight="1" x14ac:dyDescent="0.25">
      <c r="B344" s="115" t="s">
        <v>124</v>
      </c>
      <c r="C344" s="115" t="s">
        <v>124</v>
      </c>
      <c r="D344" s="115" t="s">
        <v>124</v>
      </c>
      <c r="E344" s="115" t="s">
        <v>124</v>
      </c>
      <c r="F344" s="115" t="s">
        <v>124</v>
      </c>
      <c r="G344" s="115" t="s">
        <v>124</v>
      </c>
      <c r="H344" s="115" t="s">
        <v>124</v>
      </c>
      <c r="I344" s="115" t="s">
        <v>124</v>
      </c>
      <c r="J344" s="115" t="s">
        <v>124</v>
      </c>
      <c r="K344" s="115" t="s">
        <v>124</v>
      </c>
      <c r="L344" s="115" t="s">
        <v>124</v>
      </c>
      <c r="M344" s="115" t="s">
        <v>124</v>
      </c>
      <c r="N344" s="115" t="s">
        <v>124</v>
      </c>
      <c r="O344" s="115" t="s">
        <v>124</v>
      </c>
      <c r="P344" s="115" t="s">
        <v>124</v>
      </c>
      <c r="Q344" s="115" t="s">
        <v>124</v>
      </c>
      <c r="R344" s="116" t="s">
        <v>124</v>
      </c>
      <c r="S344" s="116" t="s">
        <v>124</v>
      </c>
      <c r="T344" s="116" t="s">
        <v>124</v>
      </c>
      <c r="U344" s="116" t="s">
        <v>124</v>
      </c>
      <c r="V344" s="116" t="s">
        <v>124</v>
      </c>
      <c r="W344" s="116" t="s">
        <v>124</v>
      </c>
      <c r="X344" s="116" t="s">
        <v>124</v>
      </c>
      <c r="Y344" s="116" t="s">
        <v>124</v>
      </c>
      <c r="Z344" s="116" t="s">
        <v>124</v>
      </c>
      <c r="AA344" s="116" t="s">
        <v>124</v>
      </c>
      <c r="AB344" s="116" t="s">
        <v>124</v>
      </c>
      <c r="AC344" s="116" t="s">
        <v>124</v>
      </c>
      <c r="AD344" s="116" t="s">
        <v>124</v>
      </c>
      <c r="AE344" s="116" t="s">
        <v>124</v>
      </c>
      <c r="AF344" s="116" t="s">
        <v>124</v>
      </c>
      <c r="AG344" s="116" t="s">
        <v>124</v>
      </c>
      <c r="AH344" s="116" t="s">
        <v>124</v>
      </c>
      <c r="AI344" s="116" t="s">
        <v>124</v>
      </c>
      <c r="AJ344" s="116" t="s">
        <v>124</v>
      </c>
      <c r="AK344" s="116" t="s">
        <v>124</v>
      </c>
      <c r="AL344" s="116" t="s">
        <v>124</v>
      </c>
      <c r="AM344" s="116" t="s">
        <v>124</v>
      </c>
      <c r="AN344" s="116" t="s">
        <v>124</v>
      </c>
      <c r="AO344" s="116" t="s">
        <v>124</v>
      </c>
      <c r="AP344" s="116" t="s">
        <v>124</v>
      </c>
      <c r="AQ344" s="116" t="s">
        <v>124</v>
      </c>
      <c r="AR344" s="116" t="s">
        <v>124</v>
      </c>
      <c r="AS344" s="116" t="s">
        <v>124</v>
      </c>
      <c r="AT344" s="116" t="s">
        <v>124</v>
      </c>
      <c r="AU344" s="116" t="s">
        <v>124</v>
      </c>
      <c r="AV344" s="116" t="s">
        <v>124</v>
      </c>
      <c r="AW344" s="116" t="s">
        <v>124</v>
      </c>
      <c r="AX344" s="116" t="s">
        <v>124</v>
      </c>
      <c r="AY344" s="116" t="s">
        <v>124</v>
      </c>
      <c r="AZ344" s="116" t="s">
        <v>124</v>
      </c>
      <c r="BA344" s="116" t="s">
        <v>124</v>
      </c>
      <c r="BB344" s="116" t="s">
        <v>124</v>
      </c>
      <c r="BC344" s="116" t="s">
        <v>124</v>
      </c>
      <c r="BD344" s="116" t="s">
        <v>124</v>
      </c>
      <c r="BE344" s="116" t="s">
        <v>124</v>
      </c>
      <c r="BF344" s="116" t="s">
        <v>124</v>
      </c>
      <c r="BG344" s="116" t="s">
        <v>124</v>
      </c>
      <c r="BH344" s="116" t="s">
        <v>124</v>
      </c>
      <c r="BI344" s="116" t="s">
        <v>124</v>
      </c>
      <c r="BJ344" s="116" t="s">
        <v>124</v>
      </c>
      <c r="BK344" s="116" t="s">
        <v>124</v>
      </c>
      <c r="BL344" s="116" t="s">
        <v>124</v>
      </c>
      <c r="BM344" s="116" t="s">
        <v>124</v>
      </c>
      <c r="BN344" s="116" t="s">
        <v>124</v>
      </c>
      <c r="BO344" s="116" t="s">
        <v>124</v>
      </c>
      <c r="BP344" s="116" t="s">
        <v>124</v>
      </c>
      <c r="BQ344" s="116" t="s">
        <v>124</v>
      </c>
      <c r="BR344" s="116" t="s">
        <v>124</v>
      </c>
      <c r="BS344" s="116" t="s">
        <v>124</v>
      </c>
      <c r="BT344" s="116" t="s">
        <v>124</v>
      </c>
      <c r="BU344" s="116" t="s">
        <v>124</v>
      </c>
      <c r="BV344" s="116" t="s">
        <v>124</v>
      </c>
      <c r="BW344" s="116" t="s">
        <v>124</v>
      </c>
      <c r="BX344" s="116" t="s">
        <v>124</v>
      </c>
      <c r="BY344" s="116" t="s">
        <v>124</v>
      </c>
      <c r="BZ344" s="116" t="s">
        <v>124</v>
      </c>
      <c r="CA344" s="116" t="s">
        <v>124</v>
      </c>
      <c r="CB344" s="116" t="s">
        <v>124</v>
      </c>
      <c r="CC344" s="116" t="s">
        <v>124</v>
      </c>
      <c r="CD344" s="116" t="s">
        <v>124</v>
      </c>
      <c r="CE344" s="116" t="s">
        <v>124</v>
      </c>
      <c r="CF344" s="116" t="s">
        <v>124</v>
      </c>
      <c r="CG344" s="116" t="s">
        <v>124</v>
      </c>
      <c r="CH344" s="116" t="s">
        <v>124</v>
      </c>
      <c r="CI344" s="116" t="s">
        <v>124</v>
      </c>
      <c r="CJ344" s="116" t="s">
        <v>124</v>
      </c>
      <c r="CK344" s="116" t="s">
        <v>124</v>
      </c>
      <c r="CL344" s="116" t="s">
        <v>124</v>
      </c>
      <c r="CM344" s="116" t="s">
        <v>124</v>
      </c>
      <c r="CN344" s="116" t="s">
        <v>124</v>
      </c>
      <c r="CO344" s="116" t="s">
        <v>124</v>
      </c>
      <c r="CP344" s="116" t="s">
        <v>124</v>
      </c>
      <c r="CQ344" s="116" t="s">
        <v>124</v>
      </c>
      <c r="CR344" s="116" t="s">
        <v>124</v>
      </c>
      <c r="CS344" s="116" t="s">
        <v>124</v>
      </c>
      <c r="CT344" s="116" t="s">
        <v>124</v>
      </c>
      <c r="CU344" s="116" t="s">
        <v>124</v>
      </c>
      <c r="CV344" s="116" t="s">
        <v>124</v>
      </c>
      <c r="CW344" s="116" t="s">
        <v>124</v>
      </c>
      <c r="CX344" s="116" t="s">
        <v>124</v>
      </c>
      <c r="CY344" s="116" t="s">
        <v>124</v>
      </c>
      <c r="CZ344" s="116" t="s">
        <v>124</v>
      </c>
      <c r="DA344" s="116" t="s">
        <v>124</v>
      </c>
      <c r="DB344" s="116" t="s">
        <v>124</v>
      </c>
      <c r="DC344" s="116" t="s">
        <v>124</v>
      </c>
      <c r="DD344" s="116" t="s">
        <v>124</v>
      </c>
      <c r="DE344" s="116" t="s">
        <v>124</v>
      </c>
      <c r="DF344" s="116" t="s">
        <v>124</v>
      </c>
      <c r="DG344" s="116" t="s">
        <v>124</v>
      </c>
      <c r="DH344" s="116" t="s">
        <v>124</v>
      </c>
      <c r="DI344" s="116" t="s">
        <v>124</v>
      </c>
      <c r="DJ344" s="116" t="s">
        <v>124</v>
      </c>
      <c r="DK344" s="116" t="s">
        <v>124</v>
      </c>
      <c r="DL344" s="116" t="s">
        <v>124</v>
      </c>
      <c r="DM344" s="116" t="s">
        <v>124</v>
      </c>
      <c r="DN344" s="116" t="s">
        <v>124</v>
      </c>
      <c r="DO344" s="116" t="s">
        <v>124</v>
      </c>
      <c r="DP344" s="116" t="s">
        <v>124</v>
      </c>
      <c r="DQ344" s="116" t="s">
        <v>124</v>
      </c>
      <c r="DR344" s="116" t="s">
        <v>124</v>
      </c>
      <c r="DS344" s="116" t="s">
        <v>124</v>
      </c>
      <c r="DT344" s="116" t="s">
        <v>124</v>
      </c>
      <c r="DU344" s="116" t="s">
        <v>124</v>
      </c>
      <c r="DV344" s="116" t="s">
        <v>124</v>
      </c>
      <c r="DW344" s="116" t="s">
        <v>124</v>
      </c>
      <c r="DX344" s="116" t="s">
        <v>124</v>
      </c>
      <c r="DY344" s="116" t="s">
        <v>124</v>
      </c>
      <c r="DZ344" s="116" t="s">
        <v>124</v>
      </c>
      <c r="EA344" s="115" t="s">
        <v>124</v>
      </c>
      <c r="EB344" s="115" t="s">
        <v>124</v>
      </c>
      <c r="EC344" s="115" t="s">
        <v>124</v>
      </c>
    </row>
    <row r="345" spans="1:133" s="111" customFormat="1" x14ac:dyDescent="0.25"/>
    <row r="346" spans="1:133" s="111" customFormat="1" x14ac:dyDescent="0.25"/>
    <row r="347" spans="1:133" s="111" customFormat="1" x14ac:dyDescent="0.25"/>
    <row r="348" spans="1:133" s="111" customFormat="1" x14ac:dyDescent="0.25"/>
    <row r="349" spans="1:133" s="111" customFormat="1" x14ac:dyDescent="0.25"/>
    <row r="350" spans="1:133" s="111" customFormat="1" x14ac:dyDescent="0.25"/>
    <row r="351" spans="1:133" s="111" customFormat="1" x14ac:dyDescent="0.25"/>
    <row r="352" spans="1:133" s="111" customFormat="1" x14ac:dyDescent="0.25"/>
    <row r="353" s="111" customFormat="1" x14ac:dyDescent="0.25"/>
    <row r="354" s="111" customFormat="1" x14ac:dyDescent="0.25"/>
    <row r="355" s="111" customFormat="1" x14ac:dyDescent="0.25"/>
    <row r="356" s="111" customFormat="1" x14ac:dyDescent="0.25"/>
    <row r="357" s="111" customFormat="1" x14ac:dyDescent="0.25"/>
    <row r="358" s="111" customFormat="1" x14ac:dyDescent="0.25"/>
    <row r="359" s="111" customFormat="1" x14ac:dyDescent="0.25"/>
    <row r="360" s="111" customFormat="1" x14ac:dyDescent="0.25"/>
    <row r="361" s="111" customFormat="1" x14ac:dyDescent="0.25"/>
    <row r="362" s="111" customFormat="1" x14ac:dyDescent="0.25"/>
    <row r="363" s="111" customFormat="1" x14ac:dyDescent="0.25"/>
    <row r="364" s="111" customFormat="1" x14ac:dyDescent="0.25"/>
    <row r="365" s="111" customFormat="1" x14ac:dyDescent="0.25"/>
    <row r="366" s="111" customFormat="1" x14ac:dyDescent="0.25"/>
    <row r="367" s="111" customFormat="1" x14ac:dyDescent="0.25"/>
    <row r="368" s="111" customFormat="1" x14ac:dyDescent="0.25"/>
    <row r="369" s="111" customFormat="1" x14ac:dyDescent="0.25"/>
    <row r="370" s="111" customFormat="1" x14ac:dyDescent="0.25"/>
    <row r="371" s="111" customFormat="1" x14ac:dyDescent="0.25"/>
    <row r="372" s="111" customFormat="1" x14ac:dyDescent="0.25"/>
    <row r="373" s="111" customFormat="1" x14ac:dyDescent="0.25"/>
    <row r="374" s="111" customFormat="1" x14ac:dyDescent="0.25"/>
    <row r="375" s="111" customFormat="1" x14ac:dyDescent="0.25"/>
    <row r="376" s="111" customFormat="1" x14ac:dyDescent="0.25"/>
    <row r="377" s="111" customFormat="1" x14ac:dyDescent="0.25"/>
    <row r="378" s="111" customFormat="1" x14ac:dyDescent="0.25"/>
    <row r="379" s="111" customFormat="1" x14ac:dyDescent="0.25"/>
    <row r="380" s="111" customFormat="1" x14ac:dyDescent="0.25"/>
    <row r="381" s="111" customFormat="1" x14ac:dyDescent="0.25"/>
    <row r="382" s="111" customFormat="1" x14ac:dyDescent="0.25"/>
    <row r="383" s="111" customFormat="1" x14ac:dyDescent="0.25"/>
    <row r="384" s="111" customFormat="1" x14ac:dyDescent="0.25"/>
    <row r="385" s="111" customFormat="1" x14ac:dyDescent="0.25"/>
  </sheetData>
  <mergeCells count="1">
    <mergeCell ref="H3:Q3"/>
  </mergeCells>
  <dataValidations count="1">
    <dataValidation type="decimal" allowBlank="1" showInputMessage="1" showErrorMessage="1" error="You only can enter amounts." prompt="Enter a positive amount (Profit from discontinued operations) or a negative amount (Loss from continued operations)." sqref="AG33:AP33 H33:Q33 F33 BD33:BN33">
      <formula1>-999999999</formula1>
      <formula2>999999999</formula2>
    </dataValidation>
  </dataValidations>
  <pageMargins left="0.7" right="0.7" top="0.75" bottom="0.75" header="0.3" footer="0.3"/>
  <pageSetup paperSize="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49"/>
  <sheetViews>
    <sheetView topLeftCell="A22" workbookViewId="0">
      <selection activeCell="B49" sqref="B49"/>
    </sheetView>
  </sheetViews>
  <sheetFormatPr defaultRowHeight="15" x14ac:dyDescent="0.25"/>
  <cols>
    <col min="1" max="1" width="51.7109375" customWidth="1"/>
    <col min="2" max="2" width="54.85546875" customWidth="1"/>
  </cols>
  <sheetData>
    <row r="2" spans="1:2" ht="18.75" x14ac:dyDescent="0.3">
      <c r="A2" s="39" t="s">
        <v>52</v>
      </c>
    </row>
    <row r="4" spans="1:2" s="53" customFormat="1" x14ac:dyDescent="0.25">
      <c r="A4" s="81">
        <f ca="1">TODAY()</f>
        <v>42185</v>
      </c>
    </row>
    <row r="6" spans="1:2" ht="15.75" x14ac:dyDescent="0.25">
      <c r="A6" s="40" t="s">
        <v>61</v>
      </c>
    </row>
    <row r="7" spans="1:2" ht="15.75" thickBot="1" x14ac:dyDescent="0.3"/>
    <row r="8" spans="1:2" ht="15.75" thickBot="1" x14ac:dyDescent="0.3">
      <c r="A8" s="44" t="s">
        <v>53</v>
      </c>
      <c r="B8" s="43" t="s">
        <v>54</v>
      </c>
    </row>
    <row r="9" spans="1:2" x14ac:dyDescent="0.25">
      <c r="A9" s="42" t="s">
        <v>55</v>
      </c>
      <c r="B9" s="42" t="s">
        <v>56</v>
      </c>
    </row>
    <row r="10" spans="1:2" x14ac:dyDescent="0.25">
      <c r="A10" s="41" t="s">
        <v>57</v>
      </c>
      <c r="B10" s="41" t="s">
        <v>56</v>
      </c>
    </row>
    <row r="11" spans="1:2" x14ac:dyDescent="0.25">
      <c r="A11" s="41" t="s">
        <v>58</v>
      </c>
      <c r="B11" s="41" t="s">
        <v>56</v>
      </c>
    </row>
    <row r="12" spans="1:2" x14ac:dyDescent="0.25">
      <c r="A12" s="41" t="s">
        <v>59</v>
      </c>
      <c r="B12" s="41" t="s">
        <v>60</v>
      </c>
    </row>
    <row r="14" spans="1:2" ht="16.5" thickBot="1" x14ac:dyDescent="0.3">
      <c r="A14" s="40" t="s">
        <v>62</v>
      </c>
    </row>
    <row r="15" spans="1:2" ht="15.75" thickBot="1" x14ac:dyDescent="0.3">
      <c r="A15" s="44" t="s">
        <v>53</v>
      </c>
      <c r="B15" s="44" t="s">
        <v>54</v>
      </c>
    </row>
    <row r="16" spans="1:2" x14ac:dyDescent="0.25">
      <c r="A16" s="42" t="s">
        <v>55</v>
      </c>
      <c r="B16" s="42" t="s">
        <v>56</v>
      </c>
    </row>
    <row r="17" spans="1:2" x14ac:dyDescent="0.25">
      <c r="A17" s="41" t="s">
        <v>63</v>
      </c>
      <c r="B17" s="41" t="s">
        <v>56</v>
      </c>
    </row>
    <row r="18" spans="1:2" x14ac:dyDescent="0.25">
      <c r="A18" s="41" t="s">
        <v>57</v>
      </c>
      <c r="B18" s="41" t="s">
        <v>56</v>
      </c>
    </row>
    <row r="19" spans="1:2" x14ac:dyDescent="0.25">
      <c r="A19" s="41" t="s">
        <v>58</v>
      </c>
      <c r="B19" s="41" t="s">
        <v>56</v>
      </c>
    </row>
    <row r="20" spans="1:2" x14ac:dyDescent="0.25">
      <c r="A20" s="41" t="s">
        <v>59</v>
      </c>
      <c r="B20" s="41" t="s">
        <v>60</v>
      </c>
    </row>
    <row r="22" spans="1:2" ht="16.5" thickBot="1" x14ac:dyDescent="0.3">
      <c r="A22" s="40" t="s">
        <v>64</v>
      </c>
    </row>
    <row r="23" spans="1:2" ht="15.75" thickBot="1" x14ac:dyDescent="0.3">
      <c r="A23" s="44" t="s">
        <v>53</v>
      </c>
      <c r="B23" s="44" t="s">
        <v>54</v>
      </c>
    </row>
    <row r="24" spans="1:2" x14ac:dyDescent="0.25">
      <c r="A24" s="41" t="s">
        <v>65</v>
      </c>
      <c r="B24" s="41" t="s">
        <v>116</v>
      </c>
    </row>
    <row r="25" spans="1:2" ht="30" x14ac:dyDescent="0.25">
      <c r="A25" s="45" t="s">
        <v>66</v>
      </c>
      <c r="B25" s="41" t="s">
        <v>116</v>
      </c>
    </row>
    <row r="27" spans="1:2" ht="16.5" thickBot="1" x14ac:dyDescent="0.3">
      <c r="A27" s="40" t="s">
        <v>67</v>
      </c>
    </row>
    <row r="28" spans="1:2" ht="15.75" thickBot="1" x14ac:dyDescent="0.3">
      <c r="A28" s="44" t="s">
        <v>53</v>
      </c>
      <c r="B28" s="44" t="s">
        <v>54</v>
      </c>
    </row>
    <row r="29" spans="1:2" x14ac:dyDescent="0.25">
      <c r="A29" s="42" t="s">
        <v>68</v>
      </c>
      <c r="B29" s="41" t="s">
        <v>116</v>
      </c>
    </row>
    <row r="30" spans="1:2" ht="30" x14ac:dyDescent="0.25">
      <c r="A30" s="45" t="s">
        <v>69</v>
      </c>
      <c r="B30" s="41" t="s">
        <v>116</v>
      </c>
    </row>
    <row r="32" spans="1:2" ht="16.5" thickBot="1" x14ac:dyDescent="0.3">
      <c r="A32" s="40" t="s">
        <v>70</v>
      </c>
    </row>
    <row r="33" spans="1:2" ht="15.75" thickBot="1" x14ac:dyDescent="0.3">
      <c r="A33" s="44" t="s">
        <v>53</v>
      </c>
      <c r="B33" s="44" t="s">
        <v>54</v>
      </c>
    </row>
    <row r="34" spans="1:2" x14ac:dyDescent="0.25">
      <c r="A34" s="42" t="s">
        <v>71</v>
      </c>
      <c r="B34" s="41" t="s">
        <v>116</v>
      </c>
    </row>
    <row r="35" spans="1:2" x14ac:dyDescent="0.25">
      <c r="A35" s="41" t="s">
        <v>72</v>
      </c>
      <c r="B35" s="41" t="s">
        <v>116</v>
      </c>
    </row>
    <row r="37" spans="1:2" ht="16.5" thickBot="1" x14ac:dyDescent="0.3">
      <c r="A37" s="40" t="s">
        <v>78</v>
      </c>
    </row>
    <row r="38" spans="1:2" ht="15.75" thickBot="1" x14ac:dyDescent="0.3">
      <c r="A38" s="44" t="s">
        <v>53</v>
      </c>
      <c r="B38" s="44" t="s">
        <v>54</v>
      </c>
    </row>
    <row r="39" spans="1:2" x14ac:dyDescent="0.25">
      <c r="A39" s="41" t="s">
        <v>79</v>
      </c>
      <c r="B39" s="42" t="s">
        <v>56</v>
      </c>
    </row>
    <row r="40" spans="1:2" x14ac:dyDescent="0.25">
      <c r="A40" s="41" t="s">
        <v>80</v>
      </c>
      <c r="B40" s="42" t="s">
        <v>56</v>
      </c>
    </row>
    <row r="41" spans="1:2" x14ac:dyDescent="0.25">
      <c r="A41" s="41" t="s">
        <v>55</v>
      </c>
      <c r="B41" s="42" t="s">
        <v>56</v>
      </c>
    </row>
    <row r="42" spans="1:2" x14ac:dyDescent="0.25">
      <c r="A42" s="41" t="s">
        <v>57</v>
      </c>
      <c r="B42" s="42" t="s">
        <v>56</v>
      </c>
    </row>
    <row r="43" spans="1:2" x14ac:dyDescent="0.25">
      <c r="A43" s="41" t="s">
        <v>58</v>
      </c>
      <c r="B43" s="42" t="s">
        <v>56</v>
      </c>
    </row>
    <row r="44" spans="1:2" x14ac:dyDescent="0.25">
      <c r="A44" s="41" t="s">
        <v>59</v>
      </c>
      <c r="B44" s="42" t="s">
        <v>56</v>
      </c>
    </row>
    <row r="46" spans="1:2" ht="16.5" thickBot="1" x14ac:dyDescent="0.3">
      <c r="A46" s="40" t="s">
        <v>84</v>
      </c>
      <c r="B46" s="53"/>
    </row>
    <row r="47" spans="1:2" ht="15.75" thickBot="1" x14ac:dyDescent="0.3">
      <c r="A47" s="44" t="s">
        <v>53</v>
      </c>
      <c r="B47" s="44" t="s">
        <v>54</v>
      </c>
    </row>
    <row r="48" spans="1:2" ht="30" x14ac:dyDescent="0.25">
      <c r="A48" s="41" t="s">
        <v>79</v>
      </c>
      <c r="B48" s="87" t="s">
        <v>526</v>
      </c>
    </row>
    <row r="49" spans="1:2" ht="50.25" customHeight="1" x14ac:dyDescent="0.25">
      <c r="A49" s="41" t="s">
        <v>55</v>
      </c>
      <c r="B49" s="79" t="s">
        <v>521</v>
      </c>
    </row>
  </sheetData>
  <pageMargins left="0.70866141732283472" right="0.70866141732283472" top="0.74803149606299213" bottom="0.74803149606299213" header="0.31496062992125984" footer="0.31496062992125984"/>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Cover Sheet</vt:lpstr>
      <vt:lpstr>Operating Perf</vt:lpstr>
      <vt:lpstr>Own Source Rev</vt:lpstr>
      <vt:lpstr>Asset Renewal</vt:lpstr>
      <vt:lpstr>Infra Backlog</vt:lpstr>
      <vt:lpstr>Asset Maintenance</vt:lpstr>
      <vt:lpstr>Debt Service</vt:lpstr>
      <vt:lpstr>Exp per Capita</vt:lpstr>
      <vt:lpstr>LTFP Inc Statement</vt:lpstr>
      <vt:lpstr>JRA Infra Report</vt:lpstr>
      <vt:lpstr>LTFP BS &amp; IS</vt:lpstr>
      <vt:lpstr>Planning &amp; Envt Population</vt:lpstr>
      <vt:lpstr>LTFP Inc Statement 1</vt:lpstr>
      <vt:lpstr>Summary of Fields</vt:lpstr>
      <vt:lpstr>'JRA Infra Report'!Print_Area</vt:lpstr>
    </vt:vector>
  </TitlesOfParts>
  <Company>Blue Mountains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Gurney</dc:creator>
  <cp:lastModifiedBy>Ross Gurney</cp:lastModifiedBy>
  <cp:lastPrinted>2015-06-30T05:58:34Z</cp:lastPrinted>
  <dcterms:created xsi:type="dcterms:W3CDTF">2015-05-04T21:47:27Z</dcterms:created>
  <dcterms:modified xsi:type="dcterms:W3CDTF">2015-06-30T06:13:57Z</dcterms:modified>
</cp:coreProperties>
</file>