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480" windowWidth="25365" windowHeight="14055"/>
  </bookViews>
  <sheets>
    <sheet name="Income Statement" sheetId="1" r:id="rId1"/>
    <sheet name="Balance Sheet" sheetId="2" r:id="rId2"/>
    <sheet name="Cashflow" sheetId="3" r:id="rId3"/>
  </sheets>
  <externalReferences>
    <externalReference r:id="rId4"/>
  </externalReferences>
  <definedNames>
    <definedName name="general_fund_name" hidden="1">'[1]Cover Page'!$E$13</definedName>
    <definedName name="general_scenario_name" hidden="1">'[1]Cover Page'!$E$11</definedName>
    <definedName name="_xlnm.Print_Area" localSheetId="1">'Balance Sheet'!$A$2:$M$49</definedName>
    <definedName name="_xlnm.Print_Area" localSheetId="2">Cashflow!$A$2:$M$43</definedName>
    <definedName name="_xlnm.Print_Area" localSheetId="0">'Income Statement'!$A$2:$M$34</definedName>
    <definedName name="Starting_year_general" hidden="1">[1]year!$E$5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2" l="1"/>
  <c r="L41" i="2"/>
  <c r="K41" i="2"/>
  <c r="J41" i="2"/>
  <c r="I41" i="2"/>
  <c r="H41" i="2"/>
  <c r="G41" i="2"/>
  <c r="J29" i="3" l="1"/>
  <c r="I29" i="3"/>
  <c r="F29" i="3"/>
  <c r="E29" i="3"/>
  <c r="M23" i="2"/>
  <c r="L23" i="2"/>
  <c r="I23" i="2"/>
  <c r="H23" i="2"/>
  <c r="G23" i="2"/>
  <c r="F23" i="2"/>
  <c r="D23" i="2"/>
  <c r="R10" i="2"/>
  <c r="R11" i="2"/>
  <c r="R12" i="2"/>
  <c r="R13" i="2"/>
  <c r="R14" i="2"/>
  <c r="R15" i="2"/>
  <c r="P16" i="2"/>
  <c r="Q16" i="2"/>
  <c r="R19" i="2"/>
  <c r="R20" i="2"/>
  <c r="R21" i="2"/>
  <c r="R22" i="2"/>
  <c r="P23" i="2"/>
  <c r="Q23" i="2"/>
  <c r="Q24" i="2" s="1"/>
  <c r="R28" i="2"/>
  <c r="R29" i="2"/>
  <c r="R30" i="2"/>
  <c r="P31" i="2"/>
  <c r="Q31" i="2"/>
  <c r="R34" i="2"/>
  <c r="Q35" i="2"/>
  <c r="R35" i="2" s="1"/>
  <c r="P36" i="2"/>
  <c r="P37" i="2" s="1"/>
  <c r="R41" i="2"/>
  <c r="R42" i="2"/>
  <c r="P43" i="2"/>
  <c r="Q43" i="2"/>
  <c r="R43" i="2"/>
  <c r="R44" i="2" s="1"/>
  <c r="P44" i="2"/>
  <c r="Q44" i="2"/>
  <c r="C44" i="2"/>
  <c r="B44" i="2"/>
  <c r="C16" i="1"/>
  <c r="C26" i="1"/>
  <c r="B16" i="2"/>
  <c r="B23" i="2"/>
  <c r="B24" i="2" s="1"/>
  <c r="B36" i="2"/>
  <c r="B31" i="2"/>
  <c r="B37" i="2"/>
  <c r="Q16" i="1"/>
  <c r="Q26" i="1"/>
  <c r="P16" i="1"/>
  <c r="P26" i="1"/>
  <c r="R10" i="1"/>
  <c r="R11" i="1"/>
  <c r="R12" i="1"/>
  <c r="R13" i="1"/>
  <c r="R14" i="1"/>
  <c r="R15" i="1"/>
  <c r="R19" i="1"/>
  <c r="R20" i="1"/>
  <c r="R21" i="1"/>
  <c r="R22" i="1"/>
  <c r="R23" i="1"/>
  <c r="R25" i="1"/>
  <c r="B16" i="1"/>
  <c r="B26" i="1"/>
  <c r="L21" i="3"/>
  <c r="L29" i="3"/>
  <c r="L37" i="3"/>
  <c r="D21" i="3"/>
  <c r="D29" i="3"/>
  <c r="D37" i="3"/>
  <c r="C37" i="3"/>
  <c r="C29" i="3"/>
  <c r="C21" i="3"/>
  <c r="E21" i="3"/>
  <c r="E37" i="3"/>
  <c r="F21" i="3"/>
  <c r="F37" i="3"/>
  <c r="G21" i="3"/>
  <c r="G29" i="3"/>
  <c r="G37" i="3"/>
  <c r="H21" i="3"/>
  <c r="H29" i="3"/>
  <c r="H37" i="3"/>
  <c r="I21" i="3"/>
  <c r="I37" i="3"/>
  <c r="J21" i="3"/>
  <c r="J37" i="3"/>
  <c r="K21" i="3"/>
  <c r="K29" i="3"/>
  <c r="K37" i="3"/>
  <c r="M21" i="3"/>
  <c r="M37" i="3"/>
  <c r="M29" i="3"/>
  <c r="D44" i="2"/>
  <c r="D16" i="1"/>
  <c r="D26" i="1"/>
  <c r="D36" i="2"/>
  <c r="D31" i="2"/>
  <c r="D16" i="2"/>
  <c r="C16" i="2"/>
  <c r="C23" i="2"/>
  <c r="C36" i="2"/>
  <c r="C31" i="2"/>
  <c r="M16" i="1"/>
  <c r="M26" i="1"/>
  <c r="F16" i="1"/>
  <c r="F26" i="1"/>
  <c r="G16" i="1"/>
  <c r="G26" i="1"/>
  <c r="H16" i="1"/>
  <c r="H26" i="1"/>
  <c r="I16" i="1"/>
  <c r="I26" i="1"/>
  <c r="J16" i="1"/>
  <c r="J26" i="1"/>
  <c r="K16" i="1"/>
  <c r="K26" i="1"/>
  <c r="L16" i="1"/>
  <c r="L26" i="1"/>
  <c r="E16" i="1"/>
  <c r="E26" i="1"/>
  <c r="E44" i="2"/>
  <c r="F44" i="2"/>
  <c r="G44" i="2"/>
  <c r="H44" i="2"/>
  <c r="I44" i="2"/>
  <c r="J44" i="2"/>
  <c r="K44" i="2"/>
  <c r="L44" i="2"/>
  <c r="M44" i="2"/>
  <c r="E23" i="2"/>
  <c r="E16" i="2"/>
  <c r="E36" i="2"/>
  <c r="E31" i="2"/>
  <c r="E37" i="2" s="1"/>
  <c r="F16" i="2"/>
  <c r="F36" i="2"/>
  <c r="F31" i="2"/>
  <c r="G16" i="2"/>
  <c r="G36" i="2"/>
  <c r="G31" i="2"/>
  <c r="H16" i="2"/>
  <c r="H36" i="2"/>
  <c r="H31" i="2"/>
  <c r="I16" i="2"/>
  <c r="I36" i="2"/>
  <c r="I31" i="2"/>
  <c r="J23" i="2"/>
  <c r="J16" i="2"/>
  <c r="J36" i="2"/>
  <c r="J31" i="2"/>
  <c r="K23" i="2"/>
  <c r="K16" i="2"/>
  <c r="K36" i="2"/>
  <c r="K31" i="2"/>
  <c r="K37" i="2" s="1"/>
  <c r="L16" i="2"/>
  <c r="L36" i="2"/>
  <c r="L31" i="2"/>
  <c r="M16" i="2"/>
  <c r="M36" i="2"/>
  <c r="M31" i="2"/>
  <c r="M43" i="2"/>
  <c r="C43" i="2"/>
  <c r="D43" i="2"/>
  <c r="E43" i="2"/>
  <c r="F43" i="2"/>
  <c r="G43" i="2"/>
  <c r="H43" i="2"/>
  <c r="I43" i="2"/>
  <c r="J43" i="2"/>
  <c r="K43" i="2"/>
  <c r="L43" i="2"/>
  <c r="B43" i="2"/>
  <c r="C39" i="3" l="1"/>
  <c r="C43" i="3" s="1"/>
  <c r="D41" i="3" s="1"/>
  <c r="L39" i="3"/>
  <c r="C37" i="2"/>
  <c r="B38" i="2"/>
  <c r="F24" i="2"/>
  <c r="L28" i="1"/>
  <c r="L30" i="1" s="1"/>
  <c r="L33" i="1" s="1"/>
  <c r="J39" i="3"/>
  <c r="K39" i="3"/>
  <c r="G39" i="3"/>
  <c r="D39" i="3"/>
  <c r="M39" i="3"/>
  <c r="H39" i="3"/>
  <c r="I39" i="3"/>
  <c r="E39" i="3"/>
  <c r="F39" i="3"/>
  <c r="K24" i="2"/>
  <c r="K38" i="2" s="1"/>
  <c r="F37" i="2"/>
  <c r="G24" i="2"/>
  <c r="R31" i="2"/>
  <c r="R37" i="2" s="1"/>
  <c r="I37" i="2"/>
  <c r="C24" i="2"/>
  <c r="C38" i="2" s="1"/>
  <c r="D37" i="2"/>
  <c r="D24" i="2"/>
  <c r="D38" i="2" s="1"/>
  <c r="H37" i="2"/>
  <c r="P24" i="2"/>
  <c r="P38" i="2" s="1"/>
  <c r="P28" i="1"/>
  <c r="P30" i="1" s="1"/>
  <c r="P33" i="1" s="1"/>
  <c r="Q28" i="1"/>
  <c r="Q30" i="1" s="1"/>
  <c r="B28" i="1"/>
  <c r="B30" i="1" s="1"/>
  <c r="B33" i="1" s="1"/>
  <c r="C28" i="1"/>
  <c r="C30" i="1" s="1"/>
  <c r="C33" i="1" s="1"/>
  <c r="K28" i="1"/>
  <c r="K30" i="1" s="1"/>
  <c r="R16" i="2"/>
  <c r="R24" i="2" s="1"/>
  <c r="L37" i="2"/>
  <c r="J24" i="2"/>
  <c r="I24" i="2"/>
  <c r="E24" i="2"/>
  <c r="E38" i="2" s="1"/>
  <c r="Q36" i="2"/>
  <c r="Q37" i="2" s="1"/>
  <c r="Q38" i="2" s="1"/>
  <c r="R36" i="2"/>
  <c r="R23" i="2"/>
  <c r="M37" i="2"/>
  <c r="J37" i="2"/>
  <c r="G37" i="2"/>
  <c r="M24" i="2"/>
  <c r="H24" i="2"/>
  <c r="L24" i="2"/>
  <c r="G38" i="2"/>
  <c r="I28" i="1"/>
  <c r="I30" i="1" s="1"/>
  <c r="G28" i="1"/>
  <c r="G30" i="1" s="1"/>
  <c r="R16" i="1"/>
  <c r="M28" i="1"/>
  <c r="M30" i="1" s="1"/>
  <c r="J28" i="1"/>
  <c r="J30" i="1" s="1"/>
  <c r="H28" i="1"/>
  <c r="H30" i="1" s="1"/>
  <c r="F28" i="1"/>
  <c r="F30" i="1" s="1"/>
  <c r="E28" i="1"/>
  <c r="E30" i="1" s="1"/>
  <c r="R26" i="1"/>
  <c r="D28" i="1"/>
  <c r="D30" i="1" s="1"/>
  <c r="D43" i="3" l="1"/>
  <c r="E41" i="3" s="1"/>
  <c r="E43" i="3" s="1"/>
  <c r="F41" i="3" s="1"/>
  <c r="F43" i="3" s="1"/>
  <c r="G41" i="3" s="1"/>
  <c r="G43" i="3" s="1"/>
  <c r="H41" i="3" s="1"/>
  <c r="H43" i="3" s="1"/>
  <c r="I41" i="3" s="1"/>
  <c r="I43" i="3" s="1"/>
  <c r="J41" i="3" s="1"/>
  <c r="J43" i="3" s="1"/>
  <c r="K41" i="3" s="1"/>
  <c r="K43" i="3" s="1"/>
  <c r="L41" i="3" s="1"/>
  <c r="L43" i="3" s="1"/>
  <c r="M41" i="3" s="1"/>
  <c r="M43" i="3" s="1"/>
  <c r="H38" i="2"/>
  <c r="I38" i="2"/>
  <c r="F38" i="2"/>
  <c r="J38" i="2"/>
  <c r="L38" i="2"/>
  <c r="R38" i="2"/>
  <c r="R30" i="1"/>
  <c r="Q33" i="1"/>
  <c r="R33" i="1" s="1"/>
  <c r="J33" i="1"/>
  <c r="I33" i="1"/>
  <c r="R28" i="1"/>
  <c r="M33" i="1"/>
  <c r="F33" i="1"/>
  <c r="K33" i="1"/>
  <c r="G33" i="1"/>
  <c r="M38" i="2"/>
  <c r="H33" i="1"/>
  <c r="E33" i="1"/>
  <c r="D33" i="1"/>
</calcChain>
</file>

<file path=xl/sharedStrings.xml><?xml version="1.0" encoding="utf-8"?>
<sst xmlns="http://schemas.openxmlformats.org/spreadsheetml/2006/main" count="308" uniqueCount="97">
  <si>
    <t xml:space="preserve"> </t>
  </si>
  <si>
    <t>Actuals</t>
  </si>
  <si>
    <t>Current Year</t>
  </si>
  <si>
    <t>Projected Years</t>
  </si>
  <si>
    <t>2025/26</t>
  </si>
  <si>
    <t>Income from Continuing Operations</t>
  </si>
  <si>
    <t>Revenue:</t>
  </si>
  <si>
    <t>Rates &amp; Annual Charges</t>
  </si>
  <si>
    <t>User Charges &amp; Fees</t>
  </si>
  <si>
    <t>Interest &amp; Investment Revenue</t>
  </si>
  <si>
    <t>Other Revenues</t>
  </si>
  <si>
    <t>Grants &amp; Contributions provided for Operating Purposes</t>
  </si>
  <si>
    <t>Grants &amp; Contributions provided for Capital Purposes</t>
  </si>
  <si>
    <t>Total Income from Continuing Operations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</si>
  <si>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</si>
  <si>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</si>
  <si>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</si>
  <si>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</si>
  <si>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</si>
  <si>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Other Expenses</t>
  </si>
  <si>
    <t>Net Losses from the Disposal of Assets</t>
  </si>
  <si>
    <t>Total Expenses from Continuing Operations</t>
  </si>
  <si>
    <t>Operating Result from Continuing Operations</t>
  </si>
  <si>
    <t>Net Operating Result for the Year</t>
  </si>
  <si>
    <t xml:space="preserve">Net Operating Result before Grants and </t>
  </si>
  <si>
    <t>Contributions provided for Capital Purposes</t>
  </si>
  <si>
    <t>Variance</t>
  </si>
  <si>
    <t>ASSETS</t>
  </si>
  <si>
    <t>Current Assets</t>
  </si>
  <si>
    <t>Cash &amp; Cash Equivalents</t>
  </si>
  <si>
    <t>Investments</t>
  </si>
  <si>
    <t>Receivables</t>
  </si>
  <si>
    <t>Inventories</t>
  </si>
  <si>
    <t>Other</t>
  </si>
  <si>
    <t>Non-current assets classified as "held for sale"</t>
  </si>
  <si>
    <t>Total Current Assets</t>
  </si>
  <si>
    <t>Non-Current Assets</t>
  </si>
  <si>
    <t>Infrastructure, Property, Plant &amp; Equipment</t>
  </si>
  <si>
    <t>Total Non-Current Assets</t>
  </si>
  <si>
    <t>TOTAL ASSETS</t>
  </si>
  <si>
    <t>LIABILITIES</t>
  </si>
  <si>
    <t>Current Liabilities</t>
  </si>
  <si>
    <t>Payables</t>
  </si>
  <si>
    <t>Borrowings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</si>
  <si>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</si>
  <si>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</si>
  <si>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</si>
  <si>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</si>
  <si>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</si>
  <si>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</si>
  <si>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</si>
  <si>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</si>
  <si>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</si>
  <si>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Council Equity Interest</t>
  </si>
  <si>
    <t>Total Equity</t>
  </si>
  <si>
    <t>Cash Flows from Operating Activities</t>
  </si>
  <si>
    <t>Receipts:</t>
  </si>
  <si>
    <t>Interest &amp; Investment Revenue Received</t>
  </si>
  <si>
    <t>Grants &amp; Contributions</t>
  </si>
  <si>
    <t>Payments:</t>
  </si>
  <si>
    <t>Net Cash provided (or used in) Operating Activities</t>
  </si>
  <si>
    <t>Cash Flows from Investing Activities</t>
  </si>
  <si>
    <t>Sale of Infrastructure, Property, Plant &amp; Equipment</t>
  </si>
  <si>
    <t>Purchase of Infrastructure, Property, Plant &amp; Equipment</t>
  </si>
  <si>
    <t>Net Cash provided (or used in) Investing Activities</t>
  </si>
  <si>
    <t>Cash Flows from Financing Activities</t>
  </si>
  <si>
    <t>Proceeds from Borrowings &amp; Advances</t>
  </si>
  <si>
    <t>Repayment of Borrowings &amp; Advances</t>
  </si>
  <si>
    <t>Net Cash Flow provided (used in) Financing Activities</t>
  </si>
  <si>
    <t>Net Increase/(Decrease) in Cash &amp; Cash Equivalents</t>
  </si>
  <si>
    <t>2014/15</t>
  </si>
  <si>
    <t>Wingecarribee Shire Council</t>
  </si>
  <si>
    <t>Long Term Financial Plan 2016/17 - 2025/26</t>
  </si>
  <si>
    <t>Income Statement (General Fund)</t>
  </si>
  <si>
    <t>Balance Sheet (General Fund)</t>
  </si>
  <si>
    <t>Cashflow Statement (General Fund)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</si>
  <si>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</si>
  <si>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</si>
  <si>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</si>
  <si>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</si>
  <si>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</si>
  <si>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</si>
  <si>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</si>
  <si>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</si>
  <si>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</si>
  <si>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2015/16</t>
  </si>
  <si>
    <t>$'000</t>
  </si>
  <si>
    <t>Cash &amp; Investments - end of the year</t>
  </si>
  <si>
    <t>plus: Cash &amp; Investements - beginning of year</t>
  </si>
  <si>
    <t>Budget</t>
  </si>
  <si>
    <t>Actual</t>
  </si>
  <si>
    <t>Surplus / (Deficit)</t>
  </si>
  <si>
    <t>Notes:</t>
  </si>
  <si>
    <t>1. Cash and Investments reflect General Fund operations only. The total value of cash and investments as at 30 June 2015 was $51.998M.</t>
  </si>
  <si>
    <t>2. Council's Long Term Financial Plan does not include any assumptions regarding long term movements to the Revaluation Reserve.</t>
  </si>
  <si>
    <t>Investing in our Future - Scenario 1</t>
  </si>
  <si>
    <t>Productivity Improvements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</si>
</sst>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#,##0;[Red]\(#,##0\)"/>
    <numFmt numFmtId="168" formatCode="#,##0.0000;[Red]\(#,##0.000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otham Book"/>
      <family val="3"/>
    </font>
    <font>
      <sz val="14"/>
      <name val="DINPro"/>
      <family val="2"/>
    </font>
    <font>
      <sz val="10"/>
      <name val="Gotham Medium"/>
      <family val="3"/>
    </font>
    <font>
      <sz val="10"/>
      <color theme="1"/>
      <name val="Gotham Medium"/>
      <family val="3"/>
    </font>
    <font>
      <b/>
      <sz val="10"/>
      <name val="Gotham Book"/>
      <family val="3"/>
    </font>
    <font>
      <sz val="10"/>
      <name val="Gotham Book"/>
      <family val="3"/>
    </font>
    <font>
      <sz val="16"/>
      <name val="DINPro"/>
      <family val="2"/>
    </font>
    <font>
      <b/>
      <sz val="10"/>
      <name val="Gotham Bolok"/>
    </font>
    <font>
      <sz val="10"/>
      <color theme="1"/>
      <name val="Gotham Bolok"/>
    </font>
    <font>
      <sz val="10"/>
      <name val="Gotham Bolok"/>
    </font>
    <font>
      <sz val="7"/>
      <color theme="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9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164" fontId="1" fillId="2" borderId="0" xfId="0" applyNumberFormat="1" applyFont="1" applyFill="1" applyProtection="1"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2" fillId="0" borderId="0" xfId="0" quotePrefix="1" applyNumberFormat="1" applyFont="1" applyBorder="1" applyAlignment="1" applyProtection="1">
      <alignment horizontal="center"/>
      <protection hidden="1"/>
    </xf>
    <xf numFmtId="165" fontId="2" fillId="0" borderId="2" xfId="0" quotePrefix="1" applyNumberFormat="1" applyFont="1" applyBorder="1" applyAlignment="1" applyProtection="1">
      <alignment horizontal="center"/>
      <protection hidden="1"/>
    </xf>
    <xf numFmtId="166" fontId="1" fillId="2" borderId="0" xfId="0" applyNumberFormat="1" applyFont="1" applyFill="1" applyProtection="1">
      <protection hidden="1"/>
    </xf>
    <xf numFmtId="164" fontId="3" fillId="0" borderId="0" xfId="0" applyNumberFormat="1" applyFont="1" applyProtection="1">
      <protection hidden="1"/>
    </xf>
    <xf numFmtId="166" fontId="3" fillId="0" borderId="0" xfId="0" applyNumberFormat="1" applyFont="1" applyProtection="1">
      <protection hidden="1"/>
    </xf>
    <xf numFmtId="167" fontId="3" fillId="0" borderId="0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7" fontId="3" fillId="0" borderId="0" xfId="0" applyNumberFormat="1" applyFont="1" applyFill="1" applyBorder="1" applyProtection="1">
      <protection hidden="1"/>
    </xf>
    <xf numFmtId="38" fontId="3" fillId="0" borderId="0" xfId="0" applyNumberFormat="1" applyFont="1" applyProtection="1">
      <protection hidden="1"/>
    </xf>
    <xf numFmtId="167" fontId="3" fillId="3" borderId="0" xfId="0" applyNumberFormat="1" applyFont="1" applyFill="1" applyProtection="1">
      <protection hidden="1"/>
    </xf>
    <xf numFmtId="167" fontId="2" fillId="3" borderId="3" xfId="0" applyNumberFormat="1" applyFont="1" applyFill="1" applyBorder="1" applyProtection="1">
      <protection hidden="1"/>
    </xf>
    <xf numFmtId="167" fontId="2" fillId="3" borderId="5" xfId="0" applyNumberFormat="1" applyFont="1" applyFill="1" applyBorder="1" applyProtection="1">
      <protection hidden="1"/>
    </xf>
    <xf numFmtId="167" fontId="2" fillId="3" borderId="0" xfId="0" applyNumberFormat="1" applyFont="1" applyFill="1" applyProtection="1">
      <protection hidden="1"/>
    </xf>
    <xf numFmtId="167" fontId="3" fillId="3" borderId="3" xfId="0" applyNumberFormat="1" applyFont="1" applyFill="1" applyBorder="1" applyProtection="1">
      <protection hidden="1"/>
    </xf>
    <xf numFmtId="167" fontId="2" fillId="3" borderId="6" xfId="0" applyNumberFormat="1" applyFont="1" applyFill="1" applyBorder="1" applyProtection="1">
      <protection hidden="1"/>
    </xf>
    <xf numFmtId="167" fontId="2" fillId="3" borderId="7" xfId="0" applyNumberFormat="1" applyFont="1" applyFill="1" applyBorder="1" applyProtection="1">
      <protection hidden="1"/>
    </xf>
    <xf numFmtId="38" fontId="3" fillId="3" borderId="0" xfId="0" applyNumberFormat="1" applyFont="1" applyFill="1" applyBorder="1" applyProtection="1">
      <protection hidden="1"/>
    </xf>
    <xf numFmtId="38" fontId="3" fillId="3" borderId="0" xfId="0" applyNumberFormat="1" applyFont="1" applyFill="1" applyProtection="1">
      <protection hidden="1"/>
    </xf>
    <xf numFmtId="167" fontId="2" fillId="3" borderId="0" xfId="0" applyNumberFormat="1" applyFont="1" applyFill="1" applyBorder="1" applyProtection="1">
      <protection hidden="1"/>
    </xf>
    <xf numFmtId="166" fontId="1" fillId="0" borderId="0" xfId="0" applyNumberFormat="1" applyFont="1" applyFill="1" applyProtection="1">
      <protection hidden="1"/>
    </xf>
    <xf numFmtId="164" fontId="7" fillId="0" borderId="0" xfId="0" applyNumberFormat="1" applyFont="1" applyProtection="1">
      <protection hidden="1"/>
    </xf>
    <xf numFmtId="164" fontId="7" fillId="0" borderId="0" xfId="0" applyNumberFormat="1" applyFont="1" applyFill="1" applyProtection="1">
      <protection hidden="1"/>
    </xf>
    <xf numFmtId="166" fontId="7" fillId="0" borderId="0" xfId="0" applyNumberFormat="1" applyFont="1" applyProtection="1">
      <protection hidden="1"/>
    </xf>
    <xf numFmtId="166" fontId="7" fillId="0" borderId="9" xfId="0" applyNumberFormat="1" applyFont="1" applyBorder="1" applyProtection="1">
      <protection hidden="1"/>
    </xf>
    <xf numFmtId="166" fontId="7" fillId="0" borderId="0" xfId="0" applyNumberFormat="1" applyFont="1" applyBorder="1" applyProtection="1">
      <protection hidden="1"/>
    </xf>
    <xf numFmtId="10" fontId="7" fillId="0" borderId="0" xfId="28" applyNumberFormat="1" applyFont="1" applyBorder="1" applyProtection="1">
      <protection hidden="1"/>
    </xf>
    <xf numFmtId="167" fontId="7" fillId="0" borderId="0" xfId="0" applyNumberFormat="1" applyFont="1" applyFill="1" applyBorder="1" applyProtection="1">
      <protection hidden="1"/>
    </xf>
    <xf numFmtId="167" fontId="7" fillId="0" borderId="9" xfId="0" applyNumberFormat="1" applyFont="1" applyFill="1" applyBorder="1" applyProtection="1">
      <protection hidden="1"/>
    </xf>
    <xf numFmtId="167" fontId="7" fillId="0" borderId="0" xfId="0" applyNumberFormat="1" applyFont="1" applyBorder="1" applyProtection="1">
      <protection hidden="1"/>
    </xf>
    <xf numFmtId="167" fontId="7" fillId="0" borderId="0" xfId="0" applyNumberFormat="1" applyFont="1" applyProtection="1">
      <protection hidden="1"/>
    </xf>
    <xf numFmtId="167" fontId="7" fillId="0" borderId="0" xfId="0" applyNumberFormat="1" applyFont="1" applyFill="1" applyProtection="1">
      <protection hidden="1"/>
    </xf>
    <xf numFmtId="167" fontId="7" fillId="0" borderId="9" xfId="0" applyNumberFormat="1" applyFont="1" applyBorder="1" applyProtection="1">
      <protection hidden="1"/>
    </xf>
    <xf numFmtId="164" fontId="8" fillId="0" borderId="0" xfId="0" applyNumberFormat="1" applyFont="1" applyProtection="1">
      <protection hidden="1"/>
    </xf>
    <xf numFmtId="164" fontId="9" fillId="0" borderId="0" xfId="0" applyNumberFormat="1" applyFont="1" applyBorder="1" applyProtection="1"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164" fontId="9" fillId="0" borderId="9" xfId="0" applyNumberFormat="1" applyFont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164" fontId="9" fillId="0" borderId="0" xfId="0" quotePrefix="1" applyNumberFormat="1" applyFont="1" applyBorder="1" applyAlignment="1" applyProtection="1">
      <alignment horizontal="center"/>
      <protection hidden="1"/>
    </xf>
    <xf numFmtId="164" fontId="9" fillId="0" borderId="9" xfId="0" quotePrefix="1" applyNumberFormat="1" applyFont="1" applyBorder="1" applyAlignment="1" applyProtection="1">
      <alignment horizontal="center"/>
      <protection hidden="1"/>
    </xf>
    <xf numFmtId="164" fontId="9" fillId="0" borderId="2" xfId="0" applyNumberFormat="1" applyFont="1" applyBorder="1" applyProtection="1">
      <protection hidden="1"/>
    </xf>
    <xf numFmtId="165" fontId="9" fillId="0" borderId="2" xfId="0" quotePrefix="1" applyNumberFormat="1" applyFont="1" applyBorder="1" applyAlignment="1" applyProtection="1">
      <alignment horizontal="center"/>
      <protection hidden="1"/>
    </xf>
    <xf numFmtId="165" fontId="9" fillId="0" borderId="10" xfId="0" quotePrefix="1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Protection="1">
      <protection hidden="1"/>
    </xf>
    <xf numFmtId="166" fontId="10" fillId="0" borderId="0" xfId="0" applyNumberFormat="1" applyFont="1" applyProtection="1">
      <protection hidden="1"/>
    </xf>
    <xf numFmtId="167" fontId="9" fillId="0" borderId="3" xfId="0" applyNumberFormat="1" applyFont="1" applyFill="1" applyBorder="1" applyProtection="1">
      <protection hidden="1"/>
    </xf>
    <xf numFmtId="167" fontId="9" fillId="0" borderId="4" xfId="0" applyNumberFormat="1" applyFont="1" applyBorder="1" applyProtection="1">
      <protection hidden="1"/>
    </xf>
    <xf numFmtId="167" fontId="9" fillId="0" borderId="3" xfId="0" applyNumberFormat="1" applyFont="1" applyBorder="1" applyProtection="1">
      <protection hidden="1"/>
    </xf>
    <xf numFmtId="167" fontId="10" fillId="0" borderId="0" xfId="0" applyNumberFormat="1" applyFont="1" applyFill="1" applyProtection="1">
      <protection hidden="1"/>
    </xf>
    <xf numFmtId="167" fontId="10" fillId="0" borderId="9" xfId="0" applyNumberFormat="1" applyFont="1" applyBorder="1" applyProtection="1">
      <protection hidden="1"/>
    </xf>
    <xf numFmtId="167" fontId="10" fillId="0" borderId="0" xfId="0" applyNumberFormat="1" applyFont="1" applyBorder="1" applyProtection="1">
      <protection hidden="1"/>
    </xf>
    <xf numFmtId="167" fontId="10" fillId="0" borderId="0" xfId="0" applyNumberFormat="1" applyFont="1" applyProtection="1">
      <protection hidden="1"/>
    </xf>
    <xf numFmtId="167" fontId="9" fillId="0" borderId="5" xfId="0" applyNumberFormat="1" applyFont="1" applyFill="1" applyBorder="1" applyProtection="1">
      <protection hidden="1"/>
    </xf>
    <xf numFmtId="167" fontId="9" fillId="0" borderId="11" xfId="0" applyNumberFormat="1" applyFont="1" applyBorder="1" applyProtection="1">
      <protection hidden="1"/>
    </xf>
    <xf numFmtId="167" fontId="9" fillId="0" borderId="5" xfId="0" applyNumberFormat="1" applyFont="1" applyBorder="1" applyProtection="1">
      <protection hidden="1"/>
    </xf>
    <xf numFmtId="167" fontId="9" fillId="0" borderId="0" xfId="0" applyNumberFormat="1" applyFont="1" applyFill="1" applyProtection="1">
      <protection hidden="1"/>
    </xf>
    <xf numFmtId="167" fontId="9" fillId="0" borderId="9" xfId="0" applyNumberFormat="1" applyFont="1" applyBorder="1" applyProtection="1">
      <protection hidden="1"/>
    </xf>
    <xf numFmtId="167" fontId="9" fillId="0" borderId="0" xfId="0" applyNumberFormat="1" applyFont="1" applyBorder="1" applyProtection="1">
      <protection hidden="1"/>
    </xf>
    <xf numFmtId="167" fontId="9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164" fontId="12" fillId="2" borderId="0" xfId="0" applyNumberFormat="1" applyFont="1" applyFill="1" applyProtection="1">
      <protection hidden="1"/>
    </xf>
    <xf numFmtId="166" fontId="11" fillId="0" borderId="0" xfId="0" applyNumberFormat="1" applyFont="1" applyProtection="1">
      <protection hidden="1"/>
    </xf>
    <xf numFmtId="166" fontId="12" fillId="2" borderId="0" xfId="0" applyNumberFormat="1" applyFont="1" applyFill="1" applyProtection="1">
      <protection hidden="1"/>
    </xf>
    <xf numFmtId="167" fontId="7" fillId="0" borderId="3" xfId="0" applyNumberFormat="1" applyFont="1" applyFill="1" applyBorder="1" applyProtection="1">
      <protection hidden="1"/>
    </xf>
    <xf numFmtId="167" fontId="7" fillId="0" borderId="4" xfId="0" applyNumberFormat="1" applyFont="1" applyFill="1" applyBorder="1" applyProtection="1">
      <protection hidden="1"/>
    </xf>
    <xf numFmtId="168" fontId="7" fillId="0" borderId="0" xfId="0" applyNumberFormat="1" applyFont="1" applyFill="1" applyBorder="1" applyProtection="1">
      <protection hidden="1"/>
    </xf>
    <xf numFmtId="167" fontId="7" fillId="0" borderId="14" xfId="0" applyNumberFormat="1" applyFont="1" applyFill="1" applyBorder="1" applyProtection="1">
      <protection hidden="1"/>
    </xf>
    <xf numFmtId="167" fontId="7" fillId="0" borderId="8" xfId="0" applyNumberFormat="1" applyFont="1" applyFill="1" applyBorder="1" applyProtection="1">
      <protection hidden="1"/>
    </xf>
    <xf numFmtId="167" fontId="11" fillId="0" borderId="0" xfId="0" applyNumberFormat="1" applyFont="1" applyFill="1" applyBorder="1" applyProtection="1">
      <protection hidden="1"/>
    </xf>
    <xf numFmtId="166" fontId="12" fillId="0" borderId="0" xfId="0" applyNumberFormat="1" applyFont="1" applyFill="1" applyProtection="1">
      <protection hidden="1"/>
    </xf>
    <xf numFmtId="166" fontId="12" fillId="0" borderId="0" xfId="0" applyNumberFormat="1" applyFont="1" applyProtection="1">
      <protection hidden="1"/>
    </xf>
    <xf numFmtId="164" fontId="10" fillId="0" borderId="2" xfId="0" applyNumberFormat="1" applyFont="1" applyBorder="1" applyProtection="1">
      <protection hidden="1"/>
    </xf>
    <xf numFmtId="167" fontId="10" fillId="0" borderId="3" xfId="0" applyNumberFormat="1" applyFont="1" applyFill="1" applyBorder="1" applyProtection="1">
      <protection hidden="1"/>
    </xf>
    <xf numFmtId="167" fontId="10" fillId="0" borderId="4" xfId="0" applyNumberFormat="1" applyFont="1" applyFill="1" applyBorder="1" applyProtection="1">
      <protection hidden="1"/>
    </xf>
    <xf numFmtId="167" fontId="9" fillId="0" borderId="6" xfId="0" applyNumberFormat="1" applyFont="1" applyFill="1" applyBorder="1" applyProtection="1">
      <protection hidden="1"/>
    </xf>
    <xf numFmtId="167" fontId="9" fillId="0" borderId="13" xfId="0" applyNumberFormat="1" applyFont="1" applyFill="1" applyBorder="1" applyProtection="1">
      <protection hidden="1"/>
    </xf>
    <xf numFmtId="166" fontId="9" fillId="2" borderId="0" xfId="0" applyNumberFormat="1" applyFont="1" applyFill="1" applyProtection="1">
      <protection hidden="1"/>
    </xf>
    <xf numFmtId="167" fontId="9" fillId="0" borderId="7" xfId="0" applyNumberFormat="1" applyFont="1" applyFill="1" applyBorder="1" applyProtection="1">
      <protection hidden="1"/>
    </xf>
    <xf numFmtId="167" fontId="9" fillId="0" borderId="12" xfId="0" applyNumberFormat="1" applyFont="1" applyFill="1" applyBorder="1" applyProtection="1">
      <protection hidden="1"/>
    </xf>
    <xf numFmtId="164" fontId="13" fillId="0" borderId="0" xfId="0" applyNumberFormat="1" applyFont="1" applyProtection="1">
      <protection hidden="1"/>
    </xf>
    <xf numFmtId="164" fontId="14" fillId="0" borderId="0" xfId="0" applyNumberFormat="1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2" borderId="0" xfId="0" applyNumberFormat="1" applyFont="1" applyFill="1" applyProtection="1">
      <protection hidden="1"/>
    </xf>
    <xf numFmtId="166" fontId="14" fillId="0" borderId="0" xfId="0" applyNumberFormat="1" applyFont="1" applyProtection="1">
      <protection hidden="1"/>
    </xf>
    <xf numFmtId="167" fontId="15" fillId="0" borderId="9" xfId="0" applyNumberFormat="1" applyFont="1" applyBorder="1" applyProtection="1">
      <protection hidden="1"/>
    </xf>
    <xf numFmtId="167" fontId="15" fillId="0" borderId="0" xfId="0" applyNumberFormat="1" applyFont="1" applyBorder="1" applyProtection="1">
      <protection hidden="1"/>
    </xf>
    <xf numFmtId="166" fontId="15" fillId="0" borderId="0" xfId="0" applyNumberFormat="1" applyFont="1" applyProtection="1">
      <protection hidden="1"/>
    </xf>
    <xf numFmtId="167" fontId="15" fillId="0" borderId="0" xfId="0" applyNumberFormat="1" applyFont="1" applyFill="1" applyBorder="1" applyProtection="1">
      <protection hidden="1"/>
    </xf>
    <xf numFmtId="167" fontId="15" fillId="0" borderId="9" xfId="0" applyNumberFormat="1" applyFont="1" applyFill="1" applyBorder="1" applyProtection="1">
      <protection hidden="1"/>
    </xf>
    <xf numFmtId="166" fontId="10" fillId="0" borderId="9" xfId="0" applyNumberFormat="1" applyFont="1" applyBorder="1" applyProtection="1">
      <protection hidden="1"/>
    </xf>
    <xf numFmtId="166" fontId="9" fillId="0" borderId="0" xfId="0" applyNumberFormat="1" applyFont="1" applyBorder="1" applyProtection="1">
      <protection hidden="1"/>
    </xf>
    <xf numFmtId="166" fontId="10" fillId="0" borderId="0" xfId="0" applyNumberFormat="1" applyFont="1" applyBorder="1" applyProtection="1">
      <protection hidden="1"/>
    </xf>
    <xf numFmtId="167" fontId="9" fillId="0" borderId="13" xfId="0" applyNumberFormat="1" applyFont="1" applyBorder="1" applyProtection="1">
      <protection hidden="1"/>
    </xf>
    <xf numFmtId="167" fontId="9" fillId="0" borderId="6" xfId="0" applyNumberFormat="1" applyFont="1" applyBorder="1" applyProtection="1">
      <protection hidden="1"/>
    </xf>
    <xf numFmtId="167" fontId="7" fillId="0" borderId="4" xfId="0" applyNumberFormat="1" applyFont="1" applyBorder="1" applyProtection="1">
      <protection hidden="1"/>
    </xf>
    <xf numFmtId="167" fontId="7" fillId="0" borderId="3" xfId="0" applyNumberFormat="1" applyFont="1" applyBorder="1" applyProtection="1">
      <protection hidden="1"/>
    </xf>
    <xf numFmtId="0" fontId="17" fillId="0" borderId="0" xfId="0" applyFont="1"/>
    <xf numFmtId="164" fontId="9" fillId="0" borderId="0" xfId="0" applyNumberFormat="1" applyFont="1" applyBorder="1" applyAlignment="1" applyProtection="1">
      <alignment horizontal="center"/>
      <protection hidden="1"/>
    </xf>
    <xf numFmtId="164" fontId="9" fillId="0" borderId="1" xfId="0" applyNumberFormat="1" applyFont="1" applyBorder="1" applyAlignment="1" applyProtection="1">
      <alignment horizontal="center"/>
      <protection hidden="1"/>
    </xf>
  </cellXfs>
  <cellStyles count="29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Normal 2" xfId="1"/>
    <cellStyle name="Percent" xfId="28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TFP_General_Main_Work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Reconciliation"/>
      <sheetName val="Budget Summary 2"/>
      <sheetName val="Cap Exp Summary"/>
      <sheetName val="Exp Type Summary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S94 - Plan 2"/>
      <sheetName val="S94 - Plan 3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Capex Import Formula"/>
      <sheetName val="1516 Input COA and Budget"/>
      <sheetName val="Database Extract"/>
      <sheetName val="Data Dump"/>
      <sheetName val="Database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  <sheetName val="Ratios"/>
      <sheetName val="Assumptions"/>
    </sheetNames>
    <sheetDataSet>
      <sheetData sheetId="0" refreshError="1"/>
      <sheetData sheetId="1" refreshError="1"/>
      <sheetData sheetId="2">
        <row r="11">
          <cell r="E11" t="str">
            <v>Fit for the Future Funding Model</v>
          </cell>
        </row>
        <row r="13">
          <cell r="E13" t="str">
            <v>General Fund</v>
          </cell>
        </row>
      </sheetData>
      <sheetData sheetId="3">
        <row r="5">
          <cell r="E5">
            <v>2015</v>
          </cell>
        </row>
      </sheetData>
      <sheetData sheetId="4" refreshError="1"/>
      <sheetData sheetId="5" refreshError="1"/>
      <sheetData sheetId="6">
        <row r="9">
          <cell r="C9">
            <v>38762637.842595652</v>
          </cell>
        </row>
      </sheetData>
      <sheetData sheetId="7">
        <row r="851">
          <cell r="C851">
            <v>0</v>
          </cell>
        </row>
      </sheetData>
      <sheetData sheetId="8"/>
      <sheetData sheetId="9" refreshError="1"/>
      <sheetData sheetId="10">
        <row r="189">
          <cell r="E189">
            <v>0</v>
          </cell>
        </row>
      </sheetData>
      <sheetData sheetId="11" refreshError="1"/>
      <sheetData sheetId="12" refreshError="1"/>
      <sheetData sheetId="13"/>
      <sheetData sheetId="14">
        <row r="109">
          <cell r="J109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4">
          <cell r="C3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>
        <row r="43">
          <cell r="J43">
            <v>0</v>
          </cell>
        </row>
      </sheetData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tabSelected="1" zoomScale="90" zoomScaleNormal="90" zoomScalePageLayoutView="85" workbookViewId="0">
      <selection activeCell="A6" sqref="A6"/>
    </sheetView>
  </sheetViews>
  <sheetFormatPr defaultColWidth="9.140625" defaultRowHeight="12.75"/>
  <cols>
    <col min="1" max="1" width="47" style="6" customWidth="1"/>
    <col min="2" max="6" width="13.7109375" style="6" customWidth="1"/>
    <col min="7" max="7" width="13.85546875" style="6" customWidth="1"/>
    <col min="8" max="13" width="13.7109375" style="6" customWidth="1"/>
    <col min="14" max="14" width="2.140625" style="6" customWidth="1"/>
    <col min="15" max="15" width="9.140625" style="6" customWidth="1"/>
    <col min="16" max="18" width="13.7109375" style="6" hidden="1" customWidth="1"/>
    <col min="19" max="16384" width="9.140625" style="6"/>
  </cols>
  <sheetData>
    <row r="2" spans="1:18" ht="21.75">
      <c r="A2" s="81" t="s">
        <v>71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 t="s">
        <v>0</v>
      </c>
    </row>
    <row r="3" spans="1:18" ht="21.75">
      <c r="A3" s="81" t="s">
        <v>72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  <c r="M3" s="24"/>
      <c r="N3" s="1" t="s">
        <v>0</v>
      </c>
    </row>
    <row r="4" spans="1:18" ht="18.75">
      <c r="A4" s="35"/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24"/>
      <c r="N4" s="1"/>
    </row>
    <row r="5" spans="1:18">
      <c r="A5" s="36" t="s">
        <v>73</v>
      </c>
      <c r="B5" s="37" t="s">
        <v>1</v>
      </c>
      <c r="C5" s="38" t="s">
        <v>2</v>
      </c>
      <c r="D5" s="99" t="s">
        <v>3</v>
      </c>
      <c r="E5" s="99"/>
      <c r="F5" s="99"/>
      <c r="G5" s="99"/>
      <c r="H5" s="99"/>
      <c r="I5" s="99"/>
      <c r="J5" s="99"/>
      <c r="K5" s="99"/>
      <c r="L5" s="99"/>
      <c r="M5" s="99"/>
      <c r="N5" s="1" t="s">
        <v>0</v>
      </c>
      <c r="P5" s="2" t="s">
        <v>89</v>
      </c>
      <c r="Q5" s="2" t="s">
        <v>1</v>
      </c>
      <c r="R5" s="2"/>
    </row>
    <row r="6" spans="1:18">
      <c r="A6" s="39" t="s">
        <v>95</v>
      </c>
      <c r="B6" s="40" t="s">
        <v>70</v>
      </c>
      <c r="C6" s="41" t="s">
        <v>85</v>
      </c>
      <c r="D6" s="40" t="s">
        <v>76</v>
      </c>
      <c r="E6" s="40" t="s">
        <v>77</v>
      </c>
      <c r="F6" s="40" t="s">
        <v>78</v>
      </c>
      <c r="G6" s="40" t="s">
        <v>79</v>
      </c>
      <c r="H6" s="40" t="s">
        <v>80</v>
      </c>
      <c r="I6" s="40" t="s">
        <v>81</v>
      </c>
      <c r="J6" s="40" t="s">
        <v>82</v>
      </c>
      <c r="K6" s="40" t="s">
        <v>83</v>
      </c>
      <c r="L6" s="40" t="s">
        <v>84</v>
      </c>
      <c r="M6" s="40" t="s">
        <v>4</v>
      </c>
      <c r="N6" s="1" t="s">
        <v>0</v>
      </c>
      <c r="P6" s="3" t="s">
        <v>70</v>
      </c>
      <c r="Q6" s="3" t="s">
        <v>70</v>
      </c>
      <c r="R6" s="3" t="s">
        <v>26</v>
      </c>
    </row>
    <row r="7" spans="1:18" ht="13.5" thickBot="1">
      <c r="A7" s="42"/>
      <c r="B7" s="43" t="s">
        <v>86</v>
      </c>
      <c r="C7" s="44" t="s">
        <v>86</v>
      </c>
      <c r="D7" s="43" t="s">
        <v>86</v>
      </c>
      <c r="E7" s="43" t="s">
        <v>86</v>
      </c>
      <c r="F7" s="43" t="s">
        <v>86</v>
      </c>
      <c r="G7" s="43" t="s">
        <v>86</v>
      </c>
      <c r="H7" s="43" t="s">
        <v>86</v>
      </c>
      <c r="I7" s="43" t="s">
        <v>86</v>
      </c>
      <c r="J7" s="43" t="s">
        <v>86</v>
      </c>
      <c r="K7" s="43" t="s">
        <v>86</v>
      </c>
      <c r="L7" s="43" t="s">
        <v>86</v>
      </c>
      <c r="M7" s="43" t="s">
        <v>86</v>
      </c>
      <c r="N7" s="1" t="s">
        <v>0</v>
      </c>
      <c r="P7" s="4" t="s">
        <v>86</v>
      </c>
      <c r="Q7" s="4" t="s">
        <v>86</v>
      </c>
      <c r="R7" s="4" t="s">
        <v>86</v>
      </c>
    </row>
    <row r="8" spans="1:18" s="7" customFormat="1">
      <c r="A8" s="45" t="s">
        <v>5</v>
      </c>
      <c r="B8" s="25"/>
      <c r="C8" s="26"/>
      <c r="D8" s="27"/>
      <c r="E8" s="27"/>
      <c r="F8" s="27"/>
      <c r="G8" s="27"/>
      <c r="H8" s="27"/>
      <c r="I8" s="27"/>
      <c r="J8" s="27"/>
      <c r="K8" s="27"/>
      <c r="L8" s="27"/>
      <c r="M8" s="25"/>
      <c r="N8" s="5" t="s">
        <v>0</v>
      </c>
    </row>
    <row r="9" spans="1:18" s="7" customFormat="1">
      <c r="A9" s="45" t="s">
        <v>6</v>
      </c>
      <c r="B9" s="25"/>
      <c r="C9" s="26"/>
      <c r="D9" s="28"/>
      <c r="E9" s="28"/>
      <c r="F9" s="28"/>
      <c r="G9" s="28"/>
      <c r="H9" s="28"/>
      <c r="I9" s="28"/>
      <c r="J9" s="28"/>
      <c r="K9" s="28"/>
      <c r="L9" s="28"/>
      <c r="M9" s="28"/>
      <c r="N9" s="5" t="s">
        <v>0</v>
      </c>
    </row>
    <row r="10" spans="1:18" s="7" customFormat="1">
      <c r="A10" s="25" t="s">
        <v>7</v>
      </c>
      <c r="B10" s="29">
        <v>39310</v>
      </c>
      <c r="C10" s="30">
        <v>41000</v>
      </c>
      <c r="D10" s="31">
        <v>41952</v>
      </c>
      <c r="E10" s="31">
        <v>43168</v>
      </c>
      <c r="F10" s="31">
        <v>44418</v>
      </c>
      <c r="G10" s="31">
        <v>44493</v>
      </c>
      <c r="H10" s="31">
        <v>45783</v>
      </c>
      <c r="I10" s="31">
        <v>47110</v>
      </c>
      <c r="J10" s="31">
        <v>48475</v>
      </c>
      <c r="K10" s="31">
        <v>49881</v>
      </c>
      <c r="L10" s="31">
        <v>51328</v>
      </c>
      <c r="M10" s="32">
        <v>52817</v>
      </c>
      <c r="N10" s="5" t="s">
        <v>0</v>
      </c>
      <c r="P10" s="12">
        <v>39427</v>
      </c>
      <c r="Q10" s="12">
        <v>39310</v>
      </c>
      <c r="R10" s="12">
        <f>Q10-P10</f>
        <v>-117</v>
      </c>
    </row>
    <row r="11" spans="1:18" s="7" customFormat="1">
      <c r="A11" s="25" t="s">
        <v>8</v>
      </c>
      <c r="B11" s="33">
        <v>8339</v>
      </c>
      <c r="C11" s="34">
        <v>6931</v>
      </c>
      <c r="D11" s="31">
        <v>7104</v>
      </c>
      <c r="E11" s="31">
        <v>7282</v>
      </c>
      <c r="F11" s="31">
        <v>7464</v>
      </c>
      <c r="G11" s="31">
        <v>7651</v>
      </c>
      <c r="H11" s="31">
        <v>7842</v>
      </c>
      <c r="I11" s="31">
        <v>8038</v>
      </c>
      <c r="J11" s="31">
        <v>8239</v>
      </c>
      <c r="K11" s="31">
        <v>8445</v>
      </c>
      <c r="L11" s="31">
        <v>8656</v>
      </c>
      <c r="M11" s="32">
        <v>8872</v>
      </c>
      <c r="N11" s="5" t="s">
        <v>0</v>
      </c>
      <c r="P11" s="12">
        <v>9177</v>
      </c>
      <c r="Q11" s="12">
        <v>8339</v>
      </c>
      <c r="R11" s="12">
        <f t="shared" ref="R11:R15" si="0">Q11-P11</f>
        <v>-838</v>
      </c>
    </row>
    <row r="12" spans="1:18" s="7" customFormat="1">
      <c r="A12" s="25" t="s">
        <v>9</v>
      </c>
      <c r="B12" s="33">
        <v>1708</v>
      </c>
      <c r="C12" s="30">
        <v>1778</v>
      </c>
      <c r="D12" s="29">
        <v>1787</v>
      </c>
      <c r="E12" s="29">
        <v>1796</v>
      </c>
      <c r="F12" s="29">
        <v>1814</v>
      </c>
      <c r="G12" s="29">
        <v>1832</v>
      </c>
      <c r="H12" s="29">
        <v>1869</v>
      </c>
      <c r="I12" s="29">
        <v>1906</v>
      </c>
      <c r="J12" s="29">
        <v>1954</v>
      </c>
      <c r="K12" s="29">
        <v>2003</v>
      </c>
      <c r="L12" s="29">
        <v>2053</v>
      </c>
      <c r="M12" s="32">
        <v>2104</v>
      </c>
      <c r="N12" s="5" t="s">
        <v>0</v>
      </c>
      <c r="P12" s="12">
        <v>1821</v>
      </c>
      <c r="Q12" s="12">
        <v>1708</v>
      </c>
      <c r="R12" s="12">
        <f t="shared" si="0"/>
        <v>-113</v>
      </c>
    </row>
    <row r="13" spans="1:18" s="7" customFormat="1">
      <c r="A13" s="25" t="s">
        <v>10</v>
      </c>
      <c r="B13" s="33">
        <v>2864</v>
      </c>
      <c r="C13" s="34">
        <v>3082</v>
      </c>
      <c r="D13" s="31">
        <v>3153</v>
      </c>
      <c r="E13" s="31">
        <v>3225</v>
      </c>
      <c r="F13" s="31">
        <v>3299</v>
      </c>
      <c r="G13" s="31">
        <v>3375</v>
      </c>
      <c r="H13" s="31">
        <v>3453</v>
      </c>
      <c r="I13" s="31">
        <v>3532</v>
      </c>
      <c r="J13" s="31">
        <v>3614</v>
      </c>
      <c r="K13" s="31">
        <v>3697</v>
      </c>
      <c r="L13" s="31">
        <v>3782</v>
      </c>
      <c r="M13" s="32">
        <v>3869</v>
      </c>
      <c r="N13" s="5" t="s">
        <v>0</v>
      </c>
      <c r="P13" s="12">
        <v>3375</v>
      </c>
      <c r="Q13" s="12">
        <v>2864</v>
      </c>
      <c r="R13" s="12">
        <f t="shared" si="0"/>
        <v>-511</v>
      </c>
    </row>
    <row r="14" spans="1:18" s="7" customFormat="1">
      <c r="A14" s="25" t="s">
        <v>11</v>
      </c>
      <c r="B14" s="33">
        <v>8247</v>
      </c>
      <c r="C14" s="34">
        <v>7665</v>
      </c>
      <c r="D14" s="31">
        <v>7842</v>
      </c>
      <c r="E14" s="31">
        <v>8022</v>
      </c>
      <c r="F14" s="31">
        <v>8207</v>
      </c>
      <c r="G14" s="31">
        <v>8394</v>
      </c>
      <c r="H14" s="31">
        <v>8588</v>
      </c>
      <c r="I14" s="31">
        <v>8787</v>
      </c>
      <c r="J14" s="31">
        <v>8989</v>
      </c>
      <c r="K14" s="31">
        <v>9197</v>
      </c>
      <c r="L14" s="31">
        <v>9408</v>
      </c>
      <c r="M14" s="32">
        <v>9624</v>
      </c>
      <c r="N14" s="5" t="s">
        <v>0</v>
      </c>
      <c r="P14" s="12">
        <v>7548</v>
      </c>
      <c r="Q14" s="12">
        <v>8247</v>
      </c>
      <c r="R14" s="12">
        <f t="shared" si="0"/>
        <v>699</v>
      </c>
    </row>
    <row r="15" spans="1:18" s="7" customFormat="1">
      <c r="A15" s="25" t="s">
        <v>12</v>
      </c>
      <c r="B15" s="33">
        <v>6691</v>
      </c>
      <c r="C15" s="30">
        <v>7014</v>
      </c>
      <c r="D15" s="31">
        <v>10008</v>
      </c>
      <c r="E15" s="31">
        <v>2666</v>
      </c>
      <c r="F15" s="31">
        <v>2666</v>
      </c>
      <c r="G15" s="31">
        <v>2666</v>
      </c>
      <c r="H15" s="31">
        <v>2666</v>
      </c>
      <c r="I15" s="31">
        <v>2666</v>
      </c>
      <c r="J15" s="31">
        <v>2666</v>
      </c>
      <c r="K15" s="31">
        <v>2666</v>
      </c>
      <c r="L15" s="31">
        <v>2666</v>
      </c>
      <c r="M15" s="32">
        <v>2666</v>
      </c>
      <c r="N15" s="5" t="s">
        <v>0</v>
      </c>
      <c r="P15" s="12">
        <v>2490</v>
      </c>
      <c r="Q15" s="12">
        <v>6691</v>
      </c>
      <c r="R15" s="12">
        <f t="shared" si="0"/>
        <v>4201</v>
      </c>
    </row>
    <row r="16" spans="1:18" s="7" customFormat="1">
      <c r="A16" s="45" t="s">
        <v>13</v>
      </c>
      <c r="B16" s="47">
        <f t="shared" ref="B16:M16" si="1">SUM(B9:B15)</f>
        <v>67159</v>
      </c>
      <c r="C16" s="48">
        <f t="shared" si="1"/>
        <v>67470</v>
      </c>
      <c r="D16" s="49">
        <f t="shared" si="1"/>
        <v>71846</v>
      </c>
      <c r="E16" s="49">
        <f t="shared" si="1"/>
        <v>66159</v>
      </c>
      <c r="F16" s="49">
        <f t="shared" si="1"/>
        <v>67868</v>
      </c>
      <c r="G16" s="49">
        <f t="shared" si="1"/>
        <v>68411</v>
      </c>
      <c r="H16" s="49">
        <f t="shared" si="1"/>
        <v>70201</v>
      </c>
      <c r="I16" s="49">
        <f t="shared" si="1"/>
        <v>72039</v>
      </c>
      <c r="J16" s="49">
        <f t="shared" si="1"/>
        <v>73937</v>
      </c>
      <c r="K16" s="49">
        <f t="shared" si="1"/>
        <v>75889</v>
      </c>
      <c r="L16" s="49">
        <f t="shared" si="1"/>
        <v>77893</v>
      </c>
      <c r="M16" s="49">
        <f t="shared" si="1"/>
        <v>79952</v>
      </c>
      <c r="N16" s="5" t="s">
        <v>0</v>
      </c>
      <c r="P16" s="13">
        <f t="shared" ref="P16" si="2">SUM(P9:P15)</f>
        <v>63838</v>
      </c>
      <c r="Q16" s="13">
        <f t="shared" ref="Q16" si="3">SUM(Q9:Q15)</f>
        <v>67159</v>
      </c>
      <c r="R16" s="13">
        <f>SUM(R10:R15)</f>
        <v>3321</v>
      </c>
    </row>
    <row r="17" spans="1:18" s="7" customFormat="1">
      <c r="A17" s="25"/>
      <c r="B17" s="33"/>
      <c r="C17" s="34"/>
      <c r="D17" s="31"/>
      <c r="E17" s="31"/>
      <c r="F17" s="31"/>
      <c r="G17" s="31"/>
      <c r="H17" s="31"/>
      <c r="I17" s="31"/>
      <c r="J17" s="31"/>
      <c r="K17" s="31"/>
      <c r="L17" s="31"/>
      <c r="M17" s="32"/>
      <c r="N17" s="5" t="s">
        <v>0</v>
      </c>
      <c r="P17" s="12"/>
      <c r="Q17" s="12"/>
      <c r="R17" s="12"/>
    </row>
    <row r="18" spans="1:18" s="7" customFormat="1">
      <c r="A18" s="45" t="s">
        <v>14</v>
      </c>
      <c r="B18" s="33"/>
      <c r="C18" s="34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5" t="s">
        <v>0</v>
      </c>
      <c r="P18" s="12"/>
      <c r="Q18" s="12"/>
      <c r="R18" s="12"/>
    </row>
    <row r="19" spans="1:18" s="7" customFormat="1">
      <c r="A19" s="25" t="s">
        <v>15</v>
      </c>
      <c r="B19" s="33">
        <v>26929</v>
      </c>
      <c r="C19" s="30">
        <v>27287</v>
      </c>
      <c r="D19" s="31">
        <v>28065</v>
      </c>
      <c r="E19" s="31">
        <v>28919</v>
      </c>
      <c r="F19" s="31">
        <v>29798</v>
      </c>
      <c r="G19" s="31">
        <v>30702</v>
      </c>
      <c r="H19" s="31">
        <v>31930</v>
      </c>
      <c r="I19" s="31">
        <v>33208</v>
      </c>
      <c r="J19" s="31">
        <v>34536</v>
      </c>
      <c r="K19" s="31">
        <v>35917</v>
      </c>
      <c r="L19" s="31">
        <v>37354</v>
      </c>
      <c r="M19" s="32">
        <v>38848</v>
      </c>
      <c r="N19" s="5" t="s">
        <v>0</v>
      </c>
      <c r="P19" s="12">
        <v>24939</v>
      </c>
      <c r="Q19" s="12">
        <v>26929</v>
      </c>
      <c r="R19" s="12">
        <f t="shared" ref="R19:R25" si="4">Q19-P19</f>
        <v>1990</v>
      </c>
    </row>
    <row r="20" spans="1:18" s="7" customFormat="1">
      <c r="A20" s="25" t="s">
        <v>16</v>
      </c>
      <c r="B20" s="33">
        <v>822</v>
      </c>
      <c r="C20" s="30">
        <v>663</v>
      </c>
      <c r="D20" s="29">
        <v>619</v>
      </c>
      <c r="E20" s="29">
        <v>570</v>
      </c>
      <c r="F20" s="29">
        <v>519</v>
      </c>
      <c r="G20" s="29">
        <v>464</v>
      </c>
      <c r="H20" s="29">
        <v>406</v>
      </c>
      <c r="I20" s="29">
        <v>361</v>
      </c>
      <c r="J20" s="29">
        <v>318</v>
      </c>
      <c r="K20" s="29">
        <v>284</v>
      </c>
      <c r="L20" s="29">
        <v>244</v>
      </c>
      <c r="M20" s="32">
        <v>553</v>
      </c>
      <c r="N20" s="5" t="s">
        <v>0</v>
      </c>
      <c r="P20" s="12">
        <v>814</v>
      </c>
      <c r="Q20" s="12">
        <v>822</v>
      </c>
      <c r="R20" s="12">
        <f t="shared" si="4"/>
        <v>8</v>
      </c>
    </row>
    <row r="21" spans="1:18" s="7" customFormat="1">
      <c r="A21" s="25" t="s">
        <v>17</v>
      </c>
      <c r="B21" s="33">
        <v>12360</v>
      </c>
      <c r="C21" s="34">
        <v>11016</v>
      </c>
      <c r="D21" s="31">
        <v>11462</v>
      </c>
      <c r="E21" s="31">
        <v>11924</v>
      </c>
      <c r="F21" s="31">
        <v>12398</v>
      </c>
      <c r="G21" s="31">
        <v>11704</v>
      </c>
      <c r="H21" s="31">
        <v>12177</v>
      </c>
      <c r="I21" s="31">
        <v>12666</v>
      </c>
      <c r="J21" s="31">
        <v>13170</v>
      </c>
      <c r="K21" s="31">
        <v>13688</v>
      </c>
      <c r="L21" s="31">
        <v>14222</v>
      </c>
      <c r="M21" s="32">
        <v>14787</v>
      </c>
      <c r="N21" s="5" t="s">
        <v>0</v>
      </c>
      <c r="P21" s="12">
        <v>12908</v>
      </c>
      <c r="Q21" s="12">
        <v>12360</v>
      </c>
      <c r="R21" s="12">
        <f t="shared" si="4"/>
        <v>-548</v>
      </c>
    </row>
    <row r="22" spans="1:18" s="7" customFormat="1">
      <c r="A22" s="25" t="s">
        <v>18</v>
      </c>
      <c r="B22" s="33">
        <v>17293</v>
      </c>
      <c r="C22" s="34">
        <v>15688</v>
      </c>
      <c r="D22" s="31">
        <v>15216</v>
      </c>
      <c r="E22" s="31">
        <v>15260</v>
      </c>
      <c r="F22" s="31">
        <v>15443</v>
      </c>
      <c r="G22" s="31">
        <v>15922</v>
      </c>
      <c r="H22" s="31">
        <v>16421</v>
      </c>
      <c r="I22" s="31">
        <v>16932</v>
      </c>
      <c r="J22" s="31">
        <v>17460</v>
      </c>
      <c r="K22" s="31">
        <v>18007</v>
      </c>
      <c r="L22" s="31">
        <v>18568</v>
      </c>
      <c r="M22" s="32">
        <v>19150</v>
      </c>
      <c r="N22" s="5" t="s">
        <v>0</v>
      </c>
      <c r="P22" s="12">
        <v>16096</v>
      </c>
      <c r="Q22" s="12">
        <v>17293</v>
      </c>
      <c r="R22" s="12">
        <f t="shared" si="4"/>
        <v>1197</v>
      </c>
    </row>
    <row r="23" spans="1:18" s="7" customFormat="1">
      <c r="A23" s="25" t="s">
        <v>19</v>
      </c>
      <c r="B23" s="33">
        <v>9487</v>
      </c>
      <c r="C23" s="34">
        <v>10724</v>
      </c>
      <c r="D23" s="31">
        <v>10990</v>
      </c>
      <c r="E23" s="31">
        <v>11265</v>
      </c>
      <c r="F23" s="31">
        <v>11548</v>
      </c>
      <c r="G23" s="31">
        <v>11839</v>
      </c>
      <c r="H23" s="31">
        <v>12139</v>
      </c>
      <c r="I23" s="31">
        <v>12448</v>
      </c>
      <c r="J23" s="31">
        <v>12767</v>
      </c>
      <c r="K23" s="31">
        <v>13095</v>
      </c>
      <c r="L23" s="31">
        <v>13432</v>
      </c>
      <c r="M23" s="32">
        <v>13775</v>
      </c>
      <c r="N23" s="5" t="s">
        <v>0</v>
      </c>
      <c r="P23" s="12">
        <v>12532</v>
      </c>
      <c r="Q23" s="12">
        <v>9487</v>
      </c>
      <c r="R23" s="12">
        <f t="shared" si="4"/>
        <v>-3045</v>
      </c>
    </row>
    <row r="24" spans="1:18" s="7" customFormat="1">
      <c r="A24" s="25" t="s">
        <v>96</v>
      </c>
      <c r="B24" s="33">
        <v>0</v>
      </c>
      <c r="C24" s="34">
        <v>0</v>
      </c>
      <c r="D24" s="31">
        <v>-234</v>
      </c>
      <c r="E24" s="31">
        <v>-241</v>
      </c>
      <c r="F24" s="31">
        <v>-249</v>
      </c>
      <c r="G24" s="31">
        <v>-256</v>
      </c>
      <c r="H24" s="31">
        <v>-264</v>
      </c>
      <c r="I24" s="31">
        <v>-272</v>
      </c>
      <c r="J24" s="31">
        <v>-281</v>
      </c>
      <c r="K24" s="31">
        <v>-289</v>
      </c>
      <c r="L24" s="31">
        <v>-298</v>
      </c>
      <c r="M24" s="32">
        <v>-305</v>
      </c>
      <c r="N24" s="5"/>
      <c r="P24" s="12"/>
      <c r="Q24" s="12"/>
      <c r="R24" s="12"/>
    </row>
    <row r="25" spans="1:18" s="7" customFormat="1">
      <c r="A25" s="25" t="s">
        <v>20</v>
      </c>
      <c r="B25" s="33">
        <v>603</v>
      </c>
      <c r="C25" s="34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2">
        <v>0</v>
      </c>
      <c r="N25" s="5"/>
      <c r="P25" s="12">
        <v>0</v>
      </c>
      <c r="Q25" s="12">
        <v>603</v>
      </c>
      <c r="R25" s="12">
        <f t="shared" si="4"/>
        <v>603</v>
      </c>
    </row>
    <row r="26" spans="1:18" s="7" customFormat="1">
      <c r="A26" s="45" t="s">
        <v>21</v>
      </c>
      <c r="B26" s="47">
        <f>SUM(B19:B25)</f>
        <v>67494</v>
      </c>
      <c r="C26" s="48">
        <f>SUM(C19:C25)</f>
        <v>65378</v>
      </c>
      <c r="D26" s="49">
        <f>SUM(D19:D25)</f>
        <v>66118</v>
      </c>
      <c r="E26" s="49">
        <f>SUM(E19:E25)</f>
        <v>67697</v>
      </c>
      <c r="F26" s="49">
        <f t="shared" ref="F26:M26" si="5">SUM(F19:F25)</f>
        <v>69457</v>
      </c>
      <c r="G26" s="49">
        <f t="shared" si="5"/>
        <v>70375</v>
      </c>
      <c r="H26" s="49">
        <f t="shared" si="5"/>
        <v>72809</v>
      </c>
      <c r="I26" s="49">
        <f t="shared" si="5"/>
        <v>75343</v>
      </c>
      <c r="J26" s="49">
        <f t="shared" si="5"/>
        <v>77970</v>
      </c>
      <c r="K26" s="49">
        <f t="shared" si="5"/>
        <v>80702</v>
      </c>
      <c r="L26" s="49">
        <f t="shared" si="5"/>
        <v>83522</v>
      </c>
      <c r="M26" s="49">
        <f t="shared" si="5"/>
        <v>86808</v>
      </c>
      <c r="N26" s="5" t="s">
        <v>0</v>
      </c>
      <c r="P26" s="13">
        <f>SUM(P19:P25)</f>
        <v>67289</v>
      </c>
      <c r="Q26" s="13">
        <f>SUM(Q19:Q25)</f>
        <v>67494</v>
      </c>
      <c r="R26" s="13">
        <f>SUM(R19:R25)</f>
        <v>205</v>
      </c>
    </row>
    <row r="27" spans="1:18" s="7" customFormat="1">
      <c r="A27" s="45"/>
      <c r="B27" s="50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3"/>
      <c r="N27" s="5" t="s">
        <v>0</v>
      </c>
      <c r="P27" s="12"/>
      <c r="Q27" s="12"/>
      <c r="R27" s="12"/>
    </row>
    <row r="28" spans="1:18" s="7" customFormat="1">
      <c r="A28" s="45" t="s">
        <v>22</v>
      </c>
      <c r="B28" s="47">
        <f t="shared" ref="B28:M28" si="6">B16-B26</f>
        <v>-335</v>
      </c>
      <c r="C28" s="48">
        <f t="shared" si="6"/>
        <v>2092</v>
      </c>
      <c r="D28" s="49">
        <f t="shared" si="6"/>
        <v>5728</v>
      </c>
      <c r="E28" s="49">
        <f t="shared" si="6"/>
        <v>-1538</v>
      </c>
      <c r="F28" s="49">
        <f t="shared" si="6"/>
        <v>-1589</v>
      </c>
      <c r="G28" s="49">
        <f t="shared" si="6"/>
        <v>-1964</v>
      </c>
      <c r="H28" s="49">
        <f t="shared" si="6"/>
        <v>-2608</v>
      </c>
      <c r="I28" s="49">
        <f t="shared" si="6"/>
        <v>-3304</v>
      </c>
      <c r="J28" s="49">
        <f t="shared" si="6"/>
        <v>-4033</v>
      </c>
      <c r="K28" s="49">
        <f t="shared" si="6"/>
        <v>-4813</v>
      </c>
      <c r="L28" s="49">
        <f t="shared" si="6"/>
        <v>-5629</v>
      </c>
      <c r="M28" s="49">
        <f t="shared" si="6"/>
        <v>-6856</v>
      </c>
      <c r="N28" s="5" t="s">
        <v>0</v>
      </c>
      <c r="P28" s="13">
        <f t="shared" ref="P28" si="7">P16-P26</f>
        <v>-3451</v>
      </c>
      <c r="Q28" s="13">
        <f t="shared" ref="Q28" si="8">Q16-Q26</f>
        <v>-335</v>
      </c>
      <c r="R28" s="13">
        <f>R16-R26</f>
        <v>3116</v>
      </c>
    </row>
    <row r="29" spans="1:18" s="7" customFormat="1">
      <c r="A29" s="45" t="s">
        <v>91</v>
      </c>
      <c r="B29" s="50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3"/>
      <c r="N29" s="5" t="s">
        <v>0</v>
      </c>
      <c r="P29" s="12"/>
      <c r="Q29" s="12"/>
      <c r="R29" s="12"/>
    </row>
    <row r="30" spans="1:18" s="7" customFormat="1" ht="13.5" thickBot="1">
      <c r="A30" s="45" t="s">
        <v>23</v>
      </c>
      <c r="B30" s="54">
        <f>B28</f>
        <v>-335</v>
      </c>
      <c r="C30" s="55">
        <f>C28</f>
        <v>2092</v>
      </c>
      <c r="D30" s="56">
        <f>D28</f>
        <v>5728</v>
      </c>
      <c r="E30" s="56">
        <f>E28</f>
        <v>-1538</v>
      </c>
      <c r="F30" s="56">
        <f t="shared" ref="F30:L30" si="9">F28</f>
        <v>-1589</v>
      </c>
      <c r="G30" s="56">
        <f t="shared" si="9"/>
        <v>-1964</v>
      </c>
      <c r="H30" s="56">
        <f t="shared" si="9"/>
        <v>-2608</v>
      </c>
      <c r="I30" s="56">
        <f t="shared" si="9"/>
        <v>-3304</v>
      </c>
      <c r="J30" s="56">
        <f t="shared" si="9"/>
        <v>-4033</v>
      </c>
      <c r="K30" s="56">
        <f t="shared" si="9"/>
        <v>-4813</v>
      </c>
      <c r="L30" s="56">
        <f t="shared" si="9"/>
        <v>-5629</v>
      </c>
      <c r="M30" s="56">
        <f>M28</f>
        <v>-6856</v>
      </c>
      <c r="N30" s="5" t="s">
        <v>0</v>
      </c>
      <c r="P30" s="14">
        <f>P28</f>
        <v>-3451</v>
      </c>
      <c r="Q30" s="14">
        <f>Q28</f>
        <v>-335</v>
      </c>
      <c r="R30" s="14">
        <f>Q30-P30</f>
        <v>3116</v>
      </c>
    </row>
    <row r="31" spans="1:18" s="7" customFormat="1" ht="13.5" thickTop="1">
      <c r="A31" s="46"/>
      <c r="B31" s="50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5" t="s">
        <v>0</v>
      </c>
      <c r="P31" s="12"/>
      <c r="Q31" s="12"/>
      <c r="R31" s="12"/>
    </row>
    <row r="32" spans="1:18" s="7" customFormat="1">
      <c r="A32" s="45" t="s">
        <v>24</v>
      </c>
      <c r="B32" s="50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3"/>
      <c r="N32" s="5" t="s">
        <v>0</v>
      </c>
      <c r="P32" s="12"/>
      <c r="Q32" s="12"/>
      <c r="R32" s="12"/>
    </row>
    <row r="33" spans="1:18" s="7" customFormat="1">
      <c r="A33" s="45" t="s">
        <v>25</v>
      </c>
      <c r="B33" s="57">
        <f t="shared" ref="B33:M33" si="10">B30-B15</f>
        <v>-7026</v>
      </c>
      <c r="C33" s="58">
        <f t="shared" si="10"/>
        <v>-4922</v>
      </c>
      <c r="D33" s="59">
        <f t="shared" si="10"/>
        <v>-4280</v>
      </c>
      <c r="E33" s="59">
        <f t="shared" si="10"/>
        <v>-4204</v>
      </c>
      <c r="F33" s="59">
        <f t="shared" si="10"/>
        <v>-4255</v>
      </c>
      <c r="G33" s="59">
        <f t="shared" si="10"/>
        <v>-4630</v>
      </c>
      <c r="H33" s="59">
        <f t="shared" si="10"/>
        <v>-5274</v>
      </c>
      <c r="I33" s="59">
        <f t="shared" si="10"/>
        <v>-5970</v>
      </c>
      <c r="J33" s="59">
        <f t="shared" si="10"/>
        <v>-6699</v>
      </c>
      <c r="K33" s="59">
        <f t="shared" si="10"/>
        <v>-7479</v>
      </c>
      <c r="L33" s="59">
        <f t="shared" si="10"/>
        <v>-8295</v>
      </c>
      <c r="M33" s="60">
        <f t="shared" si="10"/>
        <v>-9522</v>
      </c>
      <c r="N33" s="5" t="s">
        <v>0</v>
      </c>
      <c r="P33" s="15">
        <f t="shared" ref="P33" si="11">P30-P15</f>
        <v>-5941</v>
      </c>
      <c r="Q33" s="15">
        <f t="shared" ref="Q33" si="12">Q30-Q15</f>
        <v>-7026</v>
      </c>
      <c r="R33" s="15">
        <f>Q33-P33</f>
        <v>-1085</v>
      </c>
    </row>
    <row r="34" spans="1:18" s="7" customFormat="1">
      <c r="A34" s="25"/>
      <c r="B34" s="53"/>
      <c r="C34" s="51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" t="s">
        <v>0</v>
      </c>
      <c r="P34" s="10"/>
      <c r="Q34" s="10"/>
      <c r="R34" s="10"/>
    </row>
    <row r="61" spans="1:1">
      <c r="A61" s="98"/>
    </row>
  </sheetData>
  <mergeCells count="1">
    <mergeCell ref="D5:M5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5" orientation="landscape" r:id="rId1"/>
  <headerFooter>
    <oddFooter>&amp;L&amp;"Gotham Book,Regular"&amp;8Wingecarribee Shire Council Draft Long Term Financial Plan 2016 - 2026&amp;R&amp;"Gotham Book,Regular"&amp;8 Page 24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9"/>
  <sheetViews>
    <sheetView zoomScale="90" zoomScaleNormal="90" zoomScalePageLayoutView="85" workbookViewId="0">
      <selection activeCell="J10" sqref="J10:J11"/>
    </sheetView>
  </sheetViews>
  <sheetFormatPr defaultColWidth="9.140625" defaultRowHeight="12.75"/>
  <cols>
    <col min="1" max="1" width="47.140625" style="6" customWidth="1"/>
    <col min="2" max="13" width="13.7109375" style="6" customWidth="1"/>
    <col min="14" max="14" width="1.85546875" style="6" customWidth="1"/>
    <col min="15" max="15" width="9.140625" style="6" customWidth="1"/>
    <col min="16" max="17" width="13.7109375" style="6" hidden="1" customWidth="1"/>
    <col min="18" max="18" width="13.140625" style="11" hidden="1" customWidth="1"/>
    <col min="19" max="16384" width="9.140625" style="6"/>
  </cols>
  <sheetData>
    <row r="2" spans="1:18" ht="21.75">
      <c r="A2" s="81" t="s">
        <v>71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62" t="s">
        <v>0</v>
      </c>
    </row>
    <row r="3" spans="1:18" ht="21.75">
      <c r="A3" s="81" t="s">
        <v>72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62" t="s">
        <v>0</v>
      </c>
    </row>
    <row r="4" spans="1:18">
      <c r="A4" s="6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62"/>
    </row>
    <row r="5" spans="1:18">
      <c r="A5" s="36" t="s">
        <v>74</v>
      </c>
      <c r="B5" s="37" t="s">
        <v>1</v>
      </c>
      <c r="C5" s="38" t="s">
        <v>2</v>
      </c>
      <c r="D5" s="100" t="s">
        <v>3</v>
      </c>
      <c r="E5" s="99"/>
      <c r="F5" s="99"/>
      <c r="G5" s="99"/>
      <c r="H5" s="99"/>
      <c r="I5" s="99"/>
      <c r="J5" s="99"/>
      <c r="K5" s="99"/>
      <c r="L5" s="99"/>
      <c r="M5" s="99"/>
      <c r="N5" s="62" t="s">
        <v>0</v>
      </c>
      <c r="P5" s="2" t="s">
        <v>89</v>
      </c>
      <c r="Q5" s="2" t="s">
        <v>90</v>
      </c>
    </row>
    <row r="6" spans="1:18">
      <c r="A6" s="39" t="s">
        <v>95</v>
      </c>
      <c r="B6" s="40" t="s">
        <v>70</v>
      </c>
      <c r="C6" s="41" t="s">
        <v>85</v>
      </c>
      <c r="D6" s="40" t="s">
        <v>76</v>
      </c>
      <c r="E6" s="40" t="s">
        <v>77</v>
      </c>
      <c r="F6" s="40" t="s">
        <v>78</v>
      </c>
      <c r="G6" s="40" t="s">
        <v>79</v>
      </c>
      <c r="H6" s="40" t="s">
        <v>80</v>
      </c>
      <c r="I6" s="40" t="s">
        <v>81</v>
      </c>
      <c r="J6" s="40" t="s">
        <v>82</v>
      </c>
      <c r="K6" s="40" t="s">
        <v>83</v>
      </c>
      <c r="L6" s="40" t="s">
        <v>84</v>
      </c>
      <c r="M6" s="40" t="s">
        <v>4</v>
      </c>
      <c r="N6" s="62" t="s">
        <v>0</v>
      </c>
      <c r="P6" s="3" t="s">
        <v>70</v>
      </c>
      <c r="Q6" s="3" t="s">
        <v>70</v>
      </c>
      <c r="R6" s="3" t="s">
        <v>26</v>
      </c>
    </row>
    <row r="7" spans="1:18" ht="13.5" thickBot="1">
      <c r="A7" s="73"/>
      <c r="B7" s="43" t="s">
        <v>86</v>
      </c>
      <c r="C7" s="44" t="s">
        <v>86</v>
      </c>
      <c r="D7" s="43" t="s">
        <v>86</v>
      </c>
      <c r="E7" s="43" t="s">
        <v>86</v>
      </c>
      <c r="F7" s="43" t="s">
        <v>86</v>
      </c>
      <c r="G7" s="43" t="s">
        <v>86</v>
      </c>
      <c r="H7" s="43" t="s">
        <v>86</v>
      </c>
      <c r="I7" s="43" t="s">
        <v>86</v>
      </c>
      <c r="J7" s="43" t="s">
        <v>86</v>
      </c>
      <c r="K7" s="43" t="s">
        <v>86</v>
      </c>
      <c r="L7" s="43" t="s">
        <v>86</v>
      </c>
      <c r="M7" s="43" t="s">
        <v>86</v>
      </c>
      <c r="N7" s="62" t="s">
        <v>0</v>
      </c>
      <c r="P7" s="4" t="s">
        <v>86</v>
      </c>
      <c r="Q7" s="4" t="s">
        <v>86</v>
      </c>
      <c r="R7" s="4" t="s">
        <v>86</v>
      </c>
    </row>
    <row r="8" spans="1:18" s="7" customFormat="1">
      <c r="A8" s="45" t="s">
        <v>27</v>
      </c>
      <c r="B8" s="25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64" t="s">
        <v>0</v>
      </c>
      <c r="R8" s="11"/>
    </row>
    <row r="9" spans="1:18" s="7" customFormat="1">
      <c r="A9" s="45" t="s">
        <v>28</v>
      </c>
      <c r="B9" s="25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64" t="s">
        <v>0</v>
      </c>
      <c r="R9" s="11"/>
    </row>
    <row r="10" spans="1:18" s="7" customFormat="1">
      <c r="A10" s="25" t="s">
        <v>29</v>
      </c>
      <c r="B10" s="33">
        <v>4606</v>
      </c>
      <c r="C10" s="30">
        <v>1000</v>
      </c>
      <c r="D10" s="29">
        <v>1000</v>
      </c>
      <c r="E10" s="29">
        <v>1000</v>
      </c>
      <c r="F10" s="29">
        <v>1000</v>
      </c>
      <c r="G10" s="29">
        <v>1000</v>
      </c>
      <c r="H10" s="29">
        <v>1000</v>
      </c>
      <c r="I10" s="29">
        <v>1000</v>
      </c>
      <c r="J10" s="29">
        <v>1000</v>
      </c>
      <c r="K10" s="29">
        <v>1000</v>
      </c>
      <c r="L10" s="29">
        <v>1000</v>
      </c>
      <c r="M10" s="29">
        <v>1000</v>
      </c>
      <c r="N10" s="64" t="s">
        <v>0</v>
      </c>
      <c r="P10" s="12">
        <v>2000</v>
      </c>
      <c r="Q10" s="12">
        <v>4606</v>
      </c>
      <c r="R10" s="19">
        <f>Q10-P10</f>
        <v>2606</v>
      </c>
    </row>
    <row r="11" spans="1:18" s="7" customFormat="1">
      <c r="A11" s="25" t="s">
        <v>30</v>
      </c>
      <c r="B11" s="33">
        <v>47392</v>
      </c>
      <c r="C11" s="30">
        <v>46746</v>
      </c>
      <c r="D11" s="29">
        <v>42761</v>
      </c>
      <c r="E11" s="29">
        <v>45123</v>
      </c>
      <c r="F11" s="29">
        <v>46474</v>
      </c>
      <c r="G11" s="29">
        <v>48192</v>
      </c>
      <c r="H11" s="29">
        <v>49923</v>
      </c>
      <c r="I11" s="29">
        <v>50254</v>
      </c>
      <c r="J11" s="29">
        <v>51442</v>
      </c>
      <c r="K11" s="29">
        <v>51951</v>
      </c>
      <c r="L11" s="29">
        <v>51360</v>
      </c>
      <c r="M11" s="29">
        <v>51057</v>
      </c>
      <c r="N11" s="64" t="s">
        <v>0</v>
      </c>
      <c r="P11" s="12">
        <v>48451</v>
      </c>
      <c r="Q11" s="12">
        <v>47392</v>
      </c>
      <c r="R11" s="19">
        <f t="shared" ref="R11:R15" si="0">Q11-P11</f>
        <v>-1059</v>
      </c>
    </row>
    <row r="12" spans="1:18" s="7" customFormat="1">
      <c r="A12" s="25" t="s">
        <v>31</v>
      </c>
      <c r="B12" s="33">
        <v>3974</v>
      </c>
      <c r="C12" s="30">
        <v>3773</v>
      </c>
      <c r="D12" s="29">
        <v>3922</v>
      </c>
      <c r="E12" s="29">
        <v>3843</v>
      </c>
      <c r="F12" s="29">
        <v>3967</v>
      </c>
      <c r="G12" s="29">
        <v>4102</v>
      </c>
      <c r="H12" s="29">
        <v>4190</v>
      </c>
      <c r="I12" s="29">
        <v>4283</v>
      </c>
      <c r="J12" s="29">
        <v>4380</v>
      </c>
      <c r="K12" s="29">
        <v>4482</v>
      </c>
      <c r="L12" s="29">
        <v>4582</v>
      </c>
      <c r="M12" s="29">
        <v>4686.0113999999994</v>
      </c>
      <c r="N12" s="64" t="s">
        <v>0</v>
      </c>
      <c r="P12" s="12">
        <v>4103</v>
      </c>
      <c r="Q12" s="12">
        <v>3974</v>
      </c>
      <c r="R12" s="19">
        <f t="shared" si="0"/>
        <v>-129</v>
      </c>
    </row>
    <row r="13" spans="1:18" s="7" customFormat="1">
      <c r="A13" s="25" t="s">
        <v>32</v>
      </c>
      <c r="B13" s="33">
        <v>463</v>
      </c>
      <c r="C13" s="30">
        <v>480</v>
      </c>
      <c r="D13" s="29">
        <v>514</v>
      </c>
      <c r="E13" s="29">
        <v>550</v>
      </c>
      <c r="F13" s="29">
        <v>588</v>
      </c>
      <c r="G13" s="29">
        <v>628</v>
      </c>
      <c r="H13" s="29">
        <v>641</v>
      </c>
      <c r="I13" s="29">
        <v>655</v>
      </c>
      <c r="J13" s="29">
        <v>668</v>
      </c>
      <c r="K13" s="29">
        <v>682</v>
      </c>
      <c r="L13" s="29">
        <v>703</v>
      </c>
      <c r="M13" s="29">
        <v>719.80169999999998</v>
      </c>
      <c r="N13" s="64" t="s">
        <v>0</v>
      </c>
      <c r="P13" s="12">
        <v>549</v>
      </c>
      <c r="Q13" s="12">
        <v>463</v>
      </c>
      <c r="R13" s="19">
        <f t="shared" si="0"/>
        <v>-86</v>
      </c>
    </row>
    <row r="14" spans="1:18" s="7" customFormat="1">
      <c r="A14" s="25" t="s">
        <v>33</v>
      </c>
      <c r="B14" s="33">
        <v>397</v>
      </c>
      <c r="C14" s="30">
        <v>345</v>
      </c>
      <c r="D14" s="29">
        <v>363</v>
      </c>
      <c r="E14" s="29">
        <v>382</v>
      </c>
      <c r="F14" s="29">
        <v>402</v>
      </c>
      <c r="G14" s="29">
        <v>422</v>
      </c>
      <c r="H14" s="29">
        <v>432</v>
      </c>
      <c r="I14" s="29">
        <v>442</v>
      </c>
      <c r="J14" s="29">
        <v>452</v>
      </c>
      <c r="K14" s="29">
        <v>462</v>
      </c>
      <c r="L14" s="29">
        <v>475</v>
      </c>
      <c r="M14" s="29">
        <v>486.54250000000002</v>
      </c>
      <c r="N14" s="64" t="s">
        <v>0</v>
      </c>
      <c r="P14" s="12">
        <v>399</v>
      </c>
      <c r="Q14" s="12">
        <v>397</v>
      </c>
      <c r="R14" s="19">
        <f t="shared" si="0"/>
        <v>-2</v>
      </c>
    </row>
    <row r="15" spans="1:18" s="7" customFormat="1">
      <c r="A15" s="25" t="s">
        <v>34</v>
      </c>
      <c r="B15" s="33">
        <v>1012</v>
      </c>
      <c r="C15" s="30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64" t="s">
        <v>0</v>
      </c>
      <c r="P15" s="12">
        <v>0</v>
      </c>
      <c r="Q15" s="12">
        <v>1012</v>
      </c>
      <c r="R15" s="19">
        <f t="shared" si="0"/>
        <v>1012</v>
      </c>
    </row>
    <row r="16" spans="1:18" s="7" customFormat="1">
      <c r="A16" s="45" t="s">
        <v>35</v>
      </c>
      <c r="B16" s="65">
        <f t="shared" ref="B16:M16" si="1">SUM(B8:B15)</f>
        <v>57844</v>
      </c>
      <c r="C16" s="66">
        <f t="shared" si="1"/>
        <v>52344</v>
      </c>
      <c r="D16" s="65">
        <f>SUM(D8:D15)</f>
        <v>48560</v>
      </c>
      <c r="E16" s="65">
        <f t="shared" si="1"/>
        <v>50898</v>
      </c>
      <c r="F16" s="65">
        <f t="shared" si="1"/>
        <v>52431</v>
      </c>
      <c r="G16" s="65">
        <f t="shared" si="1"/>
        <v>54344</v>
      </c>
      <c r="H16" s="65">
        <f t="shared" si="1"/>
        <v>56186</v>
      </c>
      <c r="I16" s="65">
        <f t="shared" si="1"/>
        <v>56634</v>
      </c>
      <c r="J16" s="65">
        <f t="shared" si="1"/>
        <v>57942</v>
      </c>
      <c r="K16" s="65">
        <f t="shared" si="1"/>
        <v>58577</v>
      </c>
      <c r="L16" s="65">
        <f t="shared" si="1"/>
        <v>58120</v>
      </c>
      <c r="M16" s="65">
        <f t="shared" si="1"/>
        <v>57949.355600000003</v>
      </c>
      <c r="N16" s="64" t="s">
        <v>0</v>
      </c>
      <c r="P16" s="16">
        <f t="shared" ref="P16" si="2">SUM(P8:P15)</f>
        <v>55502</v>
      </c>
      <c r="Q16" s="16">
        <f t="shared" ref="Q16" si="3">SUM(Q8:Q15)</f>
        <v>57844</v>
      </c>
      <c r="R16" s="19">
        <f>SUM(R10:R15)</f>
        <v>2342</v>
      </c>
    </row>
    <row r="17" spans="1:18" s="7" customFormat="1">
      <c r="A17" s="25"/>
      <c r="B17" s="33"/>
      <c r="C17" s="3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64" t="s">
        <v>0</v>
      </c>
      <c r="P17" s="12"/>
      <c r="Q17" s="12"/>
      <c r="R17" s="20"/>
    </row>
    <row r="18" spans="1:18" s="7" customFormat="1">
      <c r="A18" s="45" t="s">
        <v>36</v>
      </c>
      <c r="B18" s="33"/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64" t="s">
        <v>0</v>
      </c>
      <c r="P18" s="12"/>
      <c r="Q18" s="12"/>
      <c r="R18" s="20"/>
    </row>
    <row r="19" spans="1:18" s="7" customFormat="1">
      <c r="A19" s="25" t="s">
        <v>30</v>
      </c>
      <c r="B19" s="33">
        <v>0</v>
      </c>
      <c r="C19" s="30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64" t="s">
        <v>0</v>
      </c>
      <c r="P19" s="12">
        <v>0</v>
      </c>
      <c r="Q19" s="12">
        <v>0</v>
      </c>
      <c r="R19" s="19">
        <f t="shared" ref="R19:R22" si="4">Q19-P19</f>
        <v>0</v>
      </c>
    </row>
    <row r="20" spans="1:18" s="7" customFormat="1">
      <c r="A20" s="25" t="s">
        <v>31</v>
      </c>
      <c r="B20" s="33">
        <v>328</v>
      </c>
      <c r="C20" s="30">
        <v>310</v>
      </c>
      <c r="D20" s="29">
        <v>315</v>
      </c>
      <c r="E20" s="29">
        <v>319</v>
      </c>
      <c r="F20" s="29">
        <v>323</v>
      </c>
      <c r="G20" s="29">
        <v>328</v>
      </c>
      <c r="H20" s="29">
        <v>332</v>
      </c>
      <c r="I20" s="29">
        <v>337</v>
      </c>
      <c r="J20" s="29">
        <v>342</v>
      </c>
      <c r="K20" s="29">
        <v>347</v>
      </c>
      <c r="L20" s="29">
        <v>352</v>
      </c>
      <c r="M20" s="29">
        <v>357</v>
      </c>
      <c r="N20" s="64" t="s">
        <v>0</v>
      </c>
      <c r="P20" s="12">
        <v>200</v>
      </c>
      <c r="Q20" s="12">
        <v>328</v>
      </c>
      <c r="R20" s="19">
        <f t="shared" si="4"/>
        <v>128</v>
      </c>
    </row>
    <row r="21" spans="1:18" s="7" customFormat="1">
      <c r="A21" s="25" t="s">
        <v>37</v>
      </c>
      <c r="B21" s="33">
        <v>854597</v>
      </c>
      <c r="C21" s="30">
        <v>859625</v>
      </c>
      <c r="D21" s="29">
        <v>867882</v>
      </c>
      <c r="E21" s="29">
        <v>862709</v>
      </c>
      <c r="F21" s="29">
        <v>858444</v>
      </c>
      <c r="G21" s="29">
        <v>853370</v>
      </c>
      <c r="H21" s="29">
        <v>847741</v>
      </c>
      <c r="I21" s="29">
        <v>842813</v>
      </c>
      <c r="J21" s="29">
        <v>836379</v>
      </c>
      <c r="K21" s="29">
        <v>829864</v>
      </c>
      <c r="L21" s="29">
        <v>829670</v>
      </c>
      <c r="M21" s="29">
        <v>821793</v>
      </c>
      <c r="N21" s="64" t="s">
        <v>0</v>
      </c>
      <c r="P21" s="12">
        <v>788661</v>
      </c>
      <c r="Q21" s="12">
        <v>854597</v>
      </c>
      <c r="R21" s="19">
        <f t="shared" si="4"/>
        <v>65936</v>
      </c>
    </row>
    <row r="22" spans="1:18" s="7" customFormat="1">
      <c r="A22" s="25" t="s">
        <v>33</v>
      </c>
      <c r="B22" s="33">
        <v>0</v>
      </c>
      <c r="C22" s="30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64" t="s">
        <v>0</v>
      </c>
      <c r="P22" s="12">
        <v>39</v>
      </c>
      <c r="Q22" s="12">
        <v>0</v>
      </c>
      <c r="R22" s="19">
        <f t="shared" si="4"/>
        <v>-39</v>
      </c>
    </row>
    <row r="23" spans="1:18" s="7" customFormat="1">
      <c r="A23" s="45" t="s">
        <v>38</v>
      </c>
      <c r="B23" s="74">
        <f t="shared" ref="B23:M23" si="5">SUM(B18:B22)</f>
        <v>854925</v>
      </c>
      <c r="C23" s="75">
        <f t="shared" si="5"/>
        <v>859935</v>
      </c>
      <c r="D23" s="74">
        <f>SUM(D18:D22)</f>
        <v>868197</v>
      </c>
      <c r="E23" s="74">
        <f t="shared" si="5"/>
        <v>863028</v>
      </c>
      <c r="F23" s="74">
        <f t="shared" si="5"/>
        <v>858767</v>
      </c>
      <c r="G23" s="74">
        <f t="shared" si="5"/>
        <v>853698</v>
      </c>
      <c r="H23" s="74">
        <f t="shared" si="5"/>
        <v>848073</v>
      </c>
      <c r="I23" s="74">
        <f t="shared" si="5"/>
        <v>843150</v>
      </c>
      <c r="J23" s="74">
        <f t="shared" si="5"/>
        <v>836721</v>
      </c>
      <c r="K23" s="74">
        <f t="shared" si="5"/>
        <v>830211</v>
      </c>
      <c r="L23" s="74">
        <f t="shared" si="5"/>
        <v>830022</v>
      </c>
      <c r="M23" s="74">
        <f t="shared" si="5"/>
        <v>822150</v>
      </c>
      <c r="N23" s="64" t="s">
        <v>0</v>
      </c>
      <c r="P23" s="16">
        <f t="shared" ref="P23" si="6">SUM(P18:P22)</f>
        <v>788900</v>
      </c>
      <c r="Q23" s="16">
        <f t="shared" ref="Q23" si="7">SUM(Q18:Q22)</f>
        <v>854925</v>
      </c>
      <c r="R23" s="20">
        <f>SUM(R19:R22)</f>
        <v>66025</v>
      </c>
    </row>
    <row r="24" spans="1:18" s="7" customFormat="1" ht="13.5" thickBot="1">
      <c r="A24" s="45" t="s">
        <v>39</v>
      </c>
      <c r="B24" s="76">
        <f t="shared" ref="B24:M24" si="8">B23+B16</f>
        <v>912769</v>
      </c>
      <c r="C24" s="77">
        <f t="shared" si="8"/>
        <v>912279</v>
      </c>
      <c r="D24" s="76">
        <f>D23+D16</f>
        <v>916757</v>
      </c>
      <c r="E24" s="76">
        <f t="shared" si="8"/>
        <v>913926</v>
      </c>
      <c r="F24" s="76">
        <f t="shared" si="8"/>
        <v>911198</v>
      </c>
      <c r="G24" s="76">
        <f t="shared" si="8"/>
        <v>908042</v>
      </c>
      <c r="H24" s="76">
        <f t="shared" si="8"/>
        <v>904259</v>
      </c>
      <c r="I24" s="76">
        <f t="shared" si="8"/>
        <v>899784</v>
      </c>
      <c r="J24" s="76">
        <f t="shared" si="8"/>
        <v>894663</v>
      </c>
      <c r="K24" s="76">
        <f t="shared" si="8"/>
        <v>888788</v>
      </c>
      <c r="L24" s="76">
        <f t="shared" si="8"/>
        <v>888142</v>
      </c>
      <c r="M24" s="76">
        <f t="shared" si="8"/>
        <v>880099.35560000001</v>
      </c>
      <c r="N24" s="64" t="s">
        <v>0</v>
      </c>
      <c r="P24" s="17">
        <f t="shared" ref="P24" si="9">P23+P16</f>
        <v>844402</v>
      </c>
      <c r="Q24" s="17">
        <f t="shared" ref="Q24" si="10">Q23+Q16</f>
        <v>912769</v>
      </c>
      <c r="R24" s="20">
        <f>SUM(R16+R23)</f>
        <v>68367</v>
      </c>
    </row>
    <row r="25" spans="1:18" s="7" customFormat="1">
      <c r="A25" s="25"/>
      <c r="B25" s="33"/>
      <c r="C25" s="30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64" t="s">
        <v>0</v>
      </c>
      <c r="P25" s="12"/>
      <c r="Q25" s="12"/>
      <c r="R25" s="20"/>
    </row>
    <row r="26" spans="1:18" s="7" customFormat="1">
      <c r="A26" s="45" t="s">
        <v>40</v>
      </c>
      <c r="B26" s="33"/>
      <c r="C26" s="30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64" t="s">
        <v>0</v>
      </c>
      <c r="P26" s="12"/>
      <c r="Q26" s="12"/>
      <c r="R26" s="20"/>
    </row>
    <row r="27" spans="1:18" s="7" customFormat="1">
      <c r="A27" s="45" t="s">
        <v>41</v>
      </c>
      <c r="B27" s="33"/>
      <c r="C27" s="30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4" t="s">
        <v>0</v>
      </c>
      <c r="P27" s="12"/>
      <c r="Q27" s="12"/>
      <c r="R27" s="20"/>
    </row>
    <row r="28" spans="1:18" s="7" customFormat="1">
      <c r="A28" s="25" t="s">
        <v>42</v>
      </c>
      <c r="B28" s="33">
        <v>7004</v>
      </c>
      <c r="C28" s="30">
        <v>6022</v>
      </c>
      <c r="D28" s="29">
        <v>6181</v>
      </c>
      <c r="E28" s="29">
        <v>6365</v>
      </c>
      <c r="F28" s="29">
        <v>6774</v>
      </c>
      <c r="G28" s="29">
        <v>7207</v>
      </c>
      <c r="H28" s="29">
        <v>7372</v>
      </c>
      <c r="I28" s="29">
        <v>7546</v>
      </c>
      <c r="J28" s="29">
        <v>7728</v>
      </c>
      <c r="K28" s="29">
        <v>7914</v>
      </c>
      <c r="L28" s="29">
        <v>8423</v>
      </c>
      <c r="M28" s="29">
        <v>8729</v>
      </c>
      <c r="N28" s="64" t="s">
        <v>0</v>
      </c>
      <c r="P28" s="12">
        <v>11845</v>
      </c>
      <c r="Q28" s="12">
        <v>7004</v>
      </c>
      <c r="R28" s="19">
        <f t="shared" ref="R28:R30" si="11">Q28-P28</f>
        <v>-4841</v>
      </c>
    </row>
    <row r="29" spans="1:18" s="7" customFormat="1">
      <c r="A29" s="25" t="s">
        <v>43</v>
      </c>
      <c r="B29" s="33">
        <v>2027</v>
      </c>
      <c r="C29" s="30">
        <v>1409</v>
      </c>
      <c r="D29" s="29">
        <v>1477</v>
      </c>
      <c r="E29" s="29">
        <v>1549</v>
      </c>
      <c r="F29" s="29">
        <v>1625</v>
      </c>
      <c r="G29" s="29">
        <v>1340</v>
      </c>
      <c r="H29" s="29">
        <v>1345</v>
      </c>
      <c r="I29" s="29">
        <v>1270</v>
      </c>
      <c r="J29" s="29">
        <v>1249</v>
      </c>
      <c r="K29" s="29">
        <v>1165</v>
      </c>
      <c r="L29" s="29">
        <v>1492</v>
      </c>
      <c r="M29" s="29">
        <v>1202</v>
      </c>
      <c r="N29" s="64" t="s">
        <v>0</v>
      </c>
      <c r="P29" s="12">
        <v>1347</v>
      </c>
      <c r="Q29" s="12">
        <v>2027</v>
      </c>
      <c r="R29" s="19">
        <f t="shared" si="11"/>
        <v>680</v>
      </c>
    </row>
    <row r="30" spans="1:18" s="7" customFormat="1">
      <c r="A30" s="25" t="s">
        <v>44</v>
      </c>
      <c r="B30" s="33">
        <v>5375</v>
      </c>
      <c r="C30" s="30">
        <v>5375</v>
      </c>
      <c r="D30" s="29">
        <v>5375</v>
      </c>
      <c r="E30" s="29">
        <v>5375</v>
      </c>
      <c r="F30" s="29">
        <v>5375</v>
      </c>
      <c r="G30" s="29">
        <v>5375</v>
      </c>
      <c r="H30" s="29">
        <v>5375</v>
      </c>
      <c r="I30" s="29">
        <v>5375</v>
      </c>
      <c r="J30" s="29">
        <v>5375</v>
      </c>
      <c r="K30" s="29">
        <v>5375</v>
      </c>
      <c r="L30" s="29">
        <v>5375</v>
      </c>
      <c r="M30" s="29">
        <v>5375</v>
      </c>
      <c r="N30" s="64" t="s">
        <v>0</v>
      </c>
      <c r="P30" s="12">
        <v>4998</v>
      </c>
      <c r="Q30" s="12">
        <v>5375</v>
      </c>
      <c r="R30" s="19">
        <f t="shared" si="11"/>
        <v>377</v>
      </c>
    </row>
    <row r="31" spans="1:18" s="7" customFormat="1">
      <c r="A31" s="45" t="s">
        <v>45</v>
      </c>
      <c r="B31" s="65">
        <f t="shared" ref="B31:M31" si="12">SUM(B26:B30)</f>
        <v>14406</v>
      </c>
      <c r="C31" s="66">
        <f t="shared" si="12"/>
        <v>12806</v>
      </c>
      <c r="D31" s="65">
        <f t="shared" si="12"/>
        <v>13033</v>
      </c>
      <c r="E31" s="65">
        <f t="shared" si="12"/>
        <v>13289</v>
      </c>
      <c r="F31" s="65">
        <f t="shared" si="12"/>
        <v>13774</v>
      </c>
      <c r="G31" s="65">
        <f t="shared" si="12"/>
        <v>13922</v>
      </c>
      <c r="H31" s="65">
        <f t="shared" si="12"/>
        <v>14092</v>
      </c>
      <c r="I31" s="65">
        <f t="shared" si="12"/>
        <v>14191</v>
      </c>
      <c r="J31" s="65">
        <f t="shared" si="12"/>
        <v>14352</v>
      </c>
      <c r="K31" s="65">
        <f t="shared" si="12"/>
        <v>14454</v>
      </c>
      <c r="L31" s="65">
        <f t="shared" si="12"/>
        <v>15290</v>
      </c>
      <c r="M31" s="65">
        <f t="shared" si="12"/>
        <v>15306</v>
      </c>
      <c r="N31" s="64" t="s">
        <v>0</v>
      </c>
      <c r="P31" s="16">
        <f t="shared" ref="P31" si="13">SUM(P26:P30)</f>
        <v>18190</v>
      </c>
      <c r="Q31" s="16">
        <f t="shared" ref="Q31" si="14">SUM(Q26:Q30)</f>
        <v>14406</v>
      </c>
      <c r="R31" s="20">
        <f>SUM(R28:R30)</f>
        <v>-3784</v>
      </c>
    </row>
    <row r="32" spans="1:18" s="7" customFormat="1">
      <c r="A32" s="25"/>
      <c r="B32" s="33"/>
      <c r="C32" s="30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64" t="s">
        <v>0</v>
      </c>
      <c r="P32" s="12"/>
      <c r="Q32" s="12"/>
      <c r="R32" s="20"/>
    </row>
    <row r="33" spans="1:18" s="7" customFormat="1">
      <c r="A33" s="45" t="s">
        <v>46</v>
      </c>
      <c r="B33" s="33"/>
      <c r="C33" s="30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64" t="s">
        <v>0</v>
      </c>
      <c r="P33" s="12"/>
      <c r="Q33" s="12"/>
      <c r="R33" s="20"/>
    </row>
    <row r="34" spans="1:18" s="7" customFormat="1">
      <c r="A34" s="25" t="s">
        <v>43</v>
      </c>
      <c r="B34" s="33">
        <v>15787</v>
      </c>
      <c r="C34" s="30">
        <v>14805</v>
      </c>
      <c r="D34" s="29">
        <v>13328</v>
      </c>
      <c r="E34" s="29">
        <v>11779</v>
      </c>
      <c r="F34" s="29">
        <v>10155</v>
      </c>
      <c r="G34" s="29">
        <v>8815</v>
      </c>
      <c r="H34" s="29">
        <v>7470</v>
      </c>
      <c r="I34" s="29">
        <v>6200</v>
      </c>
      <c r="J34" s="29">
        <v>4951</v>
      </c>
      <c r="K34" s="29">
        <v>3787</v>
      </c>
      <c r="L34" s="29">
        <v>7934</v>
      </c>
      <c r="M34" s="29">
        <v>6731</v>
      </c>
      <c r="N34" s="64" t="s">
        <v>0</v>
      </c>
      <c r="P34" s="12">
        <v>16215</v>
      </c>
      <c r="Q34" s="12">
        <v>15787</v>
      </c>
      <c r="R34" s="19">
        <f t="shared" ref="R34:R35" si="15">Q34-P34</f>
        <v>-428</v>
      </c>
    </row>
    <row r="35" spans="1:18" s="7" customFormat="1">
      <c r="A35" s="25" t="s">
        <v>44</v>
      </c>
      <c r="B35" s="33">
        <v>715</v>
      </c>
      <c r="C35" s="30">
        <v>715</v>
      </c>
      <c r="D35" s="29">
        <v>715</v>
      </c>
      <c r="E35" s="29">
        <v>715</v>
      </c>
      <c r="F35" s="29">
        <v>715</v>
      </c>
      <c r="G35" s="29">
        <v>715</v>
      </c>
      <c r="H35" s="29">
        <v>715</v>
      </c>
      <c r="I35" s="29">
        <v>715</v>
      </c>
      <c r="J35" s="29">
        <v>715</v>
      </c>
      <c r="K35" s="29">
        <v>715</v>
      </c>
      <c r="L35" s="29">
        <v>715</v>
      </c>
      <c r="M35" s="29">
        <v>715</v>
      </c>
      <c r="N35" s="64" t="s">
        <v>0</v>
      </c>
      <c r="P35" s="12">
        <v>345</v>
      </c>
      <c r="Q35" s="12">
        <f>649+66</f>
        <v>715</v>
      </c>
      <c r="R35" s="19">
        <f t="shared" si="15"/>
        <v>370</v>
      </c>
    </row>
    <row r="36" spans="1:18" s="7" customFormat="1">
      <c r="A36" s="45" t="s">
        <v>47</v>
      </c>
      <c r="B36" s="65">
        <f t="shared" ref="B36:M36" si="16">SUM(B33:B35)</f>
        <v>16502</v>
      </c>
      <c r="C36" s="66">
        <f t="shared" si="16"/>
        <v>15520</v>
      </c>
      <c r="D36" s="65">
        <f>SUM(D33:D35)</f>
        <v>14043</v>
      </c>
      <c r="E36" s="65">
        <f t="shared" si="16"/>
        <v>12494</v>
      </c>
      <c r="F36" s="65">
        <f t="shared" si="16"/>
        <v>10870</v>
      </c>
      <c r="G36" s="65">
        <f t="shared" si="16"/>
        <v>9530</v>
      </c>
      <c r="H36" s="65">
        <f t="shared" si="16"/>
        <v>8185</v>
      </c>
      <c r="I36" s="65">
        <f t="shared" si="16"/>
        <v>6915</v>
      </c>
      <c r="J36" s="65">
        <f t="shared" si="16"/>
        <v>5666</v>
      </c>
      <c r="K36" s="65">
        <f t="shared" si="16"/>
        <v>4502</v>
      </c>
      <c r="L36" s="65">
        <f t="shared" si="16"/>
        <v>8649</v>
      </c>
      <c r="M36" s="65">
        <f t="shared" si="16"/>
        <v>7446</v>
      </c>
      <c r="N36" s="64" t="s">
        <v>0</v>
      </c>
      <c r="P36" s="16">
        <f t="shared" ref="P36" si="17">SUM(P33:P35)</f>
        <v>16560</v>
      </c>
      <c r="Q36" s="16">
        <f t="shared" ref="Q36" si="18">SUM(Q33:Q35)</f>
        <v>16502</v>
      </c>
      <c r="R36" s="20">
        <f>SUM(R34:R35)</f>
        <v>-58</v>
      </c>
    </row>
    <row r="37" spans="1:18" s="7" customFormat="1" ht="13.5" thickBot="1">
      <c r="A37" s="45" t="s">
        <v>48</v>
      </c>
      <c r="B37" s="76">
        <f t="shared" ref="B37:M37" si="19">B36+B31</f>
        <v>30908</v>
      </c>
      <c r="C37" s="77">
        <f t="shared" si="19"/>
        <v>28326</v>
      </c>
      <c r="D37" s="76">
        <f t="shared" si="19"/>
        <v>27076</v>
      </c>
      <c r="E37" s="76">
        <f t="shared" si="19"/>
        <v>25783</v>
      </c>
      <c r="F37" s="76">
        <f t="shared" si="19"/>
        <v>24644</v>
      </c>
      <c r="G37" s="76">
        <f t="shared" si="19"/>
        <v>23452</v>
      </c>
      <c r="H37" s="76">
        <f t="shared" si="19"/>
        <v>22277</v>
      </c>
      <c r="I37" s="76">
        <f t="shared" si="19"/>
        <v>21106</v>
      </c>
      <c r="J37" s="76">
        <f t="shared" si="19"/>
        <v>20018</v>
      </c>
      <c r="K37" s="76">
        <f t="shared" si="19"/>
        <v>18956</v>
      </c>
      <c r="L37" s="76">
        <f t="shared" si="19"/>
        <v>23939</v>
      </c>
      <c r="M37" s="76">
        <f t="shared" si="19"/>
        <v>22752</v>
      </c>
      <c r="N37" s="78" t="s">
        <v>0</v>
      </c>
      <c r="P37" s="17">
        <f t="shared" ref="P37" si="20">P36+P31</f>
        <v>34750</v>
      </c>
      <c r="Q37" s="17">
        <f t="shared" ref="Q37" si="21">Q36+Q31</f>
        <v>30908</v>
      </c>
      <c r="R37" s="20">
        <f>R31+R36</f>
        <v>-3842</v>
      </c>
    </row>
    <row r="38" spans="1:18" s="7" customFormat="1" ht="13.5" thickBot="1">
      <c r="A38" s="45" t="s">
        <v>49</v>
      </c>
      <c r="B38" s="79">
        <f t="shared" ref="B38:M38" si="22">B24-B37</f>
        <v>881861</v>
      </c>
      <c r="C38" s="80">
        <f t="shared" si="22"/>
        <v>883953</v>
      </c>
      <c r="D38" s="79">
        <f t="shared" si="22"/>
        <v>889681</v>
      </c>
      <c r="E38" s="79">
        <f t="shared" si="22"/>
        <v>888143</v>
      </c>
      <c r="F38" s="79">
        <f t="shared" si="22"/>
        <v>886554</v>
      </c>
      <c r="G38" s="79">
        <f t="shared" si="22"/>
        <v>884590</v>
      </c>
      <c r="H38" s="79">
        <f t="shared" si="22"/>
        <v>881982</v>
      </c>
      <c r="I38" s="79">
        <f t="shared" si="22"/>
        <v>878678</v>
      </c>
      <c r="J38" s="79">
        <f t="shared" si="22"/>
        <v>874645</v>
      </c>
      <c r="K38" s="79">
        <f t="shared" si="22"/>
        <v>869832</v>
      </c>
      <c r="L38" s="79">
        <f t="shared" si="22"/>
        <v>864203</v>
      </c>
      <c r="M38" s="79">
        <f t="shared" si="22"/>
        <v>857347.35560000001</v>
      </c>
      <c r="N38" s="78" t="s">
        <v>0</v>
      </c>
      <c r="P38" s="18">
        <f t="shared" ref="P38" si="23">P24-P37</f>
        <v>809652</v>
      </c>
      <c r="Q38" s="18">
        <f t="shared" ref="Q38" si="24">Q24-Q37</f>
        <v>881861</v>
      </c>
      <c r="R38" s="20">
        <f>R24+R31</f>
        <v>64583</v>
      </c>
    </row>
    <row r="39" spans="1:18" s="7" customFormat="1" ht="13.5" thickTop="1">
      <c r="A39" s="25"/>
      <c r="B39" s="33"/>
      <c r="C39" s="30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64" t="s">
        <v>0</v>
      </c>
      <c r="P39" s="12"/>
      <c r="Q39" s="12"/>
      <c r="R39" s="20"/>
    </row>
    <row r="40" spans="1:18" s="7" customFormat="1">
      <c r="A40" s="45" t="s">
        <v>50</v>
      </c>
      <c r="B40" s="33"/>
      <c r="C40" s="30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64" t="s">
        <v>0</v>
      </c>
      <c r="P40" s="12"/>
      <c r="Q40" s="12"/>
      <c r="R40" s="20"/>
    </row>
    <row r="41" spans="1:18" s="7" customFormat="1">
      <c r="A41" s="25" t="s">
        <v>51</v>
      </c>
      <c r="B41" s="33">
        <v>389836</v>
      </c>
      <c r="C41" s="30">
        <v>391928</v>
      </c>
      <c r="D41" s="29">
        <v>397656</v>
      </c>
      <c r="E41" s="29">
        <v>396118</v>
      </c>
      <c r="F41" s="29">
        <v>394529</v>
      </c>
      <c r="G41" s="29">
        <f>392558+7</f>
        <v>392565</v>
      </c>
      <c r="H41" s="29">
        <f>389941+16</f>
        <v>389957</v>
      </c>
      <c r="I41" s="29">
        <f>386628+25</f>
        <v>386653</v>
      </c>
      <c r="J41" s="29">
        <f>382586+34</f>
        <v>382620</v>
      </c>
      <c r="K41" s="29">
        <f>377764+43</f>
        <v>377807</v>
      </c>
      <c r="L41" s="29">
        <f>372125+53</f>
        <v>372178</v>
      </c>
      <c r="M41" s="29">
        <f>365261+61</f>
        <v>365322</v>
      </c>
      <c r="N41" s="64" t="s">
        <v>0</v>
      </c>
      <c r="P41" s="12">
        <v>386430</v>
      </c>
      <c r="Q41" s="12">
        <v>389836</v>
      </c>
      <c r="R41" s="19">
        <f t="shared" ref="R41:R42" si="25">Q41-P41</f>
        <v>3406</v>
      </c>
    </row>
    <row r="42" spans="1:18" s="7" customFormat="1">
      <c r="A42" s="25" t="s">
        <v>52</v>
      </c>
      <c r="B42" s="33">
        <v>492025</v>
      </c>
      <c r="C42" s="30">
        <v>492025</v>
      </c>
      <c r="D42" s="68">
        <v>492025</v>
      </c>
      <c r="E42" s="69">
        <v>492025</v>
      </c>
      <c r="F42" s="69">
        <v>492025</v>
      </c>
      <c r="G42" s="69">
        <v>492025</v>
      </c>
      <c r="H42" s="69">
        <v>492025</v>
      </c>
      <c r="I42" s="69">
        <v>492025</v>
      </c>
      <c r="J42" s="69">
        <v>492025</v>
      </c>
      <c r="K42" s="69">
        <v>492025</v>
      </c>
      <c r="L42" s="69">
        <v>492025</v>
      </c>
      <c r="M42" s="29">
        <v>492025</v>
      </c>
      <c r="N42" s="64" t="s">
        <v>0</v>
      </c>
      <c r="P42" s="12">
        <v>423222</v>
      </c>
      <c r="Q42" s="12">
        <v>492025</v>
      </c>
      <c r="R42" s="19">
        <f t="shared" si="25"/>
        <v>68803</v>
      </c>
    </row>
    <row r="43" spans="1:18" s="7" customFormat="1">
      <c r="A43" s="25" t="s">
        <v>53</v>
      </c>
      <c r="B43" s="65">
        <f>B41+B42</f>
        <v>881861</v>
      </c>
      <c r="C43" s="66">
        <f t="shared" ref="C43:M43" si="26">C41+C42</f>
        <v>883953</v>
      </c>
      <c r="D43" s="65">
        <f t="shared" si="26"/>
        <v>889681</v>
      </c>
      <c r="E43" s="65">
        <f t="shared" si="26"/>
        <v>888143</v>
      </c>
      <c r="F43" s="65">
        <f t="shared" si="26"/>
        <v>886554</v>
      </c>
      <c r="G43" s="65">
        <f t="shared" si="26"/>
        <v>884590</v>
      </c>
      <c r="H43" s="65">
        <f t="shared" si="26"/>
        <v>881982</v>
      </c>
      <c r="I43" s="65">
        <f t="shared" si="26"/>
        <v>878678</v>
      </c>
      <c r="J43" s="65">
        <f t="shared" si="26"/>
        <v>874645</v>
      </c>
      <c r="K43" s="65">
        <f t="shared" si="26"/>
        <v>869832</v>
      </c>
      <c r="L43" s="65">
        <f t="shared" si="26"/>
        <v>864203</v>
      </c>
      <c r="M43" s="65">
        <f t="shared" si="26"/>
        <v>857347</v>
      </c>
      <c r="N43" s="64" t="s">
        <v>0</v>
      </c>
      <c r="P43" s="16">
        <f>P41+P42</f>
        <v>809652</v>
      </c>
      <c r="Q43" s="16">
        <f>Q41+Q42</f>
        <v>881861</v>
      </c>
      <c r="R43" s="20">
        <f>SUM(R41:R42)</f>
        <v>72209</v>
      </c>
    </row>
    <row r="44" spans="1:18" s="7" customFormat="1" ht="13.5" thickBot="1">
      <c r="A44" s="45" t="s">
        <v>54</v>
      </c>
      <c r="B44" s="54">
        <f t="shared" ref="B44:M44" si="27">B41+B42</f>
        <v>881861</v>
      </c>
      <c r="C44" s="54">
        <f t="shared" si="27"/>
        <v>883953</v>
      </c>
      <c r="D44" s="54">
        <f t="shared" si="27"/>
        <v>889681</v>
      </c>
      <c r="E44" s="54">
        <f t="shared" si="27"/>
        <v>888143</v>
      </c>
      <c r="F44" s="54">
        <f t="shared" si="27"/>
        <v>886554</v>
      </c>
      <c r="G44" s="54">
        <f t="shared" si="27"/>
        <v>884590</v>
      </c>
      <c r="H44" s="54">
        <f t="shared" si="27"/>
        <v>881982</v>
      </c>
      <c r="I44" s="54">
        <f t="shared" si="27"/>
        <v>878678</v>
      </c>
      <c r="J44" s="54">
        <f t="shared" si="27"/>
        <v>874645</v>
      </c>
      <c r="K44" s="54">
        <f t="shared" si="27"/>
        <v>869832</v>
      </c>
      <c r="L44" s="54">
        <f t="shared" si="27"/>
        <v>864203</v>
      </c>
      <c r="M44" s="54">
        <f t="shared" si="27"/>
        <v>857347</v>
      </c>
      <c r="N44" s="64" t="s">
        <v>0</v>
      </c>
      <c r="P44" s="14">
        <f t="shared" ref="P44" si="28">P41+P42</f>
        <v>809652</v>
      </c>
      <c r="Q44" s="14">
        <f t="shared" ref="Q44" si="29">Q41+Q42</f>
        <v>881861</v>
      </c>
      <c r="R44" s="20">
        <f>R43</f>
        <v>72209</v>
      </c>
    </row>
    <row r="45" spans="1:18" s="7" customFormat="1" ht="13.5" thickTop="1">
      <c r="A45" s="63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1"/>
      <c r="P45" s="21"/>
      <c r="Q45" s="21"/>
      <c r="R45" s="20"/>
    </row>
    <row r="46" spans="1:18" s="7" customFormat="1">
      <c r="A46" s="45" t="s">
        <v>92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1"/>
      <c r="P46" s="21"/>
      <c r="Q46" s="21"/>
      <c r="R46" s="20"/>
    </row>
    <row r="47" spans="1:18" s="7" customFormat="1">
      <c r="A47" s="72" t="s">
        <v>93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  <c r="P47" s="21"/>
      <c r="Q47" s="21"/>
      <c r="R47" s="20"/>
    </row>
    <row r="48" spans="1:18" s="7" customFormat="1">
      <c r="A48" s="72" t="s">
        <v>94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1"/>
      <c r="P48" s="21"/>
      <c r="Q48" s="21"/>
      <c r="R48" s="20"/>
    </row>
    <row r="49" spans="2:18" s="7" customFormat="1">
      <c r="B49" s="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2" t="s">
        <v>0</v>
      </c>
      <c r="P49" s="9"/>
      <c r="Q49" s="9"/>
      <c r="R49" s="11"/>
    </row>
  </sheetData>
  <mergeCells count="1">
    <mergeCell ref="D5:M5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5" orientation="landscape" r:id="rId1"/>
  <headerFooter>
    <oddFooter>&amp;L&amp;"Gotham Book,Regular"&amp;8Wingecarribee Shire Council Draft Long Term Financial Plan 2016 - 2026&amp;R&amp;"Gotham Book,Regular"&amp;8Page 25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zoomScale="90" zoomScaleNormal="90" zoomScalePageLayoutView="85" workbookViewId="0">
      <selection activeCell="E30" sqref="E30"/>
    </sheetView>
  </sheetViews>
  <sheetFormatPr defaultColWidth="9.140625" defaultRowHeight="12.75"/>
  <cols>
    <col min="1" max="1" width="47.28515625" style="83" customWidth="1"/>
    <col min="2" max="2" width="7.85546875" style="83" customWidth="1"/>
    <col min="3" max="13" width="13.7109375" style="83" customWidth="1"/>
    <col min="14" max="14" width="2.140625" style="83" customWidth="1"/>
    <col min="15" max="16384" width="9.140625" style="83"/>
  </cols>
  <sheetData>
    <row r="2" spans="1:14" ht="21.75">
      <c r="A2" s="81" t="s">
        <v>71</v>
      </c>
      <c r="B2" s="82"/>
      <c r="N2" s="84" t="s">
        <v>0</v>
      </c>
    </row>
    <row r="3" spans="1:14" ht="21.75">
      <c r="A3" s="81" t="s">
        <v>72</v>
      </c>
      <c r="B3" s="82"/>
      <c r="N3" s="84" t="s">
        <v>0</v>
      </c>
    </row>
    <row r="4" spans="1:14" ht="12" customHeight="1">
      <c r="A4" s="82"/>
      <c r="B4" s="82"/>
      <c r="N4" s="84"/>
    </row>
    <row r="5" spans="1:14" ht="12" customHeight="1">
      <c r="A5" s="36" t="s">
        <v>75</v>
      </c>
      <c r="B5" s="36"/>
      <c r="C5" s="38" t="s">
        <v>2</v>
      </c>
      <c r="D5" s="100" t="s">
        <v>3</v>
      </c>
      <c r="E5" s="99"/>
      <c r="F5" s="99"/>
      <c r="G5" s="99"/>
      <c r="H5" s="99"/>
      <c r="I5" s="99"/>
      <c r="J5" s="99"/>
      <c r="K5" s="99"/>
      <c r="L5" s="99"/>
      <c r="M5" s="99"/>
      <c r="N5" s="84" t="s">
        <v>0</v>
      </c>
    </row>
    <row r="6" spans="1:14" ht="12" customHeight="1">
      <c r="A6" s="39" t="s">
        <v>95</v>
      </c>
      <c r="B6" s="39"/>
      <c r="C6" s="41" t="s">
        <v>85</v>
      </c>
      <c r="D6" s="40" t="s">
        <v>76</v>
      </c>
      <c r="E6" s="40" t="s">
        <v>77</v>
      </c>
      <c r="F6" s="40" t="s">
        <v>78</v>
      </c>
      <c r="G6" s="40" t="s">
        <v>79</v>
      </c>
      <c r="H6" s="40" t="s">
        <v>80</v>
      </c>
      <c r="I6" s="40" t="s">
        <v>81</v>
      </c>
      <c r="J6" s="40" t="s">
        <v>82</v>
      </c>
      <c r="K6" s="40" t="s">
        <v>83</v>
      </c>
      <c r="L6" s="40" t="s">
        <v>84</v>
      </c>
      <c r="M6" s="40" t="s">
        <v>4</v>
      </c>
      <c r="N6" s="84" t="s">
        <v>0</v>
      </c>
    </row>
    <row r="7" spans="1:14" ht="13.5" customHeight="1" thickBot="1">
      <c r="A7" s="73"/>
      <c r="B7" s="73"/>
      <c r="C7" s="44" t="s">
        <v>86</v>
      </c>
      <c r="D7" s="43" t="s">
        <v>86</v>
      </c>
      <c r="E7" s="43" t="s">
        <v>86</v>
      </c>
      <c r="F7" s="43" t="s">
        <v>86</v>
      </c>
      <c r="G7" s="43" t="s">
        <v>86</v>
      </c>
      <c r="H7" s="43" t="s">
        <v>86</v>
      </c>
      <c r="I7" s="43" t="s">
        <v>86</v>
      </c>
      <c r="J7" s="43" t="s">
        <v>86</v>
      </c>
      <c r="K7" s="43" t="s">
        <v>86</v>
      </c>
      <c r="L7" s="43" t="s">
        <v>86</v>
      </c>
      <c r="M7" s="43" t="s">
        <v>86</v>
      </c>
      <c r="N7" s="84" t="s">
        <v>0</v>
      </c>
    </row>
    <row r="8" spans="1:14">
      <c r="A8" s="45" t="s">
        <v>55</v>
      </c>
      <c r="B8" s="45"/>
      <c r="C8" s="91"/>
      <c r="D8" s="92"/>
      <c r="E8" s="93"/>
      <c r="F8" s="93"/>
      <c r="G8" s="93"/>
      <c r="H8" s="93"/>
      <c r="I8" s="93"/>
      <c r="J8" s="93"/>
      <c r="K8" s="93"/>
      <c r="L8" s="93"/>
      <c r="M8" s="93"/>
      <c r="N8" s="84" t="s">
        <v>0</v>
      </c>
    </row>
    <row r="9" spans="1:14">
      <c r="A9" s="45" t="s">
        <v>56</v>
      </c>
      <c r="B9" s="45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84" t="s">
        <v>0</v>
      </c>
    </row>
    <row r="10" spans="1:14">
      <c r="A10" s="25" t="s">
        <v>7</v>
      </c>
      <c r="B10" s="25"/>
      <c r="C10" s="34">
        <v>40872</v>
      </c>
      <c r="D10" s="31">
        <v>41907</v>
      </c>
      <c r="E10" s="31">
        <v>43120</v>
      </c>
      <c r="F10" s="31">
        <v>44365</v>
      </c>
      <c r="G10" s="31">
        <v>44435</v>
      </c>
      <c r="H10" s="31">
        <v>45761</v>
      </c>
      <c r="I10" s="31">
        <v>47087</v>
      </c>
      <c r="J10" s="31">
        <v>48452</v>
      </c>
      <c r="K10" s="31">
        <v>49857</v>
      </c>
      <c r="L10" s="31">
        <v>51303</v>
      </c>
      <c r="M10" s="31">
        <v>52791</v>
      </c>
      <c r="N10" s="84" t="s">
        <v>0</v>
      </c>
    </row>
    <row r="11" spans="1:14">
      <c r="A11" s="25" t="s">
        <v>8</v>
      </c>
      <c r="B11" s="25"/>
      <c r="C11" s="34">
        <v>7046</v>
      </c>
      <c r="D11" s="31">
        <v>7290</v>
      </c>
      <c r="E11" s="31">
        <v>7265</v>
      </c>
      <c r="F11" s="31">
        <v>7447</v>
      </c>
      <c r="G11" s="31">
        <v>7633</v>
      </c>
      <c r="H11" s="31">
        <v>7824</v>
      </c>
      <c r="I11" s="31">
        <v>8019</v>
      </c>
      <c r="J11" s="31">
        <v>8220</v>
      </c>
      <c r="K11" s="31">
        <v>8425</v>
      </c>
      <c r="L11" s="31">
        <v>8636</v>
      </c>
      <c r="M11" s="31">
        <v>8852</v>
      </c>
      <c r="N11" s="84" t="s">
        <v>0</v>
      </c>
    </row>
    <row r="12" spans="1:14">
      <c r="A12" s="25" t="s">
        <v>57</v>
      </c>
      <c r="B12" s="25"/>
      <c r="C12" s="34">
        <v>1786</v>
      </c>
      <c r="D12" s="31">
        <v>1787</v>
      </c>
      <c r="E12" s="31">
        <v>1787</v>
      </c>
      <c r="F12" s="31">
        <v>1804</v>
      </c>
      <c r="G12" s="31">
        <v>1818</v>
      </c>
      <c r="H12" s="31">
        <v>1866</v>
      </c>
      <c r="I12" s="31">
        <v>1902</v>
      </c>
      <c r="J12" s="31">
        <v>1947</v>
      </c>
      <c r="K12" s="31">
        <v>1993</v>
      </c>
      <c r="L12" s="31">
        <v>2048</v>
      </c>
      <c r="M12" s="31">
        <v>2094</v>
      </c>
      <c r="N12" s="84" t="s">
        <v>0</v>
      </c>
    </row>
    <row r="13" spans="1:14">
      <c r="A13" s="25" t="s">
        <v>58</v>
      </c>
      <c r="B13" s="25"/>
      <c r="C13" s="34">
        <v>14568</v>
      </c>
      <c r="D13" s="31">
        <v>17798</v>
      </c>
      <c r="E13" s="31">
        <v>10877</v>
      </c>
      <c r="F13" s="31">
        <v>10866</v>
      </c>
      <c r="G13" s="31">
        <v>11053</v>
      </c>
      <c r="H13" s="31">
        <v>11247</v>
      </c>
      <c r="I13" s="31">
        <v>11445</v>
      </c>
      <c r="J13" s="31">
        <v>11648</v>
      </c>
      <c r="K13" s="31">
        <v>11855</v>
      </c>
      <c r="L13" s="31">
        <v>12066</v>
      </c>
      <c r="M13" s="31">
        <v>12282</v>
      </c>
      <c r="N13" s="84" t="s">
        <v>0</v>
      </c>
    </row>
    <row r="14" spans="1:14">
      <c r="A14" s="25" t="s">
        <v>33</v>
      </c>
      <c r="B14" s="25"/>
      <c r="C14" s="34">
        <v>3283</v>
      </c>
      <c r="D14" s="31">
        <v>3241</v>
      </c>
      <c r="E14" s="31">
        <v>3323</v>
      </c>
      <c r="F14" s="31">
        <v>3409</v>
      </c>
      <c r="G14" s="31">
        <v>3497</v>
      </c>
      <c r="H14" s="31">
        <v>3478</v>
      </c>
      <c r="I14" s="31">
        <v>3559</v>
      </c>
      <c r="J14" s="31">
        <v>3641</v>
      </c>
      <c r="K14" s="31">
        <v>3725</v>
      </c>
      <c r="L14" s="31">
        <v>3811</v>
      </c>
      <c r="M14" s="31">
        <v>3899</v>
      </c>
      <c r="N14" s="84" t="s">
        <v>0</v>
      </c>
    </row>
    <row r="15" spans="1:14">
      <c r="A15" s="72" t="s">
        <v>59</v>
      </c>
      <c r="B15" s="63"/>
      <c r="C15" s="3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84" t="s">
        <v>0</v>
      </c>
    </row>
    <row r="16" spans="1:14">
      <c r="A16" s="25" t="s">
        <v>15</v>
      </c>
      <c r="B16" s="25"/>
      <c r="C16" s="34">
        <v>-27258</v>
      </c>
      <c r="D16" s="31">
        <v>-28471</v>
      </c>
      <c r="E16" s="31">
        <v>-28917</v>
      </c>
      <c r="F16" s="31">
        <v>-29799</v>
      </c>
      <c r="G16" s="31">
        <v>-30703</v>
      </c>
      <c r="H16" s="31">
        <v>-31929</v>
      </c>
      <c r="I16" s="31">
        <v>-33209</v>
      </c>
      <c r="J16" s="31">
        <v>-34535</v>
      </c>
      <c r="K16" s="31">
        <v>-35916</v>
      </c>
      <c r="L16" s="31">
        <v>-37354</v>
      </c>
      <c r="M16" s="31">
        <v>-38848</v>
      </c>
      <c r="N16" s="84" t="s">
        <v>0</v>
      </c>
    </row>
    <row r="17" spans="1:14">
      <c r="A17" s="25" t="s">
        <v>17</v>
      </c>
      <c r="B17" s="25"/>
      <c r="C17" s="34">
        <v>-10784</v>
      </c>
      <c r="D17" s="31">
        <v>-10981</v>
      </c>
      <c r="E17" s="31">
        <v>-11624</v>
      </c>
      <c r="F17" s="31">
        <v>-11877</v>
      </c>
      <c r="G17" s="31">
        <v>-11165</v>
      </c>
      <c r="H17" s="31">
        <v>-11777</v>
      </c>
      <c r="I17" s="31">
        <v>-12253</v>
      </c>
      <c r="J17" s="31">
        <v>-12747</v>
      </c>
      <c r="K17" s="31">
        <v>-13252</v>
      </c>
      <c r="L17" s="31">
        <v>-13479</v>
      </c>
      <c r="M17" s="31">
        <v>-14331</v>
      </c>
      <c r="N17" s="84" t="s">
        <v>0</v>
      </c>
    </row>
    <row r="18" spans="1:14">
      <c r="A18" s="25" t="s">
        <v>16</v>
      </c>
      <c r="B18" s="25"/>
      <c r="C18" s="34">
        <v>-725</v>
      </c>
      <c r="D18" s="31">
        <v>-684</v>
      </c>
      <c r="E18" s="31">
        <v>-639</v>
      </c>
      <c r="F18" s="31">
        <v>-590</v>
      </c>
      <c r="G18" s="31">
        <v>-539</v>
      </c>
      <c r="H18" s="31">
        <v>-468</v>
      </c>
      <c r="I18" s="31">
        <v>-423</v>
      </c>
      <c r="J18" s="31">
        <v>-376</v>
      </c>
      <c r="K18" s="31">
        <v>-342</v>
      </c>
      <c r="L18" s="29">
        <v>-291</v>
      </c>
      <c r="M18" s="31">
        <v>-501</v>
      </c>
      <c r="N18" s="84" t="s">
        <v>0</v>
      </c>
    </row>
    <row r="19" spans="1:14">
      <c r="A19" s="25" t="s">
        <v>33</v>
      </c>
      <c r="B19" s="25"/>
      <c r="C19" s="34">
        <v>-10724</v>
      </c>
      <c r="D19" s="31">
        <v>-10990</v>
      </c>
      <c r="E19" s="31">
        <v>-11265</v>
      </c>
      <c r="F19" s="31">
        <v>-11548</v>
      </c>
      <c r="G19" s="31">
        <v>-11839</v>
      </c>
      <c r="H19" s="31">
        <v>-12139</v>
      </c>
      <c r="I19" s="31">
        <v>-12448</v>
      </c>
      <c r="J19" s="31">
        <v>-12767</v>
      </c>
      <c r="K19" s="31">
        <v>-13095</v>
      </c>
      <c r="L19" s="31">
        <v>-13432</v>
      </c>
      <c r="M19" s="31">
        <v>-13775</v>
      </c>
      <c r="N19" s="84" t="s">
        <v>0</v>
      </c>
    </row>
    <row r="20" spans="1:14">
      <c r="A20" s="88"/>
      <c r="B20" s="88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4" t="s">
        <v>0</v>
      </c>
    </row>
    <row r="21" spans="1:14">
      <c r="A21" s="45" t="s">
        <v>60</v>
      </c>
      <c r="B21" s="45"/>
      <c r="C21" s="96">
        <f t="shared" ref="C21:M21" si="0">SUM(C9:C20)</f>
        <v>18064</v>
      </c>
      <c r="D21" s="97">
        <f t="shared" si="0"/>
        <v>20897</v>
      </c>
      <c r="E21" s="97">
        <f t="shared" si="0"/>
        <v>13927</v>
      </c>
      <c r="F21" s="97">
        <f t="shared" si="0"/>
        <v>14077</v>
      </c>
      <c r="G21" s="97">
        <f t="shared" si="0"/>
        <v>14190</v>
      </c>
      <c r="H21" s="97">
        <f t="shared" si="0"/>
        <v>13863</v>
      </c>
      <c r="I21" s="97">
        <f t="shared" si="0"/>
        <v>13679</v>
      </c>
      <c r="J21" s="97">
        <f t="shared" si="0"/>
        <v>13483</v>
      </c>
      <c r="K21" s="97">
        <f t="shared" si="0"/>
        <v>13250</v>
      </c>
      <c r="L21" s="97">
        <f t="shared" si="0"/>
        <v>13308</v>
      </c>
      <c r="M21" s="97">
        <f t="shared" si="0"/>
        <v>12463</v>
      </c>
      <c r="N21" s="84" t="s">
        <v>0</v>
      </c>
    </row>
    <row r="22" spans="1:14">
      <c r="A22" s="88"/>
      <c r="B22" s="88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4" t="s">
        <v>0</v>
      </c>
    </row>
    <row r="23" spans="1:14">
      <c r="A23" s="45" t="s">
        <v>61</v>
      </c>
      <c r="B23" s="85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4" t="s">
        <v>0</v>
      </c>
    </row>
    <row r="24" spans="1:14">
      <c r="A24" s="45" t="s">
        <v>56</v>
      </c>
      <c r="B24" s="85"/>
      <c r="C24" s="90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4" t="s">
        <v>0</v>
      </c>
    </row>
    <row r="25" spans="1:14">
      <c r="A25" s="25" t="s">
        <v>62</v>
      </c>
      <c r="B25" s="25"/>
      <c r="C25" s="30">
        <v>799</v>
      </c>
      <c r="D25" s="29">
        <v>861</v>
      </c>
      <c r="E25" s="29">
        <v>891</v>
      </c>
      <c r="F25" s="29">
        <v>922</v>
      </c>
      <c r="G25" s="29">
        <v>955</v>
      </c>
      <c r="H25" s="29">
        <v>988</v>
      </c>
      <c r="I25" s="29">
        <v>1023</v>
      </c>
      <c r="J25" s="29">
        <v>1058</v>
      </c>
      <c r="K25" s="29">
        <v>1095</v>
      </c>
      <c r="L25" s="29">
        <v>1134</v>
      </c>
      <c r="M25" s="29">
        <v>1174</v>
      </c>
      <c r="N25" s="84" t="s">
        <v>0</v>
      </c>
    </row>
    <row r="26" spans="1:14">
      <c r="A26" s="72" t="s">
        <v>59</v>
      </c>
      <c r="B26" s="63"/>
      <c r="C26" s="30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84" t="s">
        <v>0</v>
      </c>
    </row>
    <row r="27" spans="1:14">
      <c r="A27" s="25" t="s">
        <v>63</v>
      </c>
      <c r="B27" s="25"/>
      <c r="C27" s="30">
        <v>-21515</v>
      </c>
      <c r="D27" s="29">
        <v>-24334</v>
      </c>
      <c r="E27" s="29">
        <v>-10979</v>
      </c>
      <c r="F27" s="29">
        <v>-12099</v>
      </c>
      <c r="G27" s="29">
        <v>-11802</v>
      </c>
      <c r="H27" s="29">
        <v>-11780</v>
      </c>
      <c r="I27" s="29">
        <v>-13026</v>
      </c>
      <c r="J27" s="29">
        <v>-12083</v>
      </c>
      <c r="K27" s="29">
        <v>-12587</v>
      </c>
      <c r="L27" s="29">
        <v>-19507</v>
      </c>
      <c r="M27" s="29">
        <v>-12448</v>
      </c>
      <c r="N27" s="84" t="s">
        <v>0</v>
      </c>
    </row>
    <row r="28" spans="1:14">
      <c r="A28" s="25"/>
      <c r="B28" s="25"/>
      <c r="C28" s="30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84" t="s">
        <v>0</v>
      </c>
    </row>
    <row r="29" spans="1:14">
      <c r="A29" s="72" t="s">
        <v>64</v>
      </c>
      <c r="B29" s="63"/>
      <c r="C29" s="66">
        <f t="shared" ref="C29:M29" si="1">SUM(C24:C28)</f>
        <v>-20716</v>
      </c>
      <c r="D29" s="65">
        <f t="shared" si="1"/>
        <v>-23473</v>
      </c>
      <c r="E29" s="65">
        <f t="shared" si="1"/>
        <v>-10088</v>
      </c>
      <c r="F29" s="65">
        <f t="shared" si="1"/>
        <v>-11177</v>
      </c>
      <c r="G29" s="65">
        <f t="shared" si="1"/>
        <v>-10847</v>
      </c>
      <c r="H29" s="65">
        <f t="shared" si="1"/>
        <v>-10792</v>
      </c>
      <c r="I29" s="65">
        <f t="shared" si="1"/>
        <v>-12003</v>
      </c>
      <c r="J29" s="65">
        <f t="shared" si="1"/>
        <v>-11025</v>
      </c>
      <c r="K29" s="65">
        <f t="shared" si="1"/>
        <v>-11492</v>
      </c>
      <c r="L29" s="65">
        <f t="shared" si="1"/>
        <v>-18373</v>
      </c>
      <c r="M29" s="65">
        <f t="shared" si="1"/>
        <v>-11274</v>
      </c>
      <c r="N29" s="84" t="s">
        <v>0</v>
      </c>
    </row>
    <row r="30" spans="1:14">
      <c r="A30" s="88"/>
      <c r="B30" s="88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4" t="s">
        <v>0</v>
      </c>
    </row>
    <row r="31" spans="1:14">
      <c r="A31" s="45" t="s">
        <v>65</v>
      </c>
      <c r="B31" s="85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4" t="s">
        <v>0</v>
      </c>
    </row>
    <row r="32" spans="1:14">
      <c r="A32" s="45" t="s">
        <v>56</v>
      </c>
      <c r="B32" s="85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4" t="s">
        <v>0</v>
      </c>
    </row>
    <row r="33" spans="1:14">
      <c r="A33" s="25" t="s">
        <v>66</v>
      </c>
      <c r="B33" s="25"/>
      <c r="C33" s="30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5639</v>
      </c>
      <c r="M33" s="29">
        <v>0</v>
      </c>
      <c r="N33" s="62" t="s">
        <v>0</v>
      </c>
    </row>
    <row r="34" spans="1:14">
      <c r="A34" s="72" t="s">
        <v>59</v>
      </c>
      <c r="B34" s="63"/>
      <c r="C34" s="30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62" t="s">
        <v>0</v>
      </c>
    </row>
    <row r="35" spans="1:14">
      <c r="A35" s="25" t="s">
        <v>67</v>
      </c>
      <c r="B35" s="25"/>
      <c r="C35" s="30">
        <v>-1600</v>
      </c>
      <c r="D35" s="29">
        <v>-1409</v>
      </c>
      <c r="E35" s="29">
        <v>-1477</v>
      </c>
      <c r="F35" s="29">
        <v>-1549</v>
      </c>
      <c r="G35" s="29">
        <v>-1625</v>
      </c>
      <c r="H35" s="29">
        <v>-1340</v>
      </c>
      <c r="I35" s="29">
        <v>-1345</v>
      </c>
      <c r="J35" s="29">
        <v>-1270</v>
      </c>
      <c r="K35" s="29">
        <v>-1249</v>
      </c>
      <c r="L35" s="29">
        <v>-1165</v>
      </c>
      <c r="M35" s="29">
        <v>-1492</v>
      </c>
      <c r="N35" s="62" t="s">
        <v>0</v>
      </c>
    </row>
    <row r="36" spans="1:14">
      <c r="A36" s="25"/>
      <c r="B36" s="25"/>
      <c r="C36" s="34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62" t="s">
        <v>0</v>
      </c>
    </row>
    <row r="37" spans="1:14">
      <c r="A37" s="45" t="s">
        <v>68</v>
      </c>
      <c r="B37" s="85"/>
      <c r="C37" s="96">
        <f t="shared" ref="C37:M37" si="2">SUM(C32:C36)</f>
        <v>-1600</v>
      </c>
      <c r="D37" s="97">
        <f t="shared" si="2"/>
        <v>-1409</v>
      </c>
      <c r="E37" s="97">
        <f t="shared" si="2"/>
        <v>-1477</v>
      </c>
      <c r="F37" s="97">
        <f t="shared" si="2"/>
        <v>-1549</v>
      </c>
      <c r="G37" s="97">
        <f t="shared" si="2"/>
        <v>-1625</v>
      </c>
      <c r="H37" s="97">
        <f t="shared" si="2"/>
        <v>-1340</v>
      </c>
      <c r="I37" s="97">
        <f t="shared" si="2"/>
        <v>-1345</v>
      </c>
      <c r="J37" s="97">
        <f t="shared" si="2"/>
        <v>-1270</v>
      </c>
      <c r="K37" s="97">
        <f t="shared" si="2"/>
        <v>-1249</v>
      </c>
      <c r="L37" s="97">
        <f t="shared" si="2"/>
        <v>4474</v>
      </c>
      <c r="M37" s="97">
        <f t="shared" si="2"/>
        <v>-1492</v>
      </c>
      <c r="N37" s="84" t="s">
        <v>0</v>
      </c>
    </row>
    <row r="38" spans="1:14">
      <c r="A38" s="46"/>
      <c r="B38" s="88"/>
      <c r="C38" s="34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84" t="s">
        <v>0</v>
      </c>
    </row>
    <row r="39" spans="1:14">
      <c r="A39" s="45" t="s">
        <v>69</v>
      </c>
      <c r="B39" s="85"/>
      <c r="C39" s="34">
        <f t="shared" ref="C39:M39" si="3">C21+C29+C37</f>
        <v>-4252</v>
      </c>
      <c r="D39" s="31">
        <f t="shared" si="3"/>
        <v>-3985</v>
      </c>
      <c r="E39" s="31">
        <f t="shared" si="3"/>
        <v>2362</v>
      </c>
      <c r="F39" s="31">
        <f t="shared" si="3"/>
        <v>1351</v>
      </c>
      <c r="G39" s="31">
        <f t="shared" si="3"/>
        <v>1718</v>
      </c>
      <c r="H39" s="31">
        <f t="shared" si="3"/>
        <v>1731</v>
      </c>
      <c r="I39" s="31">
        <f t="shared" si="3"/>
        <v>331</v>
      </c>
      <c r="J39" s="31">
        <f t="shared" si="3"/>
        <v>1188</v>
      </c>
      <c r="K39" s="31">
        <f t="shared" si="3"/>
        <v>509</v>
      </c>
      <c r="L39" s="31">
        <f t="shared" si="3"/>
        <v>-591</v>
      </c>
      <c r="M39" s="31">
        <f t="shared" si="3"/>
        <v>-303</v>
      </c>
      <c r="N39" s="84" t="s">
        <v>0</v>
      </c>
    </row>
    <row r="40" spans="1:14">
      <c r="A40" s="46"/>
      <c r="B40" s="88"/>
      <c r="C40" s="34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4" t="s">
        <v>0</v>
      </c>
    </row>
    <row r="41" spans="1:14">
      <c r="A41" s="45" t="s">
        <v>88</v>
      </c>
      <c r="B41" s="85"/>
      <c r="C41" s="34">
        <v>51998</v>
      </c>
      <c r="D41" s="31">
        <f t="shared" ref="D41:K41" si="4">C43</f>
        <v>47746</v>
      </c>
      <c r="E41" s="31">
        <f t="shared" si="4"/>
        <v>43761</v>
      </c>
      <c r="F41" s="31">
        <f t="shared" si="4"/>
        <v>46123</v>
      </c>
      <c r="G41" s="31">
        <f t="shared" si="4"/>
        <v>47474</v>
      </c>
      <c r="H41" s="31">
        <f t="shared" si="4"/>
        <v>49192</v>
      </c>
      <c r="I41" s="31">
        <f t="shared" si="4"/>
        <v>50923</v>
      </c>
      <c r="J41" s="31">
        <f t="shared" si="4"/>
        <v>51254</v>
      </c>
      <c r="K41" s="31">
        <f t="shared" si="4"/>
        <v>52442</v>
      </c>
      <c r="L41" s="31">
        <f>K43</f>
        <v>52951</v>
      </c>
      <c r="M41" s="31">
        <f>L43</f>
        <v>52360</v>
      </c>
      <c r="N41" s="84" t="s">
        <v>0</v>
      </c>
    </row>
    <row r="42" spans="1:14">
      <c r="A42" s="46"/>
      <c r="B42" s="88"/>
      <c r="C42" s="3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4" t="s">
        <v>0</v>
      </c>
    </row>
    <row r="43" spans="1:14" ht="13.5" thickBot="1">
      <c r="A43" s="45" t="s">
        <v>87</v>
      </c>
      <c r="B43" s="85"/>
      <c r="C43" s="94">
        <f>C39+C41</f>
        <v>47746</v>
      </c>
      <c r="D43" s="95">
        <f t="shared" ref="D43:L43" si="5">D39+D41</f>
        <v>43761</v>
      </c>
      <c r="E43" s="95">
        <f t="shared" si="5"/>
        <v>46123</v>
      </c>
      <c r="F43" s="95">
        <f t="shared" si="5"/>
        <v>47474</v>
      </c>
      <c r="G43" s="95">
        <f t="shared" si="5"/>
        <v>49192</v>
      </c>
      <c r="H43" s="95">
        <f t="shared" si="5"/>
        <v>50923</v>
      </c>
      <c r="I43" s="95">
        <f t="shared" si="5"/>
        <v>51254</v>
      </c>
      <c r="J43" s="95">
        <f t="shared" si="5"/>
        <v>52442</v>
      </c>
      <c r="K43" s="95">
        <f t="shared" si="5"/>
        <v>52951</v>
      </c>
      <c r="L43" s="95">
        <f t="shared" si="5"/>
        <v>52360</v>
      </c>
      <c r="M43" s="95">
        <f t="shared" ref="M43" si="6">M39+M41</f>
        <v>52057</v>
      </c>
      <c r="N43" s="84" t="s">
        <v>0</v>
      </c>
    </row>
    <row r="44" spans="1:14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4" t="s">
        <v>0</v>
      </c>
    </row>
  </sheetData>
  <mergeCells count="1">
    <mergeCell ref="D5:M5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5" orientation="landscape" r:id="rId1"/>
  <headerFooter>
    <oddFooter xml:space="preserve">&amp;L&amp;"Gotham Book,Regular"&amp;8Wingecarribee Shire Council Draft Long Term Financial Plan 2016 - 2026&amp;R&amp;"Gotham Book,Regular"&amp;8Page 26 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 Statement</vt:lpstr>
      <vt:lpstr>Balance Sheet</vt:lpstr>
      <vt:lpstr>Cashflow</vt:lpstr>
      <vt:lpstr>'Balance Sheet'!Print_Area</vt:lpstr>
      <vt:lpstr>Cashflow!Print_Area</vt:lpstr>
      <vt:lpstr>'Income Statement'!Print_Area</vt:lpstr>
    </vt:vector>
  </TitlesOfParts>
  <Company>Wingercarribee 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Mooney</dc:creator>
  <cp:lastModifiedBy>Richard Mooney</cp:lastModifiedBy>
  <cp:lastPrinted>2016-02-01T01:21:54Z</cp:lastPrinted>
  <dcterms:created xsi:type="dcterms:W3CDTF">2015-10-07T01:57:39Z</dcterms:created>
  <dcterms:modified xsi:type="dcterms:W3CDTF">2016-02-14T21:37:41Z</dcterms:modified>
</cp:coreProperties>
</file>