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1C266718-2E1B-439B-AA83-149E685FB6BC}" xr6:coauthVersionLast="47" xr6:coauthVersionMax="47" xr10:uidLastSave="{00000000-0000-0000-0000-000000000000}"/>
  <bookViews>
    <workbookView xWindow="-110" yWindow="-110" windowWidth="19420" windowHeight="10420" tabRatio="722" activeTab="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F12" i="19" l="1"/>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P131" i="16" s="1"/>
  <c r="J139" i="16"/>
  <c r="J147" i="16"/>
  <c r="P147" i="16" s="1"/>
  <c r="J155" i="16"/>
  <c r="J163" i="16"/>
  <c r="J171" i="16"/>
  <c r="J179" i="16"/>
  <c r="J187" i="16"/>
  <c r="J195" i="16"/>
  <c r="P195" i="16" s="1"/>
  <c r="J203" i="16"/>
  <c r="J211" i="16"/>
  <c r="P211" i="16" s="1"/>
  <c r="J219" i="16"/>
  <c r="J227" i="16"/>
  <c r="J235" i="16"/>
  <c r="J243" i="16"/>
  <c r="J251" i="16"/>
  <c r="J259" i="16"/>
  <c r="P259" i="16" s="1"/>
  <c r="J267" i="16"/>
  <c r="J275" i="16"/>
  <c r="P275" i="16" s="1"/>
  <c r="J283" i="16"/>
  <c r="J291" i="16"/>
  <c r="J299" i="16"/>
  <c r="J307" i="16"/>
  <c r="J315" i="16"/>
  <c r="J323" i="16"/>
  <c r="P323" i="16" s="1"/>
  <c r="J331" i="16"/>
  <c r="J339" i="16"/>
  <c r="P339" i="16" s="1"/>
  <c r="J347" i="16"/>
  <c r="J355" i="16"/>
  <c r="J363" i="16"/>
  <c r="J371" i="16"/>
  <c r="J379" i="16"/>
  <c r="J387" i="16"/>
  <c r="P387" i="16" s="1"/>
  <c r="J395" i="16"/>
  <c r="J403" i="16"/>
  <c r="P403" i="16" s="1"/>
  <c r="J411" i="16"/>
  <c r="J419" i="16"/>
  <c r="J427" i="16"/>
  <c r="J435" i="16"/>
  <c r="J443" i="16"/>
  <c r="J451" i="16"/>
  <c r="J459" i="16"/>
  <c r="J467" i="16"/>
  <c r="J475" i="16"/>
  <c r="J483" i="16"/>
  <c r="J491" i="16"/>
  <c r="J499" i="16"/>
  <c r="J507" i="16"/>
  <c r="J515" i="16"/>
  <c r="P515" i="16" s="1"/>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P150" i="16" s="1"/>
  <c r="J158" i="16"/>
  <c r="J166" i="16"/>
  <c r="P166" i="16" s="1"/>
  <c r="J174" i="16"/>
  <c r="J182" i="16"/>
  <c r="J190" i="16"/>
  <c r="J198" i="16"/>
  <c r="J206" i="16"/>
  <c r="J214" i="16"/>
  <c r="P214" i="16" s="1"/>
  <c r="J222" i="16"/>
  <c r="J230" i="16"/>
  <c r="P230" i="16" s="1"/>
  <c r="J238" i="16"/>
  <c r="J246" i="16"/>
  <c r="J254" i="16"/>
  <c r="J262" i="16"/>
  <c r="J270" i="16"/>
  <c r="J278" i="16"/>
  <c r="J286" i="16"/>
  <c r="J294" i="16"/>
  <c r="J302" i="16"/>
  <c r="J310" i="16"/>
  <c r="J318" i="16"/>
  <c r="J326" i="16"/>
  <c r="J334" i="16"/>
  <c r="J342" i="16"/>
  <c r="P342" i="16" s="1"/>
  <c r="J350" i="16"/>
  <c r="J358" i="16"/>
  <c r="P358" i="16" s="1"/>
  <c r="J366" i="16"/>
  <c r="J374" i="16"/>
  <c r="J382" i="16"/>
  <c r="J390" i="16"/>
  <c r="J398" i="16"/>
  <c r="J406" i="16"/>
  <c r="P406" i="16" s="1"/>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P47" i="16" s="1"/>
  <c r="J55" i="16"/>
  <c r="J63" i="16"/>
  <c r="P63" i="16" s="1"/>
  <c r="J71" i="16"/>
  <c r="J79" i="16"/>
  <c r="J87" i="16"/>
  <c r="J95" i="16"/>
  <c r="J103" i="16"/>
  <c r="J111" i="16"/>
  <c r="P111" i="16" s="1"/>
  <c r="J119" i="16"/>
  <c r="J127" i="16"/>
  <c r="P127" i="16" s="1"/>
  <c r="J135" i="16"/>
  <c r="J143" i="16"/>
  <c r="J151" i="16"/>
  <c r="J159" i="16"/>
  <c r="J167" i="16"/>
  <c r="J175" i="16"/>
  <c r="P175" i="16" s="1"/>
  <c r="J183" i="16"/>
  <c r="J191" i="16"/>
  <c r="P191" i="16" s="1"/>
  <c r="J199" i="16"/>
  <c r="J207" i="16"/>
  <c r="J215" i="16"/>
  <c r="J223" i="16"/>
  <c r="J231" i="16"/>
  <c r="J239" i="16"/>
  <c r="P239" i="16" s="1"/>
  <c r="J247" i="16"/>
  <c r="J255" i="16"/>
  <c r="P255" i="16" s="1"/>
  <c r="J263" i="16"/>
  <c r="J271" i="16"/>
  <c r="J279" i="16"/>
  <c r="J287" i="16"/>
  <c r="J295" i="16"/>
  <c r="J303" i="16"/>
  <c r="J311" i="16"/>
  <c r="J319" i="16"/>
  <c r="P319" i="16" s="1"/>
  <c r="J327" i="16"/>
  <c r="J335" i="16"/>
  <c r="J343" i="16"/>
  <c r="J351" i="16"/>
  <c r="J359" i="16"/>
  <c r="J367" i="16"/>
  <c r="P367" i="16" s="1"/>
  <c r="J375" i="16"/>
  <c r="J383" i="16"/>
  <c r="P383" i="16" s="1"/>
  <c r="J391" i="16"/>
  <c r="J399" i="16"/>
  <c r="J407" i="16"/>
  <c r="J415" i="16"/>
  <c r="J423" i="16"/>
  <c r="J431" i="16"/>
  <c r="P431" i="16" s="1"/>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P74" i="16" s="1"/>
  <c r="J82" i="16"/>
  <c r="J90" i="16"/>
  <c r="P90" i="16" s="1"/>
  <c r="J98" i="16"/>
  <c r="J106" i="16"/>
  <c r="J114" i="16"/>
  <c r="J122" i="16"/>
  <c r="J130" i="16"/>
  <c r="J138" i="16"/>
  <c r="P138" i="16" s="1"/>
  <c r="J146" i="16"/>
  <c r="J154" i="16"/>
  <c r="P154" i="16" s="1"/>
  <c r="J162" i="16"/>
  <c r="J170" i="16"/>
  <c r="J178" i="16"/>
  <c r="J186" i="16"/>
  <c r="J194" i="16"/>
  <c r="J202" i="16"/>
  <c r="P202" i="16" s="1"/>
  <c r="J210" i="16"/>
  <c r="J218" i="16"/>
  <c r="P218" i="16" s="1"/>
  <c r="J226" i="16"/>
  <c r="J234" i="16"/>
  <c r="J242" i="16"/>
  <c r="J250" i="16"/>
  <c r="J258" i="16"/>
  <c r="J266" i="16"/>
  <c r="J274" i="16"/>
  <c r="J282" i="16"/>
  <c r="P282" i="16" s="1"/>
  <c r="J290" i="16"/>
  <c r="J298" i="16"/>
  <c r="J306" i="16"/>
  <c r="J314" i="16"/>
  <c r="J322" i="16"/>
  <c r="J330" i="16"/>
  <c r="P330" i="16" s="1"/>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P522" i="16" s="1"/>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P180" i="16" s="1"/>
  <c r="J196" i="16"/>
  <c r="J212" i="16"/>
  <c r="P212" i="16" s="1"/>
  <c r="J228" i="16"/>
  <c r="J244" i="16"/>
  <c r="J260" i="16"/>
  <c r="J276" i="16"/>
  <c r="J292" i="16"/>
  <c r="J308" i="16"/>
  <c r="P308" i="16" s="1"/>
  <c r="J324" i="16"/>
  <c r="J340" i="16"/>
  <c r="P340" i="16" s="1"/>
  <c r="J356" i="16"/>
  <c r="J372" i="16"/>
  <c r="J388" i="16"/>
  <c r="J404" i="16"/>
  <c r="J420" i="16"/>
  <c r="J436" i="16"/>
  <c r="P436" i="16" s="1"/>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P104" i="16" s="1"/>
  <c r="J120" i="16"/>
  <c r="J136" i="16"/>
  <c r="P136" i="16" s="1"/>
  <c r="J152" i="16"/>
  <c r="J168" i="16"/>
  <c r="J184" i="16"/>
  <c r="J200" i="16"/>
  <c r="J216" i="16"/>
  <c r="J232" i="16"/>
  <c r="J248" i="16"/>
  <c r="J264" i="16"/>
  <c r="P264" i="16" s="1"/>
  <c r="J280" i="16"/>
  <c r="J296" i="16"/>
  <c r="J312" i="16"/>
  <c r="J328" i="16"/>
  <c r="J344" i="16"/>
  <c r="J360" i="16"/>
  <c r="P360" i="16" s="1"/>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P137" i="16" s="1"/>
  <c r="J153" i="16"/>
  <c r="J169" i="16"/>
  <c r="P169" i="16" s="1"/>
  <c r="J185" i="16"/>
  <c r="J201" i="16"/>
  <c r="J217" i="16"/>
  <c r="J233" i="16"/>
  <c r="J249" i="16"/>
  <c r="J265" i="16"/>
  <c r="P265" i="16" s="1"/>
  <c r="J281" i="16"/>
  <c r="J297" i="16"/>
  <c r="P297" i="16" s="1"/>
  <c r="J313" i="16"/>
  <c r="J329" i="16"/>
  <c r="J345" i="16"/>
  <c r="J361" i="16"/>
  <c r="J377" i="16"/>
  <c r="J393" i="16"/>
  <c r="P393" i="16" s="1"/>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P60" i="16" s="1"/>
  <c r="J76" i="16"/>
  <c r="J92" i="16"/>
  <c r="P92" i="16" s="1"/>
  <c r="J108" i="16"/>
  <c r="J124" i="16"/>
  <c r="J140" i="16"/>
  <c r="J156" i="16"/>
  <c r="J172" i="16"/>
  <c r="J188" i="16"/>
  <c r="J204" i="16"/>
  <c r="J220" i="16"/>
  <c r="P220" i="16" s="1"/>
  <c r="J236" i="16"/>
  <c r="J252" i="16"/>
  <c r="J268" i="16"/>
  <c r="J284" i="16"/>
  <c r="J300" i="16"/>
  <c r="J316" i="16"/>
  <c r="P316" i="16" s="1"/>
  <c r="J332" i="16"/>
  <c r="J348" i="16"/>
  <c r="P348" i="16" s="1"/>
  <c r="J364" i="16"/>
  <c r="J380" i="16"/>
  <c r="J396" i="16"/>
  <c r="J412" i="16"/>
  <c r="J428" i="16"/>
  <c r="J444" i="16"/>
  <c r="P444" i="16" s="1"/>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P109" i="16" s="1"/>
  <c r="J125" i="16"/>
  <c r="J141" i="16"/>
  <c r="P141" i="16" s="1"/>
  <c r="J157" i="16"/>
  <c r="J173" i="16"/>
  <c r="J189" i="16"/>
  <c r="J205" i="16"/>
  <c r="J221" i="16"/>
  <c r="J237" i="16"/>
  <c r="P237" i="16" s="1"/>
  <c r="J253" i="16"/>
  <c r="J269" i="16"/>
  <c r="P269" i="16" s="1"/>
  <c r="J285" i="16"/>
  <c r="J301" i="16"/>
  <c r="J317" i="16"/>
  <c r="J333" i="16"/>
  <c r="J349" i="16"/>
  <c r="J365" i="16"/>
  <c r="P365" i="16" s="1"/>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P64" i="16" s="1"/>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P69" i="16" s="1"/>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P37" i="16" s="1"/>
  <c r="J81" i="16"/>
  <c r="J128" i="16"/>
  <c r="J165" i="16"/>
  <c r="J209" i="16"/>
  <c r="J256" i="16"/>
  <c r="J293" i="16"/>
  <c r="J337" i="16"/>
  <c r="J384" i="16"/>
  <c r="P384" i="16" s="1"/>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P513" i="16" s="1"/>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P305" i="16" s="1"/>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P309" i="16" s="1"/>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P353" i="16" s="1"/>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P277" i="16" s="1"/>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P149" i="14" s="1"/>
  <c r="J157" i="14"/>
  <c r="J165" i="14"/>
  <c r="P165" i="14" s="1"/>
  <c r="J173" i="14"/>
  <c r="J181" i="14"/>
  <c r="J189" i="14"/>
  <c r="J197" i="14"/>
  <c r="J205" i="14"/>
  <c r="J213" i="14"/>
  <c r="P213" i="14" s="1"/>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J54" i="14"/>
  <c r="J62" i="14"/>
  <c r="P62" i="14" s="1"/>
  <c r="J70" i="14"/>
  <c r="J78" i="14"/>
  <c r="J86" i="14"/>
  <c r="J94" i="14"/>
  <c r="J102" i="14"/>
  <c r="J110" i="14"/>
  <c r="J118" i="14"/>
  <c r="J126" i="14"/>
  <c r="P126" i="14" s="1"/>
  <c r="J134" i="14"/>
  <c r="J142" i="14"/>
  <c r="J150" i="14"/>
  <c r="J158" i="14"/>
  <c r="J166" i="14"/>
  <c r="J174" i="14"/>
  <c r="P174" i="14" s="1"/>
  <c r="J182" i="14"/>
  <c r="J190" i="14"/>
  <c r="P190" i="14" s="1"/>
  <c r="J198" i="14"/>
  <c r="J206" i="14"/>
  <c r="J214" i="14"/>
  <c r="J222" i="14"/>
  <c r="J230" i="14"/>
  <c r="J238" i="14"/>
  <c r="P238" i="14" s="1"/>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P63" i="14" s="1"/>
  <c r="J71" i="14"/>
  <c r="J79" i="14"/>
  <c r="P79" i="14" s="1"/>
  <c r="J87" i="14"/>
  <c r="J95" i="14"/>
  <c r="J103" i="14"/>
  <c r="J111" i="14"/>
  <c r="J119" i="14"/>
  <c r="J127" i="14"/>
  <c r="P127" i="14" s="1"/>
  <c r="J135" i="14"/>
  <c r="J143" i="14"/>
  <c r="P143" i="14" s="1"/>
  <c r="J151" i="14"/>
  <c r="J159" i="14"/>
  <c r="J167" i="14"/>
  <c r="J175" i="14"/>
  <c r="J183" i="14"/>
  <c r="J191" i="14"/>
  <c r="P191" i="14" s="1"/>
  <c r="J199" i="14"/>
  <c r="J207" i="14"/>
  <c r="P207" i="14" s="1"/>
  <c r="J215" i="14"/>
  <c r="J223" i="14"/>
  <c r="J231" i="14"/>
  <c r="J239" i="14"/>
  <c r="J405" i="16"/>
  <c r="P405" i="16" s="1"/>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J32" i="14"/>
  <c r="J40" i="14"/>
  <c r="P40" i="14" s="1"/>
  <c r="J48" i="14"/>
  <c r="J56" i="14"/>
  <c r="J64" i="14"/>
  <c r="J72" i="14"/>
  <c r="J80" i="14"/>
  <c r="J88" i="14"/>
  <c r="J96" i="14"/>
  <c r="J104" i="14"/>
  <c r="P104" i="14" s="1"/>
  <c r="J112" i="14"/>
  <c r="J120" i="14"/>
  <c r="J128" i="14"/>
  <c r="J136" i="14"/>
  <c r="J144" i="14"/>
  <c r="J152" i="14"/>
  <c r="P152" i="14" s="1"/>
  <c r="J160" i="14"/>
  <c r="J168" i="14"/>
  <c r="P168" i="14" s="1"/>
  <c r="J176" i="14"/>
  <c r="J184" i="14"/>
  <c r="J192" i="14"/>
  <c r="J200" i="14"/>
  <c r="J208" i="14"/>
  <c r="J216" i="14"/>
  <c r="P216" i="14" s="1"/>
  <c r="J224" i="14"/>
  <c r="J232" i="14"/>
  <c r="P232" i="14" s="1"/>
  <c r="J240" i="14"/>
  <c r="J248" i="14"/>
  <c r="J256" i="14"/>
  <c r="J264" i="14"/>
  <c r="J272" i="14"/>
  <c r="J280" i="14"/>
  <c r="P280" i="14" s="1"/>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P73" i="14" s="1"/>
  <c r="J81" i="14"/>
  <c r="J89" i="14"/>
  <c r="P89" i="14" s="1"/>
  <c r="J97" i="14"/>
  <c r="J105" i="14"/>
  <c r="J113" i="14"/>
  <c r="J121" i="14"/>
  <c r="J129" i="14"/>
  <c r="J137" i="14"/>
  <c r="P137" i="14" s="1"/>
  <c r="J145" i="14"/>
  <c r="J153" i="14"/>
  <c r="P153" i="14" s="1"/>
  <c r="J161" i="14"/>
  <c r="J169" i="14"/>
  <c r="J177" i="14"/>
  <c r="J185" i="14"/>
  <c r="J193" i="14"/>
  <c r="J201" i="14"/>
  <c r="P201" i="14" s="1"/>
  <c r="J209" i="14"/>
  <c r="J217" i="14"/>
  <c r="P217" i="14" s="1"/>
  <c r="J225" i="14"/>
  <c r="J233" i="14"/>
  <c r="J241" i="14"/>
  <c r="J249" i="14"/>
  <c r="J528" i="16"/>
  <c r="P528" i="16" s="1"/>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J34" i="14"/>
  <c r="J42" i="14"/>
  <c r="P42" i="14" s="1"/>
  <c r="J50" i="14"/>
  <c r="J58" i="14"/>
  <c r="J66" i="14"/>
  <c r="J74" i="14"/>
  <c r="J82" i="14"/>
  <c r="J90" i="14"/>
  <c r="P90" i="14" s="1"/>
  <c r="J98" i="14"/>
  <c r="J106" i="14"/>
  <c r="P106" i="14" s="1"/>
  <c r="J114" i="14"/>
  <c r="J122" i="14"/>
  <c r="J130" i="14"/>
  <c r="J138" i="14"/>
  <c r="J146" i="14"/>
  <c r="J154" i="14"/>
  <c r="P154" i="14" s="1"/>
  <c r="J162" i="14"/>
  <c r="J170" i="14"/>
  <c r="P170" i="14" s="1"/>
  <c r="J178" i="14"/>
  <c r="J186" i="14"/>
  <c r="J194" i="14"/>
  <c r="J202" i="14"/>
  <c r="J210" i="14"/>
  <c r="J218" i="14"/>
  <c r="P218" i="14" s="1"/>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J59" i="14"/>
  <c r="J67" i="14"/>
  <c r="P67" i="14" s="1"/>
  <c r="J75" i="14"/>
  <c r="J83" i="14"/>
  <c r="J91" i="14"/>
  <c r="J99" i="14"/>
  <c r="J107" i="14"/>
  <c r="J115" i="14"/>
  <c r="P115" i="14" s="1"/>
  <c r="J123" i="14"/>
  <c r="J131" i="14"/>
  <c r="P131" i="14" s="1"/>
  <c r="J139" i="14"/>
  <c r="J147" i="14"/>
  <c r="J155" i="14"/>
  <c r="J163" i="14"/>
  <c r="J171" i="14"/>
  <c r="J179" i="14"/>
  <c r="P179" i="14" s="1"/>
  <c r="J187" i="14"/>
  <c r="J195" i="14"/>
  <c r="P195" i="14" s="1"/>
  <c r="J203" i="14"/>
  <c r="J211" i="14"/>
  <c r="J219" i="14"/>
  <c r="J227" i="14"/>
  <c r="J235" i="14"/>
  <c r="J243" i="14"/>
  <c r="P243" i="14" s="1"/>
  <c r="J251" i="14"/>
  <c r="J259" i="14"/>
  <c r="P259" i="14" s="1"/>
  <c r="J267" i="14"/>
  <c r="J275" i="14"/>
  <c r="J283" i="14"/>
  <c r="J1602" i="16"/>
  <c r="J1959" i="16"/>
  <c r="J2132" i="16"/>
  <c r="J2301" i="16"/>
  <c r="J2384" i="16"/>
  <c r="P2384" i="16" s="1"/>
  <c r="J2448" i="16"/>
  <c r="J2512" i="16"/>
  <c r="J68" i="14"/>
  <c r="J132" i="14"/>
  <c r="J196" i="14"/>
  <c r="J250" i="14"/>
  <c r="P250" i="14" s="1"/>
  <c r="J261" i="14"/>
  <c r="J271" i="14"/>
  <c r="P271" i="14" s="1"/>
  <c r="J282" i="14"/>
  <c r="J291" i="14"/>
  <c r="J299" i="14"/>
  <c r="J307" i="14"/>
  <c r="J315" i="14"/>
  <c r="J323" i="14"/>
  <c r="P323" i="14" s="1"/>
  <c r="J331" i="14"/>
  <c r="J339" i="14"/>
  <c r="P339" i="14" s="1"/>
  <c r="J347" i="14"/>
  <c r="J355" i="14"/>
  <c r="J363" i="14"/>
  <c r="J371" i="14"/>
  <c r="J379" i="14"/>
  <c r="J387" i="14"/>
  <c r="P387" i="14" s="1"/>
  <c r="J395" i="14"/>
  <c r="J403" i="14"/>
  <c r="P403" i="14" s="1"/>
  <c r="J411" i="14"/>
  <c r="J419" i="14"/>
  <c r="J427" i="14"/>
  <c r="J435" i="14"/>
  <c r="J443" i="14"/>
  <c r="J451" i="14"/>
  <c r="P451" i="14" s="1"/>
  <c r="J459" i="14"/>
  <c r="J467" i="14"/>
  <c r="P467" i="14" s="1"/>
  <c r="J475" i="14"/>
  <c r="J483" i="14"/>
  <c r="J491" i="14"/>
  <c r="J499" i="14"/>
  <c r="J507" i="14"/>
  <c r="J515" i="14"/>
  <c r="P515" i="14" s="1"/>
  <c r="J523" i="14"/>
  <c r="J531" i="14"/>
  <c r="P531" i="14" s="1"/>
  <c r="J539" i="14"/>
  <c r="J547" i="14"/>
  <c r="J555" i="14"/>
  <c r="J563" i="14"/>
  <c r="J571" i="14"/>
  <c r="J579" i="14"/>
  <c r="P579" i="14" s="1"/>
  <c r="J587" i="14"/>
  <c r="J595" i="14"/>
  <c r="P595" i="14" s="1"/>
  <c r="J603" i="14"/>
  <c r="J611" i="14"/>
  <c r="J619" i="14"/>
  <c r="J627" i="14"/>
  <c r="J635" i="14"/>
  <c r="J643" i="14"/>
  <c r="P643" i="14" s="1"/>
  <c r="J651" i="14"/>
  <c r="J659" i="14"/>
  <c r="P659" i="14" s="1"/>
  <c r="J667" i="14"/>
  <c r="J675" i="14"/>
  <c r="J683" i="14"/>
  <c r="J691" i="14"/>
  <c r="J699" i="14"/>
  <c r="J707" i="14"/>
  <c r="P707" i="14" s="1"/>
  <c r="J715" i="14"/>
  <c r="J723" i="14"/>
  <c r="P723" i="14" s="1"/>
  <c r="J731" i="14"/>
  <c r="J739" i="14"/>
  <c r="J747" i="14"/>
  <c r="J755" i="14"/>
  <c r="J763" i="14"/>
  <c r="J771" i="14"/>
  <c r="P771" i="14" s="1"/>
  <c r="J779" i="14"/>
  <c r="J787" i="14"/>
  <c r="P787" i="14" s="1"/>
  <c r="J795" i="14"/>
  <c r="J803" i="14"/>
  <c r="J811" i="14"/>
  <c r="J819" i="14"/>
  <c r="J827" i="14"/>
  <c r="J835" i="14"/>
  <c r="J843" i="14"/>
  <c r="J851" i="14"/>
  <c r="P851" i="14" s="1"/>
  <c r="J1665" i="16"/>
  <c r="J1981" i="16"/>
  <c r="J2151" i="16"/>
  <c r="J2324" i="16"/>
  <c r="J2392" i="16"/>
  <c r="J2456" i="16"/>
  <c r="J2520" i="16"/>
  <c r="J76" i="14"/>
  <c r="P76" i="14" s="1"/>
  <c r="J140" i="14"/>
  <c r="J204" i="14"/>
  <c r="J252" i="14"/>
  <c r="J262" i="14"/>
  <c r="J273" i="14"/>
  <c r="J284" i="14"/>
  <c r="P284" i="14" s="1"/>
  <c r="J292" i="14"/>
  <c r="J300" i="14"/>
  <c r="P300" i="14" s="1"/>
  <c r="J308" i="14"/>
  <c r="J316" i="14"/>
  <c r="J324" i="14"/>
  <c r="J332" i="14"/>
  <c r="J340" i="14"/>
  <c r="J348" i="14"/>
  <c r="P348" i="14" s="1"/>
  <c r="J356" i="14"/>
  <c r="J364" i="14"/>
  <c r="P364" i="14" s="1"/>
  <c r="J372" i="14"/>
  <c r="J380" i="14"/>
  <c r="J388" i="14"/>
  <c r="J396" i="14"/>
  <c r="J404" i="14"/>
  <c r="J412" i="14"/>
  <c r="P412" i="14" s="1"/>
  <c r="J420" i="14"/>
  <c r="J428" i="14"/>
  <c r="P428" i="14" s="1"/>
  <c r="J436" i="14"/>
  <c r="J444" i="14"/>
  <c r="J452" i="14"/>
  <c r="J460" i="14"/>
  <c r="J468" i="14"/>
  <c r="J476" i="14"/>
  <c r="P476" i="14" s="1"/>
  <c r="J484" i="14"/>
  <c r="J492" i="14"/>
  <c r="P492" i="14" s="1"/>
  <c r="J500" i="14"/>
  <c r="J508" i="14"/>
  <c r="J516" i="14"/>
  <c r="J524" i="14"/>
  <c r="J532" i="14"/>
  <c r="J540" i="14"/>
  <c r="P540" i="14" s="1"/>
  <c r="J548" i="14"/>
  <c r="J556" i="14"/>
  <c r="P556" i="14" s="1"/>
  <c r="J564" i="14"/>
  <c r="J572" i="14"/>
  <c r="J580" i="14"/>
  <c r="J588" i="14"/>
  <c r="J596" i="14"/>
  <c r="J604" i="14"/>
  <c r="J612" i="14"/>
  <c r="J620" i="14"/>
  <c r="P620" i="14" s="1"/>
  <c r="J628" i="14"/>
  <c r="J636" i="14"/>
  <c r="J644" i="14"/>
  <c r="J652" i="14"/>
  <c r="J660" i="14"/>
  <c r="J668" i="14"/>
  <c r="P668" i="14" s="1"/>
  <c r="J676" i="14"/>
  <c r="J684" i="14"/>
  <c r="P684" i="14" s="1"/>
  <c r="J692" i="14"/>
  <c r="J700" i="14"/>
  <c r="J708" i="14"/>
  <c r="J716" i="14"/>
  <c r="J724" i="14"/>
  <c r="J732" i="14"/>
  <c r="P732" i="14" s="1"/>
  <c r="J740" i="14"/>
  <c r="J748" i="14"/>
  <c r="P748" i="14" s="1"/>
  <c r="J756" i="14"/>
  <c r="J764" i="14"/>
  <c r="J772" i="14"/>
  <c r="J780" i="14"/>
  <c r="J788" i="14"/>
  <c r="J796" i="14"/>
  <c r="P796" i="14" s="1"/>
  <c r="J804" i="14"/>
  <c r="J812" i="14"/>
  <c r="P812" i="14" s="1"/>
  <c r="J820" i="14"/>
  <c r="J828" i="14"/>
  <c r="J836" i="14"/>
  <c r="J844" i="14"/>
  <c r="J852" i="14"/>
  <c r="J726" i="16"/>
  <c r="J1714" i="16"/>
  <c r="J2004" i="16"/>
  <c r="P2004" i="16" s="1"/>
  <c r="J2173" i="16"/>
  <c r="J2336" i="16"/>
  <c r="J2400" i="16"/>
  <c r="J2464" i="16"/>
  <c r="J2528" i="16"/>
  <c r="J84" i="14"/>
  <c r="P84" i="14" s="1"/>
  <c r="J148" i="14"/>
  <c r="J212" i="14"/>
  <c r="P212" i="14" s="1"/>
  <c r="J253" i="14"/>
  <c r="J263" i="14"/>
  <c r="J274" i="14"/>
  <c r="J285" i="14"/>
  <c r="J293" i="14"/>
  <c r="J301" i="14"/>
  <c r="J309" i="14"/>
  <c r="J317" i="14"/>
  <c r="P317" i="14" s="1"/>
  <c r="J325" i="14"/>
  <c r="J333" i="14"/>
  <c r="J341" i="14"/>
  <c r="J349" i="14"/>
  <c r="J357" i="14"/>
  <c r="J365" i="14"/>
  <c r="P365" i="14" s="1"/>
  <c r="J373" i="14"/>
  <c r="J381" i="14"/>
  <c r="P381" i="14" s="1"/>
  <c r="J389" i="14"/>
  <c r="J397" i="14"/>
  <c r="J405" i="14"/>
  <c r="J413" i="14"/>
  <c r="J421" i="14"/>
  <c r="J429" i="14"/>
  <c r="P429" i="14" s="1"/>
  <c r="J437" i="14"/>
  <c r="J445" i="14"/>
  <c r="P445" i="14" s="1"/>
  <c r="J453" i="14"/>
  <c r="J461" i="14"/>
  <c r="J469" i="14"/>
  <c r="J477" i="14"/>
  <c r="J485" i="14"/>
  <c r="J493" i="14"/>
  <c r="P493" i="14" s="1"/>
  <c r="J501" i="14"/>
  <c r="J509" i="14"/>
  <c r="P509" i="14" s="1"/>
  <c r="J517" i="14"/>
  <c r="J525" i="14"/>
  <c r="J533" i="14"/>
  <c r="J541" i="14"/>
  <c r="J549" i="14"/>
  <c r="J557" i="14"/>
  <c r="P557" i="14" s="1"/>
  <c r="J565" i="14"/>
  <c r="J573" i="14"/>
  <c r="P573" i="14" s="1"/>
  <c r="J581" i="14"/>
  <c r="J589" i="14"/>
  <c r="J597" i="14"/>
  <c r="J605" i="14"/>
  <c r="J613" i="14"/>
  <c r="J621" i="14"/>
  <c r="P621" i="14" s="1"/>
  <c r="J629" i="14"/>
  <c r="J637" i="14"/>
  <c r="P637" i="14" s="1"/>
  <c r="J645" i="14"/>
  <c r="J653" i="14"/>
  <c r="J661" i="14"/>
  <c r="J669" i="14"/>
  <c r="J677" i="14"/>
  <c r="J685" i="14"/>
  <c r="P685" i="14" s="1"/>
  <c r="J693" i="14"/>
  <c r="J701" i="14"/>
  <c r="P701" i="14" s="1"/>
  <c r="J709" i="14"/>
  <c r="J717" i="14"/>
  <c r="J725" i="14"/>
  <c r="J733" i="14"/>
  <c r="J741" i="14"/>
  <c r="J749" i="14"/>
  <c r="P749" i="14" s="1"/>
  <c r="J757" i="14"/>
  <c r="J765" i="14"/>
  <c r="P765" i="14" s="1"/>
  <c r="J773" i="14"/>
  <c r="J781" i="14"/>
  <c r="J789" i="14"/>
  <c r="J797" i="14"/>
  <c r="J805" i="14"/>
  <c r="J813" i="14"/>
  <c r="P813" i="14" s="1"/>
  <c r="J821" i="14"/>
  <c r="J829" i="14"/>
  <c r="P829" i="14" s="1"/>
  <c r="J837" i="14"/>
  <c r="J845" i="14"/>
  <c r="J853" i="14"/>
  <c r="J1080" i="16"/>
  <c r="J1775" i="16"/>
  <c r="J2023" i="16"/>
  <c r="J2196" i="16"/>
  <c r="J2344" i="16"/>
  <c r="P2344" i="16" s="1"/>
  <c r="J2408" i="16"/>
  <c r="J2472" i="16"/>
  <c r="J28" i="14"/>
  <c r="J92" i="14"/>
  <c r="J156" i="14"/>
  <c r="J220" i="14"/>
  <c r="P220" i="14" s="1"/>
  <c r="J254" i="14"/>
  <c r="J265" i="14"/>
  <c r="P265" i="14" s="1"/>
  <c r="J276" i="14"/>
  <c r="J286" i="14"/>
  <c r="J294" i="14"/>
  <c r="J302" i="14"/>
  <c r="J310" i="14"/>
  <c r="J318" i="14"/>
  <c r="P318" i="14" s="1"/>
  <c r="J326" i="14"/>
  <c r="J334" i="14"/>
  <c r="P334" i="14" s="1"/>
  <c r="J342" i="14"/>
  <c r="J350" i="14"/>
  <c r="J358" i="14"/>
  <c r="J366" i="14"/>
  <c r="J374" i="14"/>
  <c r="J382" i="14"/>
  <c r="P382" i="14" s="1"/>
  <c r="J390" i="14"/>
  <c r="J398" i="14"/>
  <c r="P398" i="14" s="1"/>
  <c r="J406" i="14"/>
  <c r="J414" i="14"/>
  <c r="J422" i="14"/>
  <c r="J430" i="14"/>
  <c r="J438" i="14"/>
  <c r="J446" i="14"/>
  <c r="P446" i="14" s="1"/>
  <c r="J454" i="14"/>
  <c r="J462" i="14"/>
  <c r="P462" i="14" s="1"/>
  <c r="J470" i="14"/>
  <c r="J478" i="14"/>
  <c r="J486" i="14"/>
  <c r="J494" i="14"/>
  <c r="J502" i="14"/>
  <c r="J510" i="14"/>
  <c r="P510" i="14" s="1"/>
  <c r="J518" i="14"/>
  <c r="J526" i="14"/>
  <c r="P526" i="14" s="1"/>
  <c r="J534" i="14"/>
  <c r="J542" i="14"/>
  <c r="J550" i="14"/>
  <c r="J558" i="14"/>
  <c r="J566" i="14"/>
  <c r="J574" i="14"/>
  <c r="P574" i="14" s="1"/>
  <c r="J582" i="14"/>
  <c r="J590" i="14"/>
  <c r="P590" i="14" s="1"/>
  <c r="J598" i="14"/>
  <c r="J606" i="14"/>
  <c r="J614" i="14"/>
  <c r="J622" i="14"/>
  <c r="J630" i="14"/>
  <c r="J638" i="14"/>
  <c r="P638" i="14" s="1"/>
  <c r="J646" i="14"/>
  <c r="J654" i="14"/>
  <c r="P654" i="14" s="1"/>
  <c r="J662" i="14"/>
  <c r="J670" i="14"/>
  <c r="J678" i="14"/>
  <c r="J686" i="14"/>
  <c r="J694" i="14"/>
  <c r="J702" i="14"/>
  <c r="P702" i="14" s="1"/>
  <c r="J710" i="14"/>
  <c r="J718" i="14"/>
  <c r="P718" i="14" s="1"/>
  <c r="J726" i="14"/>
  <c r="J734" i="14"/>
  <c r="J742" i="14"/>
  <c r="J750" i="14"/>
  <c r="J758" i="14"/>
  <c r="J766" i="14"/>
  <c r="P766" i="14" s="1"/>
  <c r="J774" i="14"/>
  <c r="J782" i="14"/>
  <c r="P782" i="14" s="1"/>
  <c r="J790" i="14"/>
  <c r="J798" i="14"/>
  <c r="J806" i="14"/>
  <c r="J814" i="14"/>
  <c r="J822" i="14"/>
  <c r="J830" i="14"/>
  <c r="P830" i="14" s="1"/>
  <c r="J838" i="14"/>
  <c r="J846" i="14"/>
  <c r="P846" i="14" s="1"/>
  <c r="J854" i="14"/>
  <c r="J1219" i="16"/>
  <c r="J1834" i="16"/>
  <c r="J2045" i="16"/>
  <c r="J2215" i="16"/>
  <c r="J2352" i="16"/>
  <c r="J2416" i="16"/>
  <c r="J2480" i="16"/>
  <c r="P2480" i="16" s="1"/>
  <c r="J36" i="14"/>
  <c r="J100" i="14"/>
  <c r="J164" i="14"/>
  <c r="J228" i="14"/>
  <c r="J255" i="14"/>
  <c r="J266" i="14"/>
  <c r="P266" i="14" s="1"/>
  <c r="J277" i="14"/>
  <c r="J287" i="14"/>
  <c r="P287" i="14" s="1"/>
  <c r="J295" i="14"/>
  <c r="J303" i="14"/>
  <c r="J311" i="14"/>
  <c r="J319" i="14"/>
  <c r="J327" i="14"/>
  <c r="J335" i="14"/>
  <c r="P335" i="14" s="1"/>
  <c r="J343" i="14"/>
  <c r="J351" i="14"/>
  <c r="P351" i="14" s="1"/>
  <c r="J359" i="14"/>
  <c r="J367" i="14"/>
  <c r="J375" i="14"/>
  <c r="J383" i="14"/>
  <c r="J391" i="14"/>
  <c r="J399" i="14"/>
  <c r="P399" i="14" s="1"/>
  <c r="J407" i="14"/>
  <c r="J415" i="14"/>
  <c r="P415" i="14" s="1"/>
  <c r="J423" i="14"/>
  <c r="J431" i="14"/>
  <c r="J439" i="14"/>
  <c r="J447" i="14"/>
  <c r="J455" i="14"/>
  <c r="J463" i="14"/>
  <c r="P463" i="14" s="1"/>
  <c r="J471" i="14"/>
  <c r="J479" i="14"/>
  <c r="P479" i="14" s="1"/>
  <c r="J487" i="14"/>
  <c r="J495" i="14"/>
  <c r="J503" i="14"/>
  <c r="J511" i="14"/>
  <c r="J519" i="14"/>
  <c r="J527" i="14"/>
  <c r="P527" i="14" s="1"/>
  <c r="J535" i="14"/>
  <c r="J543" i="14"/>
  <c r="P543" i="14" s="1"/>
  <c r="J551" i="14"/>
  <c r="J559" i="14"/>
  <c r="J567" i="14"/>
  <c r="J575" i="14"/>
  <c r="J583" i="14"/>
  <c r="J591" i="14"/>
  <c r="P591" i="14" s="1"/>
  <c r="J599" i="14"/>
  <c r="J607" i="14"/>
  <c r="P607" i="14" s="1"/>
  <c r="J615" i="14"/>
  <c r="J623" i="14"/>
  <c r="J631" i="14"/>
  <c r="J639" i="14"/>
  <c r="J647" i="14"/>
  <c r="J655" i="14"/>
  <c r="P655" i="14" s="1"/>
  <c r="J663" i="14"/>
  <c r="J671" i="14"/>
  <c r="P671" i="14" s="1"/>
  <c r="J679" i="14"/>
  <c r="J687" i="14"/>
  <c r="J695" i="14"/>
  <c r="J703" i="14"/>
  <c r="J711" i="14"/>
  <c r="J719" i="14"/>
  <c r="P719" i="14" s="1"/>
  <c r="J727" i="14"/>
  <c r="J735" i="14"/>
  <c r="P735" i="14" s="1"/>
  <c r="J743" i="14"/>
  <c r="J751" i="14"/>
  <c r="J759" i="14"/>
  <c r="J767" i="14"/>
  <c r="J775" i="14"/>
  <c r="J783" i="14"/>
  <c r="P783" i="14" s="1"/>
  <c r="J791" i="14"/>
  <c r="J799" i="14"/>
  <c r="P799" i="14" s="1"/>
  <c r="J807" i="14"/>
  <c r="J815" i="14"/>
  <c r="J823" i="14"/>
  <c r="J831" i="14"/>
  <c r="J839" i="14"/>
  <c r="J847" i="14"/>
  <c r="P847" i="14" s="1"/>
  <c r="J1376" i="16"/>
  <c r="J1887" i="16"/>
  <c r="P1887" i="16" s="1"/>
  <c r="J2068" i="16"/>
  <c r="J2237" i="16"/>
  <c r="J2360" i="16"/>
  <c r="J2424" i="16"/>
  <c r="J2488" i="16"/>
  <c r="J44" i="14"/>
  <c r="P44" i="14" s="1"/>
  <c r="J108" i="14"/>
  <c r="J172" i="14"/>
  <c r="P172" i="14" s="1"/>
  <c r="J236" i="14"/>
  <c r="J257" i="14"/>
  <c r="J268" i="14"/>
  <c r="J278" i="14"/>
  <c r="J288" i="14"/>
  <c r="J296" i="14"/>
  <c r="P296" i="14" s="1"/>
  <c r="J304" i="14"/>
  <c r="J312" i="14"/>
  <c r="P312" i="14" s="1"/>
  <c r="J320" i="14"/>
  <c r="J328" i="14"/>
  <c r="J336" i="14"/>
  <c r="J344" i="14"/>
  <c r="J352" i="14"/>
  <c r="J360" i="14"/>
  <c r="J368" i="14"/>
  <c r="J376" i="14"/>
  <c r="P376" i="14" s="1"/>
  <c r="J384" i="14"/>
  <c r="J392" i="14"/>
  <c r="J400" i="14"/>
  <c r="J408" i="14"/>
  <c r="J416" i="14"/>
  <c r="J424" i="14"/>
  <c r="P424" i="14" s="1"/>
  <c r="J432" i="14"/>
  <c r="J440" i="14"/>
  <c r="P440" i="14" s="1"/>
  <c r="J448" i="14"/>
  <c r="J456" i="14"/>
  <c r="J464" i="14"/>
  <c r="J472" i="14"/>
  <c r="J480" i="14"/>
  <c r="J488" i="14"/>
  <c r="J496" i="14"/>
  <c r="J504" i="14"/>
  <c r="P504" i="14" s="1"/>
  <c r="J512" i="14"/>
  <c r="J520" i="14"/>
  <c r="J528" i="14"/>
  <c r="J536" i="14"/>
  <c r="J544" i="14"/>
  <c r="J552" i="14"/>
  <c r="P552" i="14" s="1"/>
  <c r="J560" i="14"/>
  <c r="J568" i="14"/>
  <c r="P568" i="14" s="1"/>
  <c r="J576" i="14"/>
  <c r="J584" i="14"/>
  <c r="J592" i="14"/>
  <c r="J600" i="14"/>
  <c r="J608" i="14"/>
  <c r="J616" i="14"/>
  <c r="P616" i="14" s="1"/>
  <c r="J624" i="14"/>
  <c r="J632" i="14"/>
  <c r="P632" i="14" s="1"/>
  <c r="J640" i="14"/>
  <c r="J648" i="14"/>
  <c r="J656" i="14"/>
  <c r="J664" i="14"/>
  <c r="J672" i="14"/>
  <c r="J680" i="14"/>
  <c r="P680" i="14" s="1"/>
  <c r="J688" i="14"/>
  <c r="J696" i="14"/>
  <c r="P696" i="14" s="1"/>
  <c r="J704" i="14"/>
  <c r="J712" i="14"/>
  <c r="J720" i="14"/>
  <c r="J728" i="14"/>
  <c r="J736" i="14"/>
  <c r="J744" i="14"/>
  <c r="P744" i="14" s="1"/>
  <c r="J752" i="14"/>
  <c r="J760" i="14"/>
  <c r="P760" i="14" s="1"/>
  <c r="J768" i="14"/>
  <c r="J776" i="14"/>
  <c r="J784" i="14"/>
  <c r="J792" i="14"/>
  <c r="J800" i="14"/>
  <c r="J808" i="14"/>
  <c r="P808" i="14" s="1"/>
  <c r="J816" i="14"/>
  <c r="J824" i="14"/>
  <c r="P824" i="14" s="1"/>
  <c r="J832" i="14"/>
  <c r="J840" i="14"/>
  <c r="J848" i="14"/>
  <c r="J856" i="14"/>
  <c r="J1495" i="16"/>
  <c r="J1917" i="16"/>
  <c r="J2087" i="16"/>
  <c r="J2260" i="16"/>
  <c r="P2260" i="16" s="1"/>
  <c r="J2368" i="16"/>
  <c r="J2432" i="16"/>
  <c r="J2496" i="16"/>
  <c r="J52" i="14"/>
  <c r="J116" i="14"/>
  <c r="J180" i="14"/>
  <c r="P180" i="14" s="1"/>
  <c r="J244" i="14"/>
  <c r="J258" i="14"/>
  <c r="P258" i="14" s="1"/>
  <c r="J269" i="14"/>
  <c r="J279" i="14"/>
  <c r="J289" i="14"/>
  <c r="J297" i="14"/>
  <c r="J305" i="14"/>
  <c r="J313" i="14"/>
  <c r="P313" i="14" s="1"/>
  <c r="J321" i="14"/>
  <c r="J329" i="14"/>
  <c r="P329" i="14" s="1"/>
  <c r="J337" i="14"/>
  <c r="J345" i="14"/>
  <c r="J353" i="14"/>
  <c r="J361" i="14"/>
  <c r="J369" i="14"/>
  <c r="J377" i="14"/>
  <c r="J385" i="14"/>
  <c r="J393" i="14"/>
  <c r="P393" i="14" s="1"/>
  <c r="J401" i="14"/>
  <c r="J409" i="14"/>
  <c r="J417" i="14"/>
  <c r="J425" i="14"/>
  <c r="J433" i="14"/>
  <c r="J441" i="14"/>
  <c r="P441" i="14" s="1"/>
  <c r="J449" i="14"/>
  <c r="J457" i="14"/>
  <c r="P457" i="14" s="1"/>
  <c r="J465" i="14"/>
  <c r="J473" i="14"/>
  <c r="J481" i="14"/>
  <c r="J489" i="14"/>
  <c r="J497" i="14"/>
  <c r="J505" i="14"/>
  <c r="P505" i="14" s="1"/>
  <c r="J513" i="14"/>
  <c r="J521" i="14"/>
  <c r="P521" i="14" s="1"/>
  <c r="J529" i="14"/>
  <c r="J537" i="14"/>
  <c r="J545" i="14"/>
  <c r="J553" i="14"/>
  <c r="J561" i="14"/>
  <c r="J569" i="14"/>
  <c r="P569" i="14" s="1"/>
  <c r="J577" i="14"/>
  <c r="J585" i="14"/>
  <c r="P585" i="14" s="1"/>
  <c r="J593" i="14"/>
  <c r="J601" i="14"/>
  <c r="J609" i="14"/>
  <c r="J617" i="14"/>
  <c r="J625" i="14"/>
  <c r="J633" i="14"/>
  <c r="P633" i="14" s="1"/>
  <c r="J641" i="14"/>
  <c r="J649" i="14"/>
  <c r="P649" i="14" s="1"/>
  <c r="J657" i="14"/>
  <c r="J665" i="14"/>
  <c r="J673" i="14"/>
  <c r="J681" i="14"/>
  <c r="J689" i="14"/>
  <c r="J697" i="14"/>
  <c r="P697" i="14" s="1"/>
  <c r="J705" i="14"/>
  <c r="J713" i="14"/>
  <c r="P713" i="14" s="1"/>
  <c r="J721" i="14"/>
  <c r="J729" i="14"/>
  <c r="J737" i="14"/>
  <c r="J745" i="14"/>
  <c r="J753" i="14"/>
  <c r="J761" i="14"/>
  <c r="P761" i="14" s="1"/>
  <c r="J769" i="14"/>
  <c r="J777" i="14"/>
  <c r="P777" i="14" s="1"/>
  <c r="J785" i="14"/>
  <c r="J793" i="14"/>
  <c r="J801" i="14"/>
  <c r="J809" i="14"/>
  <c r="J817" i="14"/>
  <c r="J825" i="14"/>
  <c r="P825" i="14" s="1"/>
  <c r="J833" i="14"/>
  <c r="J841" i="14"/>
  <c r="P841" i="14" s="1"/>
  <c r="J849" i="14"/>
  <c r="J2504" i="16"/>
  <c r="J290" i="14"/>
  <c r="J354" i="14"/>
  <c r="J418" i="14"/>
  <c r="J482" i="14"/>
  <c r="P482" i="14" s="1"/>
  <c r="J546" i="14"/>
  <c r="J610" i="14"/>
  <c r="P610" i="14" s="1"/>
  <c r="J674" i="14"/>
  <c r="J738" i="14"/>
  <c r="J802" i="14"/>
  <c r="J857" i="14"/>
  <c r="J865" i="14"/>
  <c r="J873" i="14"/>
  <c r="P873" i="14" s="1"/>
  <c r="J881" i="14"/>
  <c r="J889" i="14"/>
  <c r="P889" i="14" s="1"/>
  <c r="J897" i="14"/>
  <c r="J905" i="14"/>
  <c r="J913" i="14"/>
  <c r="J921" i="14"/>
  <c r="J929" i="14"/>
  <c r="J937" i="14"/>
  <c r="J945" i="14"/>
  <c r="J953" i="14"/>
  <c r="P953" i="14" s="1"/>
  <c r="J961" i="14"/>
  <c r="J969" i="14"/>
  <c r="J977" i="14"/>
  <c r="J985" i="14"/>
  <c r="J993" i="14"/>
  <c r="J1001" i="14"/>
  <c r="P1001" i="14" s="1"/>
  <c r="J1009" i="14"/>
  <c r="J1017" i="14"/>
  <c r="P1017" i="14" s="1"/>
  <c r="J1025" i="14"/>
  <c r="J1033" i="14"/>
  <c r="J1041" i="14"/>
  <c r="J1049" i="14"/>
  <c r="J1057" i="14"/>
  <c r="J1065" i="14"/>
  <c r="P1065" i="14" s="1"/>
  <c r="J1073" i="14"/>
  <c r="J1081" i="14"/>
  <c r="P1081" i="14" s="1"/>
  <c r="J1089" i="14"/>
  <c r="J1097" i="14"/>
  <c r="J1105" i="14"/>
  <c r="J1113" i="14"/>
  <c r="J1121" i="14"/>
  <c r="J1129" i="14"/>
  <c r="P1129" i="14" s="1"/>
  <c r="J1137" i="14"/>
  <c r="J1145" i="14"/>
  <c r="P1145" i="14" s="1"/>
  <c r="J1153" i="14"/>
  <c r="J1161" i="14"/>
  <c r="J1169" i="14"/>
  <c r="J1177" i="14"/>
  <c r="J1185" i="14"/>
  <c r="J1193" i="14"/>
  <c r="P1193" i="14" s="1"/>
  <c r="J1201" i="14"/>
  <c r="J1209" i="14"/>
  <c r="P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P618" i="14" s="1"/>
  <c r="J682" i="14"/>
  <c r="J746" i="14"/>
  <c r="P746" i="14" s="1"/>
  <c r="J810" i="14"/>
  <c r="J858" i="14"/>
  <c r="J866" i="14"/>
  <c r="J874" i="14"/>
  <c r="J882" i="14"/>
  <c r="P882" i="14" s="1"/>
  <c r="J890" i="14"/>
  <c r="P890" i="14" s="1"/>
  <c r="J898" i="14"/>
  <c r="J906" i="14"/>
  <c r="P906" i="14" s="1"/>
  <c r="J914" i="14"/>
  <c r="J922" i="14"/>
  <c r="J930" i="14"/>
  <c r="J938" i="14"/>
  <c r="J946" i="14"/>
  <c r="J954" i="14"/>
  <c r="P954" i="14" s="1"/>
  <c r="J962" i="14"/>
  <c r="J970" i="14"/>
  <c r="P970" i="14" s="1"/>
  <c r="J978" i="14"/>
  <c r="J986" i="14"/>
  <c r="J994" i="14"/>
  <c r="J1002" i="14"/>
  <c r="J1010" i="14"/>
  <c r="P1010" i="14" s="1"/>
  <c r="J1018" i="14"/>
  <c r="J1026" i="14"/>
  <c r="J1034" i="14"/>
  <c r="P1034" i="14" s="1"/>
  <c r="J1042" i="14"/>
  <c r="J1050" i="14"/>
  <c r="J1058" i="14"/>
  <c r="J1066" i="14"/>
  <c r="J1074" i="14"/>
  <c r="P1074" i="14" s="1"/>
  <c r="J1082" i="14"/>
  <c r="P1082" i="14" s="1"/>
  <c r="J1090" i="14"/>
  <c r="J1098" i="14"/>
  <c r="P1098" i="14" s="1"/>
  <c r="J1106" i="14"/>
  <c r="J1114" i="14"/>
  <c r="J1122" i="14"/>
  <c r="J1130" i="14"/>
  <c r="J1138" i="14"/>
  <c r="J1146" i="14"/>
  <c r="P1146" i="14" s="1"/>
  <c r="J1154" i="14"/>
  <c r="J1162" i="14"/>
  <c r="P1162" i="14" s="1"/>
  <c r="J1170" i="14"/>
  <c r="J1178" i="14"/>
  <c r="J1186" i="14"/>
  <c r="J1194" i="14"/>
  <c r="J1202" i="14"/>
  <c r="P1202" i="14" s="1"/>
  <c r="J1210" i="14"/>
  <c r="P1210" i="14" s="1"/>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P434" i="14" s="1"/>
  <c r="J498" i="14"/>
  <c r="J562" i="14"/>
  <c r="P562" i="14" s="1"/>
  <c r="J626" i="14"/>
  <c r="J690" i="14"/>
  <c r="J754" i="14"/>
  <c r="J818" i="14"/>
  <c r="J859" i="14"/>
  <c r="P859" i="14" s="1"/>
  <c r="J867" i="14"/>
  <c r="P867" i="14" s="1"/>
  <c r="J875" i="14"/>
  <c r="J883" i="14"/>
  <c r="P883" i="14" s="1"/>
  <c r="J891" i="14"/>
  <c r="J899" i="14"/>
  <c r="J907" i="14"/>
  <c r="J915" i="14"/>
  <c r="J923" i="14"/>
  <c r="J931" i="14"/>
  <c r="P931" i="14" s="1"/>
  <c r="J939" i="14"/>
  <c r="J947" i="14"/>
  <c r="P947" i="14" s="1"/>
  <c r="J955" i="14"/>
  <c r="J963" i="14"/>
  <c r="J971" i="14"/>
  <c r="J979" i="14"/>
  <c r="J987" i="14"/>
  <c r="J995" i="14"/>
  <c r="P995" i="14" s="1"/>
  <c r="J1003" i="14"/>
  <c r="J1011" i="14"/>
  <c r="P1011" i="14" s="1"/>
  <c r="J1019" i="14"/>
  <c r="J1027" i="14"/>
  <c r="J1035" i="14"/>
  <c r="J1043" i="14"/>
  <c r="J1051" i="14"/>
  <c r="P1051" i="14" s="1"/>
  <c r="J1059" i="14"/>
  <c r="P1059" i="14" s="1"/>
  <c r="J1067" i="14"/>
  <c r="J1075" i="14"/>
  <c r="P1075" i="14" s="1"/>
  <c r="J1083" i="14"/>
  <c r="J1091" i="14"/>
  <c r="J1099" i="14"/>
  <c r="J1107" i="14"/>
  <c r="J1115" i="14"/>
  <c r="J1123" i="14"/>
  <c r="P1123" i="14" s="1"/>
  <c r="J1131" i="14"/>
  <c r="J1139" i="14"/>
  <c r="P1139" i="14" s="1"/>
  <c r="J1147" i="14"/>
  <c r="J1155" i="14"/>
  <c r="J1163" i="14"/>
  <c r="J1171" i="14"/>
  <c r="J1179" i="14"/>
  <c r="P1179" i="14" s="1"/>
  <c r="J1187" i="14"/>
  <c r="J1195" i="14"/>
  <c r="J1203" i="14"/>
  <c r="P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P314" i="14" s="1"/>
  <c r="J378" i="14"/>
  <c r="J442" i="14"/>
  <c r="P442" i="14" s="1"/>
  <c r="J506" i="14"/>
  <c r="J570" i="14"/>
  <c r="J634" i="14"/>
  <c r="J698" i="14"/>
  <c r="J762" i="14"/>
  <c r="P762" i="14" s="1"/>
  <c r="J826" i="14"/>
  <c r="P826" i="14" s="1"/>
  <c r="J860" i="14"/>
  <c r="J868" i="14"/>
  <c r="P868" i="14" s="1"/>
  <c r="J876" i="14"/>
  <c r="J884" i="14"/>
  <c r="J892" i="14"/>
  <c r="J900" i="14"/>
  <c r="J908" i="14"/>
  <c r="P908" i="14" s="1"/>
  <c r="J916" i="14"/>
  <c r="P916" i="14" s="1"/>
  <c r="J924" i="14"/>
  <c r="J932" i="14"/>
  <c r="P932" i="14" s="1"/>
  <c r="J940" i="14"/>
  <c r="J948" i="14"/>
  <c r="J956" i="14"/>
  <c r="J964" i="14"/>
  <c r="J972" i="14"/>
  <c r="P972" i="14" s="1"/>
  <c r="J980" i="14"/>
  <c r="P980" i="14" s="1"/>
  <c r="J988" i="14"/>
  <c r="J996" i="14"/>
  <c r="P996" i="14" s="1"/>
  <c r="J1004" i="14"/>
  <c r="J1012" i="14"/>
  <c r="J1020" i="14"/>
  <c r="J1028" i="14"/>
  <c r="J1036" i="14"/>
  <c r="J1044" i="14"/>
  <c r="P1044" i="14" s="1"/>
  <c r="J1052" i="14"/>
  <c r="J1060" i="14"/>
  <c r="P1060" i="14" s="1"/>
  <c r="J1068" i="14"/>
  <c r="J1076" i="14"/>
  <c r="J1084" i="14"/>
  <c r="J1092" i="14"/>
  <c r="J1100" i="14"/>
  <c r="P1100" i="14" s="1"/>
  <c r="J1108" i="14"/>
  <c r="P1108" i="14" s="1"/>
  <c r="J1116" i="14"/>
  <c r="J1124" i="14"/>
  <c r="P1124" i="14" s="1"/>
  <c r="J1132" i="14"/>
  <c r="J1140" i="14"/>
  <c r="J1148" i="14"/>
  <c r="J1156" i="14"/>
  <c r="J1164" i="14"/>
  <c r="P1164" i="14" s="1"/>
  <c r="J1172" i="14"/>
  <c r="P1172" i="14" s="1"/>
  <c r="J1180" i="14"/>
  <c r="J1188" i="14"/>
  <c r="P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P706" i="14" s="1"/>
  <c r="J770" i="14"/>
  <c r="J834" i="14"/>
  <c r="P834" i="14" s="1"/>
  <c r="J861" i="14"/>
  <c r="J869" i="14"/>
  <c r="J877" i="14"/>
  <c r="J885" i="14"/>
  <c r="J893" i="14"/>
  <c r="P893" i="14" s="1"/>
  <c r="J901" i="14"/>
  <c r="P901" i="14" s="1"/>
  <c r="J909" i="14"/>
  <c r="J917" i="14"/>
  <c r="P917" i="14" s="1"/>
  <c r="J925" i="14"/>
  <c r="J933" i="14"/>
  <c r="J941" i="14"/>
  <c r="J949" i="14"/>
  <c r="J957" i="14"/>
  <c r="P957" i="14" s="1"/>
  <c r="J965" i="14"/>
  <c r="P965" i="14" s="1"/>
  <c r="J973" i="14"/>
  <c r="J981" i="14"/>
  <c r="P981" i="14" s="1"/>
  <c r="J989" i="14"/>
  <c r="J997" i="14"/>
  <c r="J1005" i="14"/>
  <c r="J1013" i="14"/>
  <c r="J1021" i="14"/>
  <c r="J1029" i="14"/>
  <c r="P1029" i="14" s="1"/>
  <c r="J1037" i="14"/>
  <c r="J1045" i="14"/>
  <c r="P1045" i="14" s="1"/>
  <c r="J1053" i="14"/>
  <c r="J1061" i="14"/>
  <c r="J1069" i="14"/>
  <c r="J1077" i="14"/>
  <c r="J1085" i="14"/>
  <c r="J1093" i="14"/>
  <c r="P1093" i="14" s="1"/>
  <c r="J1101" i="14"/>
  <c r="J1109" i="14"/>
  <c r="P1109" i="14" s="1"/>
  <c r="J1117" i="14"/>
  <c r="J1125" i="14"/>
  <c r="J1133" i="14"/>
  <c r="J1141" i="14"/>
  <c r="J1149" i="14"/>
  <c r="P1149" i="14" s="1"/>
  <c r="J1157" i="14"/>
  <c r="P1157" i="14" s="1"/>
  <c r="J1165" i="14"/>
  <c r="J1173" i="14"/>
  <c r="P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P1349" i="14" s="1"/>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P586" i="14" s="1"/>
  <c r="J650" i="14"/>
  <c r="J714" i="14"/>
  <c r="P714" i="14" s="1"/>
  <c r="J778" i="14"/>
  <c r="J842" i="14"/>
  <c r="J862" i="14"/>
  <c r="J870" i="14"/>
  <c r="J878" i="14"/>
  <c r="J886" i="14"/>
  <c r="P886" i="14" s="1"/>
  <c r="J894" i="14"/>
  <c r="J902" i="14"/>
  <c r="P902" i="14" s="1"/>
  <c r="J910" i="14"/>
  <c r="J918" i="14"/>
  <c r="J926" i="14"/>
  <c r="J934" i="14"/>
  <c r="J942" i="14"/>
  <c r="J950" i="14"/>
  <c r="P950" i="14" s="1"/>
  <c r="J958" i="14"/>
  <c r="J966" i="14"/>
  <c r="P966" i="14" s="1"/>
  <c r="J974" i="14"/>
  <c r="J982" i="14"/>
  <c r="J990" i="14"/>
  <c r="J998" i="14"/>
  <c r="J1006" i="14"/>
  <c r="P1006" i="14" s="1"/>
  <c r="J1014" i="14"/>
  <c r="P1014" i="14" s="1"/>
  <c r="J1022" i="14"/>
  <c r="J1030" i="14"/>
  <c r="P1030" i="14" s="1"/>
  <c r="J1038" i="14"/>
  <c r="J1046" i="14"/>
  <c r="J1054" i="14"/>
  <c r="J1062" i="14"/>
  <c r="J1070" i="14"/>
  <c r="J1078" i="14"/>
  <c r="J1086" i="14"/>
  <c r="J1094" i="14"/>
  <c r="P1094" i="14" s="1"/>
  <c r="J1102" i="14"/>
  <c r="J1110" i="14"/>
  <c r="J1118" i="14"/>
  <c r="J1126" i="14"/>
  <c r="J1134" i="14"/>
  <c r="P1134" i="14" s="1"/>
  <c r="J1142" i="14"/>
  <c r="J1150" i="14"/>
  <c r="J1158" i="14"/>
  <c r="P1158" i="14" s="1"/>
  <c r="J1166" i="14"/>
  <c r="J1174" i="14"/>
  <c r="J1182" i="14"/>
  <c r="J1190" i="14"/>
  <c r="J1198" i="14"/>
  <c r="P1198" i="14" s="1"/>
  <c r="J1206" i="14"/>
  <c r="J1214" i="14"/>
  <c r="J1222" i="14"/>
  <c r="J1230" i="14"/>
  <c r="J1238" i="14"/>
  <c r="J1246" i="14"/>
  <c r="J1254" i="14"/>
  <c r="J1262" i="14"/>
  <c r="J1270" i="14"/>
  <c r="J1278" i="14"/>
  <c r="J1286" i="14"/>
  <c r="J1294" i="14"/>
  <c r="J1302" i="14"/>
  <c r="J1310" i="14"/>
  <c r="J1318" i="14"/>
  <c r="J1326" i="14"/>
  <c r="J1334" i="14"/>
  <c r="J1342" i="14"/>
  <c r="J1350" i="14"/>
  <c r="P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J722" i="14"/>
  <c r="P722" i="14" s="1"/>
  <c r="J786" i="14"/>
  <c r="J850" i="14"/>
  <c r="P850" i="14" s="1"/>
  <c r="J863" i="14"/>
  <c r="J871" i="14"/>
  <c r="J879" i="14"/>
  <c r="J887" i="14"/>
  <c r="J895" i="14"/>
  <c r="P895" i="14" s="1"/>
  <c r="J903" i="14"/>
  <c r="P903" i="14" s="1"/>
  <c r="J911" i="14"/>
  <c r="J919" i="14"/>
  <c r="P919" i="14" s="1"/>
  <c r="J927" i="14"/>
  <c r="J935" i="14"/>
  <c r="J943" i="14"/>
  <c r="J951" i="14"/>
  <c r="J959" i="14"/>
  <c r="P959" i="14" s="1"/>
  <c r="J967" i="14"/>
  <c r="P967" i="14" s="1"/>
  <c r="J975" i="14"/>
  <c r="J983" i="14"/>
  <c r="P983" i="14" s="1"/>
  <c r="J991" i="14"/>
  <c r="J999" i="14"/>
  <c r="J1007" i="14"/>
  <c r="J1015" i="14"/>
  <c r="J1023" i="14"/>
  <c r="P1023" i="14" s="1"/>
  <c r="J1031" i="14"/>
  <c r="P1031" i="14" s="1"/>
  <c r="J1039" i="14"/>
  <c r="J1047" i="14"/>
  <c r="P1047" i="14" s="1"/>
  <c r="J1055" i="14"/>
  <c r="J1063" i="14"/>
  <c r="J1071" i="14"/>
  <c r="J1079" i="14"/>
  <c r="J1087" i="14"/>
  <c r="P1087" i="14" s="1"/>
  <c r="J1095" i="14"/>
  <c r="P1095" i="14" s="1"/>
  <c r="J1103" i="14"/>
  <c r="J1111" i="14"/>
  <c r="P1111" i="14" s="1"/>
  <c r="J1119" i="14"/>
  <c r="J1127" i="14"/>
  <c r="J1135" i="14"/>
  <c r="J1143" i="14"/>
  <c r="J1151" i="14"/>
  <c r="P1151" i="14" s="1"/>
  <c r="J1159" i="14"/>
  <c r="P1159" i="14" s="1"/>
  <c r="J1167" i="14"/>
  <c r="J1175" i="14"/>
  <c r="P1175" i="14" s="1"/>
  <c r="J1183" i="14"/>
  <c r="J1191" i="14"/>
  <c r="J1199" i="14"/>
  <c r="J1207" i="14"/>
  <c r="J1215" i="14"/>
  <c r="P1215" i="14" s="1"/>
  <c r="J1223" i="14"/>
  <c r="J1231" i="14"/>
  <c r="J1239" i="14"/>
  <c r="J1247" i="14"/>
  <c r="J1255" i="14"/>
  <c r="J1263" i="14"/>
  <c r="J1271" i="14"/>
  <c r="J1279" i="14"/>
  <c r="J1287" i="14"/>
  <c r="J1295" i="14"/>
  <c r="J1303" i="14"/>
  <c r="J1311" i="14"/>
  <c r="J1319" i="14"/>
  <c r="J1327" i="14"/>
  <c r="J1335" i="14"/>
  <c r="J1343" i="14"/>
  <c r="J1351" i="14"/>
  <c r="P1351" i="14" s="1"/>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J1208" i="14"/>
  <c r="P1208" i="14" s="1"/>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P1088" i="14" s="1"/>
  <c r="J1152" i="14"/>
  <c r="J1216" i="14"/>
  <c r="P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P1160" i="14" s="1"/>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J794" i="14"/>
  <c r="J912" i="14"/>
  <c r="P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J920" i="14"/>
  <c r="J984" i="14"/>
  <c r="J1048" i="14"/>
  <c r="J1112" i="14"/>
  <c r="J1176" i="14"/>
  <c r="P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J1056" i="14"/>
  <c r="P1056" i="14" s="1"/>
  <c r="J1120" i="14"/>
  <c r="J1184" i="14"/>
  <c r="P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J936" i="14"/>
  <c r="P936" i="14" s="1"/>
  <c r="J1000" i="14"/>
  <c r="J1064" i="14"/>
  <c r="P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P644" i="14"/>
  <c r="P692" i="14"/>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63" i="14"/>
  <c r="P98" i="14"/>
  <c r="P272" i="14"/>
  <c r="P626" i="14"/>
  <c r="P863" i="14"/>
  <c r="P927" i="14"/>
  <c r="P991" i="14"/>
  <c r="P1055" i="14"/>
  <c r="P337" i="14"/>
  <c r="P499" i="14"/>
  <c r="P627" i="14"/>
  <c r="P683" i="14"/>
  <c r="P694" i="14"/>
  <c r="P752" i="14"/>
  <c r="P880" i="14"/>
  <c r="P888" i="14"/>
  <c r="P944" i="14"/>
  <c r="P952" i="14"/>
  <c r="P1000" i="14"/>
  <c r="P1008" i="14"/>
  <c r="P1016" i="14"/>
  <c r="P64" i="14"/>
  <c r="P192" i="14"/>
  <c r="P233" i="14"/>
  <c r="P361" i="14"/>
  <c r="P402" i="14"/>
  <c r="P514" i="14"/>
  <c r="P539" i="14"/>
  <c r="P617" i="14"/>
  <c r="P629" i="14"/>
  <c r="P642" i="14"/>
  <c r="P705" i="14"/>
  <c r="P721" i="14"/>
  <c r="P769" i="14"/>
  <c r="P785" i="14"/>
  <c r="P833" i="14"/>
  <c r="P849" i="14"/>
  <c r="P897" i="14"/>
  <c r="P905" i="14"/>
  <c r="P913" i="14"/>
  <c r="P961" i="14"/>
  <c r="P1025" i="14"/>
  <c r="P1033" i="14"/>
  <c r="P1041" i="14"/>
  <c r="P66" i="14"/>
  <c r="P112" i="14"/>
  <c r="P240" i="14"/>
  <c r="P409" i="14"/>
  <c r="P432" i="14"/>
  <c r="P450" i="14"/>
  <c r="P544" i="14"/>
  <c r="P555" i="14"/>
  <c r="P645" i="14"/>
  <c r="P656" i="14"/>
  <c r="P666" i="14"/>
  <c r="P731" i="14"/>
  <c r="P739" i="14"/>
  <c r="P795" i="14"/>
  <c r="P803" i="14"/>
  <c r="P915" i="14"/>
  <c r="P923" i="14"/>
  <c r="P979" i="14"/>
  <c r="P1043" i="14"/>
  <c r="P282" i="14"/>
  <c r="P305" i="14"/>
  <c r="P456" i="14"/>
  <c r="P474" i="14"/>
  <c r="P570" i="14"/>
  <c r="P667" i="14"/>
  <c r="P689" i="14"/>
  <c r="P740" i="14"/>
  <c r="P756" i="14"/>
  <c r="P804" i="14"/>
  <c r="P820" i="14"/>
  <c r="P876" i="14"/>
  <c r="P884" i="14"/>
  <c r="P948" i="14"/>
  <c r="P1012" i="14"/>
  <c r="P114" i="14"/>
  <c r="P741" i="14"/>
  <c r="P933" i="14"/>
  <c r="P1061" i="14"/>
  <c r="P1137" i="14"/>
  <c r="P1161" i="14"/>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786" i="14"/>
  <c r="P806" i="14"/>
  <c r="P978" i="14"/>
  <c r="P998" i="14"/>
  <c r="P1106" i="14"/>
  <c r="P1154" i="14"/>
  <c r="P1346" i="14"/>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472" i="14"/>
  <c r="P725" i="14"/>
  <c r="P874" i="14"/>
  <c r="P1187" i="14"/>
  <c r="P1195" i="14"/>
  <c r="P1347" i="14"/>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93" i="14"/>
  <c r="P248" i="14"/>
  <c r="P547" i="14"/>
  <c r="P770" i="14"/>
  <c r="P790" i="14"/>
  <c r="P982" i="14"/>
  <c r="P1084" i="14"/>
  <c r="P1212" i="14"/>
  <c r="P1220" i="14"/>
  <c r="P1348" i="14"/>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P858" i="14"/>
  <c r="P878" i="14"/>
  <c r="P1050" i="14"/>
  <c r="P1117" i="14"/>
  <c r="P1125" i="14"/>
  <c r="P1181" i="14"/>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885" i="14"/>
  <c r="P946" i="14"/>
  <c r="P994" i="14"/>
  <c r="P1191" i="14"/>
  <c r="P1214" i="14"/>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P1110" i="14"/>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P845" i="14"/>
  <c r="P1135" i="14"/>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1143" i="14"/>
  <c r="P1182" i="14"/>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P1118" i="14"/>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90" i="14"/>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P926" i="14"/>
  <c r="P1070" i="14"/>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P802" i="14"/>
  <c r="P1080" i="14"/>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P1096" i="14"/>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2" i="16"/>
  <c r="P53" i="16"/>
  <c r="P54" i="16"/>
  <c r="P55" i="16"/>
  <c r="P56" i="16"/>
  <c r="P57" i="16"/>
  <c r="P59" i="16"/>
  <c r="P61" i="16"/>
  <c r="P62"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10" i="16"/>
  <c r="P112" i="16"/>
  <c r="P113" i="16"/>
  <c r="P114" i="16"/>
  <c r="P115" i="16"/>
  <c r="P116" i="16"/>
  <c r="P117" i="16"/>
  <c r="P118" i="16"/>
  <c r="P119" i="16"/>
  <c r="P120" i="16"/>
  <c r="P121" i="16"/>
  <c r="P122" i="16"/>
  <c r="P123" i="16"/>
  <c r="P124" i="16"/>
  <c r="P125" i="16"/>
  <c r="P126" i="16"/>
  <c r="P1101" i="14"/>
  <c r="P1102" i="14"/>
  <c r="P1103" i="14"/>
  <c r="P1104" i="14"/>
  <c r="P1105" i="14"/>
  <c r="P1107" i="14"/>
  <c r="P1112" i="14"/>
  <c r="P1113" i="14"/>
  <c r="P1114" i="14"/>
  <c r="P1115" i="14"/>
  <c r="P1116" i="14"/>
  <c r="P1119" i="14"/>
  <c r="P1120" i="14"/>
  <c r="P1121" i="14"/>
  <c r="P1122" i="14"/>
  <c r="P1126" i="14"/>
  <c r="P1127" i="14"/>
  <c r="P1128" i="14"/>
  <c r="P1130" i="14"/>
  <c r="P1131" i="14"/>
  <c r="P1132" i="14"/>
  <c r="P1133" i="14"/>
  <c r="P1136" i="14"/>
  <c r="P1138" i="14"/>
  <c r="P1140" i="14"/>
  <c r="P1141" i="14"/>
  <c r="P1142" i="14"/>
  <c r="P1147" i="14"/>
  <c r="P1148" i="14"/>
  <c r="P1150" i="14"/>
  <c r="P1152" i="14"/>
  <c r="P1153" i="14"/>
  <c r="P1155" i="14"/>
  <c r="P1156" i="14"/>
  <c r="P1163" i="14"/>
  <c r="P1165" i="14"/>
  <c r="P1166" i="14"/>
  <c r="P1167" i="14"/>
  <c r="P1168" i="14"/>
  <c r="P1169" i="14"/>
  <c r="P1170" i="14"/>
  <c r="P1171" i="14"/>
  <c r="P1174" i="14"/>
  <c r="P1177" i="14"/>
  <c r="P1178" i="14"/>
  <c r="P1180" i="14"/>
  <c r="P1183" i="14"/>
  <c r="P409" i="16"/>
  <c r="P1185" i="14"/>
  <c r="P411" i="16"/>
  <c r="P1186" i="14"/>
  <c r="P412" i="16"/>
  <c r="P413" i="16"/>
  <c r="P1189" i="14"/>
  <c r="P414" i="16"/>
  <c r="P415" i="16"/>
  <c r="P416" i="16"/>
  <c r="P1192" i="14"/>
  <c r="P417" i="16"/>
  <c r="P418" i="16"/>
  <c r="P1194" i="14"/>
  <c r="P419" i="16"/>
  <c r="P420" i="16"/>
  <c r="P1196" i="14"/>
  <c r="P421" i="16"/>
  <c r="P1197" i="14"/>
  <c r="P423" i="16"/>
  <c r="P1199" i="14"/>
  <c r="P424" i="16"/>
  <c r="P1201" i="14"/>
  <c r="P426" i="16"/>
  <c r="P427" i="16"/>
  <c r="P428" i="16"/>
  <c r="P1204" i="14"/>
  <c r="P429" i="16"/>
  <c r="P1205" i="14"/>
  <c r="P430" i="16"/>
  <c r="P1206" i="14"/>
  <c r="P432" i="16"/>
  <c r="P433" i="16"/>
  <c r="P434" i="16"/>
  <c r="P435" i="16"/>
  <c r="P1211" i="14"/>
  <c r="P437" i="16"/>
  <c r="P1213" i="14"/>
  <c r="P438" i="16"/>
  <c r="P439" i="16"/>
  <c r="P440" i="16"/>
  <c r="P441" i="16"/>
  <c r="P1217" i="14"/>
  <c r="P442" i="16"/>
  <c r="P443" i="16"/>
  <c r="P1218" i="14"/>
  <c r="P1219" i="14"/>
  <c r="P445" i="16"/>
  <c r="P324" i="16"/>
  <c r="P326" i="16"/>
  <c r="P327" i="16"/>
  <c r="P328" i="16"/>
  <c r="P329" i="16"/>
  <c r="P331" i="16"/>
  <c r="P332" i="16"/>
  <c r="P333" i="16"/>
  <c r="P334" i="16"/>
  <c r="P335" i="16"/>
  <c r="P336" i="16"/>
  <c r="P337" i="16"/>
  <c r="P338" i="16"/>
  <c r="P341" i="16"/>
  <c r="P343" i="16"/>
  <c r="P344" i="16"/>
  <c r="P345" i="16"/>
  <c r="P347" i="16"/>
  <c r="P349" i="16"/>
  <c r="P350" i="16"/>
  <c r="P351" i="16"/>
  <c r="P352" i="16"/>
  <c r="P354" i="16"/>
  <c r="P355" i="16"/>
  <c r="P356" i="16"/>
  <c r="P357" i="16"/>
  <c r="P359" i="16"/>
  <c r="P361" i="16"/>
  <c r="P362" i="16"/>
  <c r="P363" i="16"/>
  <c r="P364" i="16"/>
  <c r="P366" i="16"/>
  <c r="P368" i="16"/>
  <c r="P369" i="16"/>
  <c r="P370" i="16"/>
  <c r="P371" i="16"/>
  <c r="P372" i="16"/>
  <c r="P374" i="16"/>
  <c r="P375" i="16"/>
  <c r="P376" i="16"/>
  <c r="P377" i="16"/>
  <c r="P378" i="16"/>
  <c r="P379" i="16"/>
  <c r="P380" i="16"/>
  <c r="P381" i="16"/>
  <c r="P382" i="16"/>
  <c r="P385" i="16"/>
  <c r="P386" i="16"/>
  <c r="P388" i="16"/>
  <c r="P390" i="16"/>
  <c r="P391" i="16"/>
  <c r="P394" i="16"/>
  <c r="P395" i="16"/>
  <c r="P396" i="16"/>
  <c r="P398" i="16"/>
  <c r="P399" i="16"/>
  <c r="P400" i="16"/>
  <c r="P401" i="16"/>
  <c r="P402" i="16"/>
  <c r="P404" i="16"/>
  <c r="P407" i="16"/>
  <c r="P501" i="16"/>
  <c r="P502" i="16"/>
  <c r="P503" i="16"/>
  <c r="P504" i="16"/>
  <c r="P505" i="16"/>
  <c r="P506" i="16"/>
  <c r="P507" i="16"/>
  <c r="P508" i="16"/>
  <c r="P509" i="16"/>
  <c r="P510" i="16"/>
  <c r="P512" i="16"/>
  <c r="P514" i="16"/>
  <c r="P516" i="16"/>
  <c r="P517" i="16"/>
  <c r="P518" i="16"/>
  <c r="P519" i="16"/>
  <c r="P521" i="16"/>
  <c r="P523" i="16"/>
  <c r="P524" i="16"/>
  <c r="P526" i="16"/>
  <c r="P527" i="16"/>
  <c r="P529" i="16"/>
  <c r="P530" i="16"/>
  <c r="P532" i="16"/>
  <c r="P534" i="16"/>
  <c r="P535" i="16"/>
  <c r="P536" i="16"/>
  <c r="P22" i="14"/>
  <c r="P558" i="14"/>
  <c r="P559" i="14"/>
  <c r="P560" i="14"/>
  <c r="P563" i="14"/>
  <c r="P565" i="14"/>
  <c r="P566" i="14"/>
  <c r="P567" i="14"/>
  <c r="P571" i="14"/>
  <c r="P572" i="14"/>
  <c r="P575" i="14"/>
  <c r="P576" i="14"/>
  <c r="P577" i="14"/>
  <c r="P578" i="14"/>
  <c r="P581" i="14"/>
  <c r="P583" i="14"/>
  <c r="P584" i="14"/>
  <c r="P587" i="14"/>
  <c r="P588" i="14"/>
  <c r="P589" i="14"/>
  <c r="P592" i="14"/>
  <c r="P593" i="14"/>
  <c r="P594" i="14"/>
  <c r="P596" i="14"/>
  <c r="P597" i="14"/>
  <c r="P598" i="14"/>
  <c r="P600" i="14"/>
  <c r="P601" i="14"/>
  <c r="P603" i="14"/>
  <c r="P604" i="14"/>
  <c r="P605" i="14"/>
  <c r="P606" i="14"/>
  <c r="P608" i="14"/>
  <c r="P609" i="14"/>
  <c r="P611" i="14"/>
  <c r="P612" i="14"/>
  <c r="P613" i="14"/>
  <c r="P614" i="14"/>
  <c r="P615" i="14"/>
  <c r="P619" i="14"/>
  <c r="P622" i="14"/>
  <c r="P623" i="14"/>
  <c r="P624" i="14"/>
  <c r="P630" i="14"/>
  <c r="P631" i="14"/>
  <c r="P634" i="14"/>
  <c r="P635" i="14"/>
  <c r="P636" i="14"/>
  <c r="P639" i="14"/>
  <c r="P640" i="14"/>
  <c r="P641" i="14"/>
  <c r="P646" i="14"/>
  <c r="P647" i="14"/>
  <c r="P648" i="14"/>
  <c r="P650" i="14"/>
  <c r="P651" i="14"/>
  <c r="P652" i="14"/>
  <c r="P653" i="14"/>
  <c r="P657" i="14"/>
  <c r="P660" i="14"/>
  <c r="P661" i="14"/>
  <c r="P662" i="14"/>
  <c r="P664" i="14"/>
  <c r="P665" i="14"/>
  <c r="P669" i="14"/>
  <c r="P670" i="14"/>
  <c r="P672" i="14"/>
  <c r="P673" i="14"/>
  <c r="P674" i="14"/>
  <c r="P675" i="14"/>
  <c r="P676" i="14"/>
  <c r="P677" i="14"/>
  <c r="P678" i="14"/>
  <c r="P679" i="14"/>
  <c r="P681" i="14"/>
  <c r="P682" i="14"/>
  <c r="P687" i="14"/>
  <c r="P688" i="14"/>
  <c r="P693" i="14"/>
  <c r="P695" i="14"/>
  <c r="P698" i="14"/>
  <c r="P699" i="14"/>
  <c r="P700" i="14"/>
  <c r="P703" i="14"/>
  <c r="P704" i="14"/>
  <c r="P708" i="14"/>
  <c r="P709" i="14"/>
  <c r="P710" i="14"/>
  <c r="P711" i="14"/>
  <c r="P712" i="14"/>
  <c r="P715" i="14"/>
  <c r="P716" i="14"/>
  <c r="P717" i="14"/>
  <c r="P720" i="14"/>
  <c r="P724" i="14"/>
  <c r="P726" i="14"/>
  <c r="P727" i="14"/>
  <c r="P728" i="14"/>
  <c r="P729" i="14"/>
  <c r="P730" i="14"/>
  <c r="P733" i="14"/>
  <c r="P734" i="14"/>
  <c r="P736" i="14"/>
  <c r="P737" i="14"/>
  <c r="P738" i="14"/>
  <c r="P742" i="14"/>
  <c r="P743" i="14"/>
  <c r="P745" i="14"/>
  <c r="P747" i="14"/>
  <c r="P750" i="14"/>
  <c r="P751" i="14"/>
  <c r="P753" i="14"/>
  <c r="P755" i="14"/>
  <c r="P757" i="14"/>
  <c r="P758" i="14"/>
  <c r="P759" i="14"/>
  <c r="P763" i="14"/>
  <c r="P764" i="14"/>
  <c r="P767" i="14"/>
  <c r="P768" i="14"/>
  <c r="P772" i="14"/>
  <c r="P773" i="14"/>
  <c r="P774" i="14"/>
  <c r="P775" i="14"/>
  <c r="P776" i="14"/>
  <c r="P778" i="14"/>
  <c r="P779" i="14"/>
  <c r="P780" i="14"/>
  <c r="P784" i="14"/>
  <c r="P788" i="14"/>
  <c r="P789" i="14"/>
  <c r="P791" i="14"/>
  <c r="P792" i="14"/>
  <c r="P793" i="14"/>
  <c r="P794" i="14"/>
  <c r="P798" i="14"/>
  <c r="P800" i="14"/>
  <c r="P801" i="14"/>
  <c r="P805" i="14"/>
  <c r="P807" i="14"/>
  <c r="P809" i="14"/>
  <c r="P810" i="14"/>
  <c r="P814" i="14"/>
  <c r="P817" i="14"/>
  <c r="P819" i="14"/>
  <c r="P821" i="14"/>
  <c r="P823" i="14"/>
  <c r="P828" i="14"/>
  <c r="P832" i="14"/>
  <c r="P836" i="14"/>
  <c r="P838" i="14"/>
  <c r="P840" i="14"/>
  <c r="P844" i="14"/>
  <c r="P848" i="14"/>
  <c r="P852" i="14"/>
  <c r="P854" i="14"/>
  <c r="P856" i="14"/>
  <c r="P860" i="14"/>
  <c r="P864" i="14"/>
  <c r="P866" i="14"/>
  <c r="P870" i="14"/>
  <c r="P892" i="14"/>
  <c r="P894" i="14"/>
  <c r="P896" i="14"/>
  <c r="P898" i="14"/>
  <c r="P900" i="14"/>
  <c r="P904" i="14"/>
  <c r="P910" i="14"/>
  <c r="P914" i="14"/>
  <c r="P921" i="14"/>
  <c r="P925" i="14"/>
  <c r="P929" i="14"/>
  <c r="P935" i="14"/>
  <c r="P937" i="14"/>
  <c r="P939" i="14"/>
  <c r="P941" i="14"/>
  <c r="P943" i="14"/>
  <c r="P945" i="14"/>
  <c r="P949" i="14"/>
  <c r="P951" i="14"/>
  <c r="P955" i="14"/>
  <c r="P963" i="14"/>
  <c r="P969" i="14"/>
  <c r="P971" i="14"/>
  <c r="P973" i="14"/>
  <c r="P975" i="14"/>
  <c r="P977" i="14"/>
  <c r="P811" i="14"/>
  <c r="P815" i="14"/>
  <c r="P816" i="14"/>
  <c r="P818" i="14"/>
  <c r="P822" i="14"/>
  <c r="P827" i="14"/>
  <c r="P831" i="14"/>
  <c r="P835" i="14"/>
  <c r="P839" i="14"/>
  <c r="P843" i="14"/>
  <c r="P853" i="14"/>
  <c r="P857" i="14"/>
  <c r="P861" i="14"/>
  <c r="P865" i="14"/>
  <c r="P869" i="14"/>
  <c r="P871" i="14"/>
  <c r="P875" i="14"/>
  <c r="P877" i="14"/>
  <c r="P879" i="14"/>
  <c r="P881" i="14"/>
  <c r="P887" i="14"/>
  <c r="P891" i="14"/>
  <c r="P899" i="14"/>
  <c r="P907" i="14"/>
  <c r="P909" i="14"/>
  <c r="P911" i="14"/>
  <c r="P918" i="14"/>
  <c r="P920" i="14"/>
  <c r="P922" i="14"/>
  <c r="P924" i="14"/>
  <c r="P928" i="14"/>
  <c r="P930" i="14"/>
  <c r="P934" i="14"/>
  <c r="P938" i="14"/>
  <c r="P940" i="14"/>
  <c r="P942" i="14"/>
  <c r="P956" i="14"/>
  <c r="P958" i="14"/>
  <c r="P960" i="14"/>
  <c r="P962" i="14"/>
  <c r="P964" i="14"/>
  <c r="P968" i="14"/>
  <c r="P974" i="14"/>
  <c r="P976" i="14"/>
  <c r="P984" i="14"/>
  <c r="P985" i="14"/>
  <c r="P986" i="14"/>
  <c r="P987" i="14"/>
  <c r="P988" i="14"/>
  <c r="P990" i="14"/>
  <c r="P993" i="14"/>
  <c r="P997" i="14"/>
  <c r="P999" i="14"/>
  <c r="P1002" i="14"/>
  <c r="P1003" i="14"/>
  <c r="P1004" i="14"/>
  <c r="P1005" i="14"/>
  <c r="P1007" i="14"/>
  <c r="P1009" i="14"/>
  <c r="P1013" i="14"/>
  <c r="P1015" i="14"/>
  <c r="P1018" i="14"/>
  <c r="P1019" i="14"/>
  <c r="P1020" i="14"/>
  <c r="P1021" i="14"/>
  <c r="P1022" i="14"/>
  <c r="P1024" i="14"/>
  <c r="P1026" i="14"/>
  <c r="P1027" i="14"/>
  <c r="P1028" i="14"/>
  <c r="P1032" i="14"/>
  <c r="P1035" i="14"/>
  <c r="P1036" i="14"/>
  <c r="P1037" i="14"/>
  <c r="P1038" i="14"/>
  <c r="P1039" i="14"/>
  <c r="P1040" i="14"/>
  <c r="P1042" i="14"/>
  <c r="P1046" i="14"/>
  <c r="P1048" i="14"/>
  <c r="P1049" i="14"/>
  <c r="P1052" i="14"/>
  <c r="P1053" i="14"/>
  <c r="P1054" i="14"/>
  <c r="P1057" i="14"/>
  <c r="P1062" i="14"/>
  <c r="P1063" i="14"/>
  <c r="P1066" i="14"/>
  <c r="P1067" i="14"/>
  <c r="P1068" i="14"/>
  <c r="P1069" i="14"/>
  <c r="P1071" i="14"/>
  <c r="P1072" i="14"/>
  <c r="P1073" i="14"/>
  <c r="P1076" i="14"/>
  <c r="P1077" i="14"/>
  <c r="P1078" i="14"/>
  <c r="P1083" i="14"/>
  <c r="P1085" i="14"/>
  <c r="P1086" i="14"/>
  <c r="P1089" i="14"/>
  <c r="P1090" i="14"/>
  <c r="P1091" i="14"/>
  <c r="P1092" i="14"/>
  <c r="P1097" i="14"/>
  <c r="P1099" i="14"/>
  <c r="P219" i="14"/>
  <c r="P223" i="14"/>
  <c r="P225" i="14"/>
  <c r="P226" i="14"/>
  <c r="P227" i="14"/>
  <c r="P228" i="14"/>
  <c r="P230" i="14"/>
  <c r="P231" i="14"/>
  <c r="P235" i="14"/>
  <c r="P236" i="14"/>
  <c r="P237" i="14"/>
  <c r="P239" i="14"/>
  <c r="P241" i="14"/>
  <c r="P242" i="14"/>
  <c r="P244" i="14"/>
  <c r="P245" i="14"/>
  <c r="P246" i="14"/>
  <c r="P247" i="14"/>
  <c r="P249" i="14"/>
  <c r="P251" i="14"/>
  <c r="P252" i="14"/>
  <c r="P253" i="14"/>
  <c r="P255" i="14"/>
  <c r="P256" i="14"/>
  <c r="P257" i="14"/>
  <c r="P261" i="14"/>
  <c r="P263" i="14"/>
  <c r="P264" i="14"/>
  <c r="P267" i="14"/>
  <c r="P268" i="14"/>
  <c r="P269" i="14"/>
  <c r="P273" i="14"/>
  <c r="P274" i="14"/>
  <c r="P276" i="14"/>
  <c r="P278" i="14"/>
  <c r="P286" i="14"/>
  <c r="P288" i="14"/>
  <c r="P290" i="14"/>
  <c r="P292" i="14"/>
  <c r="P294" i="14"/>
  <c r="P297" i="14"/>
  <c r="P299" i="14"/>
  <c r="P301" i="14"/>
  <c r="P303" i="14"/>
  <c r="P307" i="14"/>
  <c r="P309" i="14"/>
  <c r="P311" i="14"/>
  <c r="P315" i="14"/>
  <c r="P319" i="14"/>
  <c r="P321" i="14"/>
  <c r="P325" i="14"/>
  <c r="P327" i="14"/>
  <c r="P328" i="14"/>
  <c r="P330" i="14"/>
  <c r="P332" i="14"/>
  <c r="P336" i="14"/>
  <c r="P340" i="14"/>
  <c r="P342" i="14"/>
  <c r="P344" i="14"/>
  <c r="P346" i="14"/>
  <c r="P347" i="14"/>
  <c r="P353" i="14"/>
  <c r="P355" i="14"/>
  <c r="P357" i="14"/>
  <c r="P359" i="14"/>
  <c r="P363" i="14"/>
  <c r="P367" i="14"/>
  <c r="P369" i="14"/>
  <c r="P371" i="14"/>
  <c r="P373" i="14"/>
  <c r="P375" i="14"/>
  <c r="P377" i="14"/>
  <c r="P379" i="14"/>
  <c r="P384" i="14"/>
  <c r="P386" i="14"/>
  <c r="P390" i="14"/>
  <c r="P392" i="14"/>
  <c r="P394" i="14"/>
  <c r="P396" i="14"/>
  <c r="P400" i="14"/>
  <c r="P404" i="14"/>
  <c r="P406" i="14"/>
  <c r="P411" i="14"/>
  <c r="P417" i="14"/>
  <c r="P419" i="14"/>
  <c r="P421" i="14"/>
  <c r="P423" i="14"/>
  <c r="P425" i="14"/>
  <c r="P427" i="14"/>
  <c r="P431" i="14"/>
  <c r="P433" i="14"/>
  <c r="P436" i="14"/>
  <c r="P438" i="14"/>
  <c r="P444" i="14"/>
  <c r="P448" i="14"/>
  <c r="P452" i="14"/>
  <c r="P458" i="14"/>
  <c r="P460" i="14"/>
  <c r="P464" i="14"/>
  <c r="P466" i="14"/>
  <c r="P468" i="14"/>
  <c r="P470" i="14"/>
  <c r="P478" i="14"/>
  <c r="P480" i="14"/>
  <c r="P484" i="14"/>
  <c r="P487" i="14"/>
  <c r="P494" i="14"/>
  <c r="P496" i="14"/>
  <c r="P498" i="14"/>
  <c r="P222" i="14"/>
  <c r="P270" i="14"/>
  <c r="P277" i="14"/>
  <c r="P283" i="14"/>
  <c r="P285" i="14"/>
  <c r="P291" i="14"/>
  <c r="P293" i="14"/>
  <c r="P295" i="14"/>
  <c r="P298" i="14"/>
  <c r="P302" i="14"/>
  <c r="P304" i="14"/>
  <c r="P306" i="14"/>
  <c r="P308" i="14"/>
  <c r="P310" i="14"/>
  <c r="P316" i="14"/>
  <c r="P320" i="14"/>
  <c r="P331" i="14"/>
  <c r="P333" i="14"/>
  <c r="P341" i="14"/>
  <c r="P345" i="14"/>
  <c r="P350" i="14"/>
  <c r="P352" i="14"/>
  <c r="P354" i="14"/>
  <c r="P356" i="14"/>
  <c r="P358" i="14"/>
  <c r="P360" i="14"/>
  <c r="P362" i="14"/>
  <c r="P366" i="14"/>
  <c r="P368" i="14"/>
  <c r="P372" i="14"/>
  <c r="P374" i="14"/>
  <c r="P378" i="14"/>
  <c r="P380" i="14"/>
  <c r="P383" i="14"/>
  <c r="P385" i="14"/>
  <c r="P389" i="14"/>
  <c r="P391" i="14"/>
  <c r="P395" i="14"/>
  <c r="P397" i="14"/>
  <c r="P401" i="14"/>
  <c r="P405" i="14"/>
  <c r="P408" i="14"/>
  <c r="P410" i="14"/>
  <c r="P414" i="14"/>
  <c r="P416" i="14"/>
  <c r="P418" i="14"/>
  <c r="P420" i="14"/>
  <c r="P422" i="14"/>
  <c r="P430" i="14"/>
  <c r="P435" i="14"/>
  <c r="P437" i="14"/>
  <c r="P439" i="14"/>
  <c r="P443" i="14"/>
  <c r="P447" i="14"/>
  <c r="P449" i="14"/>
  <c r="P453" i="14"/>
  <c r="P455" i="14"/>
  <c r="P459" i="14"/>
  <c r="P461" i="14"/>
  <c r="P465" i="14"/>
  <c r="P469" i="14"/>
  <c r="P473" i="14"/>
  <c r="P475" i="14"/>
  <c r="P481" i="14"/>
  <c r="P483" i="14"/>
  <c r="P485" i="14"/>
  <c r="P486" i="14"/>
  <c r="P488" i="14"/>
  <c r="P489" i="14"/>
  <c r="P491" i="14"/>
  <c r="P495" i="14"/>
  <c r="P497" i="14"/>
  <c r="P500" i="14"/>
  <c r="P503" i="14"/>
  <c r="P507" i="14"/>
  <c r="P511" i="14"/>
  <c r="P513" i="14"/>
  <c r="P517" i="14"/>
  <c r="P519" i="14"/>
  <c r="P523" i="14"/>
  <c r="P524" i="14"/>
  <c r="P528" i="14"/>
  <c r="P530" i="14"/>
  <c r="P532" i="14"/>
  <c r="P533" i="14"/>
  <c r="P537" i="14"/>
  <c r="P541" i="14"/>
  <c r="P545" i="14"/>
  <c r="P548" i="14"/>
  <c r="P550" i="14"/>
  <c r="P551" i="14"/>
  <c r="P553" i="14"/>
  <c r="P501" i="14"/>
  <c r="P502" i="14"/>
  <c r="P506" i="14"/>
  <c r="P508" i="14"/>
  <c r="P512" i="14"/>
  <c r="P518" i="14"/>
  <c r="P520" i="14"/>
  <c r="P525" i="14"/>
  <c r="P529" i="14"/>
  <c r="P534" i="14"/>
  <c r="P536" i="14"/>
  <c r="P538" i="14"/>
  <c r="P542" i="14"/>
  <c r="P546" i="14"/>
  <c r="P549" i="14"/>
  <c r="P554" i="14"/>
  <c r="Q37" i="20"/>
  <c r="B34" i="20"/>
  <c r="P156" i="14"/>
  <c r="P148" i="14"/>
  <c r="P140" i="14"/>
  <c r="P124" i="14"/>
  <c r="P320" i="16"/>
  <c r="P312" i="16"/>
  <c r="P304" i="16"/>
  <c r="P296" i="16"/>
  <c r="P288" i="16"/>
  <c r="P209" i="14"/>
  <c r="P205" i="14"/>
  <c r="P203" i="14"/>
  <c r="P199" i="14"/>
  <c r="P197" i="14"/>
  <c r="P189" i="14"/>
  <c r="P187" i="14"/>
  <c r="P185" i="14"/>
  <c r="P183" i="14"/>
  <c r="P181" i="14"/>
  <c r="P177" i="14"/>
  <c r="P175" i="14"/>
  <c r="P173" i="14"/>
  <c r="P171" i="14"/>
  <c r="P169" i="14"/>
  <c r="P167" i="14"/>
  <c r="P163" i="14"/>
  <c r="P161" i="14"/>
  <c r="P145" i="14"/>
  <c r="P129" i="14"/>
  <c r="P121" i="14"/>
  <c r="P317"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4" i="14"/>
  <c r="P210" i="14"/>
  <c r="P208" i="14"/>
  <c r="P206" i="14"/>
  <c r="P204" i="14"/>
  <c r="P200" i="14"/>
  <c r="P194" i="14"/>
  <c r="P186" i="14"/>
  <c r="P184" i="14"/>
  <c r="P182" i="14"/>
  <c r="P176" i="14"/>
  <c r="P166" i="14"/>
  <c r="P164" i="14"/>
  <c r="P162" i="14"/>
  <c r="P141" i="14"/>
  <c r="P133" i="14"/>
  <c r="P125" i="14"/>
  <c r="P321" i="16"/>
  <c r="P313" i="16"/>
  <c r="P289" i="16"/>
  <c r="P281" i="16"/>
  <c r="P279" i="16"/>
  <c r="P273" i="16"/>
  <c r="P271" i="16"/>
  <c r="P267" i="16"/>
  <c r="P263" i="16"/>
  <c r="P261" i="16"/>
  <c r="P253" i="16"/>
  <c r="P251" i="16"/>
  <c r="P249" i="16"/>
  <c r="P247" i="16"/>
  <c r="P245" i="16"/>
  <c r="P243" i="16"/>
  <c r="P241" i="16"/>
  <c r="P235" i="16"/>
  <c r="P233" i="16"/>
  <c r="P231" i="16"/>
  <c r="P229" i="16"/>
  <c r="P227" i="16"/>
  <c r="P284" i="16"/>
  <c r="P144" i="14"/>
  <c r="P128" i="14"/>
  <c r="P287" i="16"/>
  <c r="P138" i="14"/>
  <c r="P135" i="14"/>
  <c r="P122" i="14"/>
  <c r="P310" i="16"/>
  <c r="P307" i="16"/>
  <c r="P294" i="16"/>
  <c r="P291" i="16"/>
  <c r="P160" i="14"/>
  <c r="P303" i="16"/>
  <c r="P300" i="16"/>
  <c r="P290" i="16"/>
  <c r="P159" i="14"/>
  <c r="P146" i="14"/>
  <c r="P130" i="14"/>
  <c r="P318" i="16"/>
  <c r="P315" i="16"/>
  <c r="P302" i="16"/>
  <c r="P299" i="16"/>
  <c r="P155" i="14"/>
  <c r="P139" i="14"/>
  <c r="P136" i="14"/>
  <c r="P123" i="14"/>
  <c r="P120" i="14"/>
  <c r="P311" i="16"/>
  <c r="P295" i="16"/>
  <c r="P292" i="16"/>
  <c r="P286" i="16"/>
  <c r="P283" i="16"/>
  <c r="P224" i="16"/>
  <c r="P222" i="16"/>
  <c r="P216" i="16"/>
  <c r="P210" i="16"/>
  <c r="P208" i="16"/>
  <c r="P225" i="16"/>
  <c r="P221" i="16"/>
  <c r="P217" i="16"/>
  <c r="P213" i="16"/>
  <c r="P209" i="16"/>
  <c r="P206" i="16"/>
  <c r="P204" i="16"/>
  <c r="P200" i="16"/>
  <c r="P198" i="16"/>
  <c r="P196" i="16"/>
  <c r="P194" i="16"/>
  <c r="P192" i="16"/>
  <c r="P190" i="16"/>
  <c r="P188" i="16"/>
  <c r="P186" i="16"/>
  <c r="P184" i="16"/>
  <c r="P182" i="16"/>
  <c r="P178" i="16"/>
  <c r="P176" i="16"/>
  <c r="P174" i="16"/>
  <c r="P172" i="16"/>
  <c r="P170" i="16"/>
  <c r="P168" i="16"/>
  <c r="P164" i="16"/>
  <c r="P162" i="16"/>
  <c r="P160" i="16"/>
  <c r="P158" i="16"/>
  <c r="P156" i="16"/>
  <c r="P152" i="16"/>
  <c r="P148" i="16"/>
  <c r="P146" i="16"/>
  <c r="P144" i="16"/>
  <c r="P142" i="16"/>
  <c r="P140" i="16"/>
  <c r="P134" i="16"/>
  <c r="P132" i="16"/>
  <c r="P130" i="16"/>
  <c r="P128" i="16"/>
  <c r="P219" i="16"/>
  <c r="P205" i="16"/>
  <c r="P201" i="16"/>
  <c r="P197" i="16"/>
  <c r="P193" i="16"/>
  <c r="P189" i="16"/>
  <c r="P185" i="16"/>
  <c r="P177" i="16"/>
  <c r="P173" i="16"/>
  <c r="P165" i="16"/>
  <c r="P161" i="16"/>
  <c r="P157" i="16"/>
  <c r="P153" i="16"/>
  <c r="P133" i="16"/>
  <c r="P129" i="16"/>
  <c r="P118" i="14"/>
  <c r="P116" i="14"/>
  <c r="P110" i="14"/>
  <c r="P108" i="14"/>
  <c r="P102" i="14"/>
  <c r="P100" i="14"/>
  <c r="P96" i="14"/>
  <c r="P94" i="14"/>
  <c r="P92" i="14"/>
  <c r="P88" i="14"/>
  <c r="P86" i="14"/>
  <c r="P82" i="14"/>
  <c r="P80" i="14"/>
  <c r="P78" i="14"/>
  <c r="P74" i="14"/>
  <c r="P72" i="14"/>
  <c r="P58" i="14"/>
  <c r="P56" i="14"/>
  <c r="P54" i="14"/>
  <c r="P52" i="14"/>
  <c r="P50" i="14"/>
  <c r="P48" i="14"/>
  <c r="P38" i="14"/>
  <c r="P36" i="14"/>
  <c r="P34" i="14"/>
  <c r="P32" i="14"/>
  <c r="P30" i="14"/>
  <c r="P28" i="14"/>
  <c r="P223" i="16"/>
  <c r="P215" i="16"/>
  <c r="P207" i="16"/>
  <c r="P203" i="16"/>
  <c r="P199" i="16"/>
  <c r="P187" i="16"/>
  <c r="P183" i="16"/>
  <c r="P179" i="16"/>
  <c r="P171" i="16"/>
  <c r="P167" i="16"/>
  <c r="P163" i="16"/>
  <c r="P159" i="16"/>
  <c r="P155" i="16"/>
  <c r="P151" i="16"/>
  <c r="P143" i="16"/>
  <c r="P139" i="16"/>
  <c r="P135" i="16"/>
  <c r="P119" i="14"/>
  <c r="P117" i="14"/>
  <c r="P113" i="14"/>
  <c r="P111" i="14"/>
  <c r="P109" i="14"/>
  <c r="P107" i="14"/>
  <c r="P105" i="14"/>
  <c r="P103" i="14"/>
  <c r="P99" i="14"/>
  <c r="P95" i="14"/>
  <c r="P91" i="14"/>
  <c r="P85" i="14"/>
  <c r="P81" i="14"/>
  <c r="P77" i="14"/>
  <c r="P75" i="14"/>
  <c r="P71" i="14"/>
  <c r="P69" i="14"/>
  <c r="P65" i="14"/>
  <c r="P61" i="14"/>
  <c r="P59" i="14"/>
  <c r="P57" i="14"/>
  <c r="P55"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P446" i="16"/>
  <c r="P1221" i="14"/>
  <c r="N70" i="20"/>
  <c r="N71" i="20"/>
  <c r="N63" i="20"/>
  <c r="N74" i="20"/>
  <c r="P537" i="16"/>
  <c r="U41" i="20"/>
  <c r="R41" i="20"/>
  <c r="P447" i="16" l="1"/>
  <c r="P1222" i="14"/>
  <c r="P538" i="16"/>
  <c r="R42" i="20"/>
  <c r="U42" i="20"/>
  <c r="P448" i="16" l="1"/>
  <c r="P1223" i="14"/>
  <c r="P539" i="16"/>
  <c r="R43" i="20"/>
  <c r="U43" i="20"/>
  <c r="P449" i="16" l="1"/>
  <c r="P1224" i="14"/>
  <c r="P540" i="16"/>
  <c r="R44" i="20"/>
  <c r="U44" i="20"/>
  <c r="P450" i="16" l="1"/>
  <c r="P1225" i="14"/>
  <c r="P541" i="16"/>
  <c r="U45" i="20"/>
  <c r="R45" i="20"/>
  <c r="P451" i="16" l="1"/>
  <c r="P1226" i="14"/>
  <c r="P542" i="16"/>
  <c r="R46" i="20"/>
  <c r="U46" i="20"/>
  <c r="P452" i="16" l="1"/>
  <c r="P1227" i="14"/>
  <c r="P543" i="16"/>
  <c r="R47" i="20"/>
  <c r="U47" i="20"/>
  <c r="P453" i="16" l="1"/>
  <c r="P1228" i="14"/>
  <c r="P544" i="16"/>
  <c r="R48" i="20"/>
  <c r="U48" i="20"/>
  <c r="P454" i="16" l="1"/>
  <c r="P1229" i="14"/>
  <c r="P545" i="16"/>
  <c r="U49" i="20"/>
  <c r="R49" i="20"/>
  <c r="P455" i="16" l="1"/>
  <c r="P1230" i="14"/>
  <c r="P546" i="16"/>
  <c r="R50" i="20"/>
  <c r="U50" i="20"/>
  <c r="P456" i="16" l="1"/>
  <c r="P1231" i="14"/>
  <c r="P547" i="16"/>
  <c r="R51" i="20"/>
  <c r="U51" i="20"/>
  <c r="P457" i="16" l="1"/>
  <c r="P1232" i="14"/>
  <c r="P548" i="16"/>
  <c r="R52" i="20"/>
  <c r="U52" i="20"/>
  <c r="P458" i="16" l="1"/>
  <c r="P1233" i="14"/>
  <c r="P549" i="16"/>
  <c r="U53" i="20"/>
  <c r="R53" i="20"/>
  <c r="P459" i="16" l="1"/>
  <c r="P1234" i="14"/>
  <c r="P550" i="16"/>
  <c r="R54" i="20"/>
  <c r="U54" i="20"/>
  <c r="P460" i="16" l="1"/>
  <c r="P1235" i="14"/>
  <c r="P551" i="16"/>
  <c r="U55" i="20"/>
  <c r="R55" i="20"/>
  <c r="P461" i="16" l="1"/>
  <c r="P1236" i="14"/>
  <c r="P552" i="16"/>
  <c r="R56" i="20"/>
  <c r="U56" i="20"/>
  <c r="P462" i="16" l="1"/>
  <c r="P1237" i="14"/>
  <c r="P553" i="16"/>
  <c r="U57" i="20"/>
  <c r="R57" i="20"/>
  <c r="P463" i="16" l="1"/>
  <c r="P1238" i="14"/>
  <c r="P554" i="16"/>
  <c r="R58" i="20"/>
  <c r="U58" i="20"/>
  <c r="P464" i="16" l="1"/>
  <c r="P1239" i="14"/>
  <c r="P555" i="16"/>
  <c r="R59" i="20"/>
  <c r="U59" i="20"/>
  <c r="P465" i="16" l="1"/>
  <c r="P1240" i="14"/>
  <c r="P556" i="16"/>
  <c r="R60" i="20"/>
  <c r="U60" i="20"/>
  <c r="U61" i="20"/>
  <c r="U62" i="20"/>
  <c r="R61" i="20"/>
  <c r="R62" i="20"/>
  <c r="P466" i="16" l="1"/>
  <c r="P1241" i="14"/>
  <c r="P557" i="16"/>
  <c r="U97" i="20"/>
  <c r="R97" i="20"/>
  <c r="G97" i="20"/>
  <c r="F97" i="20"/>
  <c r="P467" i="16" l="1"/>
  <c r="P1242" i="14"/>
  <c r="P558" i="16"/>
  <c r="R98" i="20"/>
  <c r="U98" i="20"/>
  <c r="F98" i="20"/>
  <c r="G98" i="20"/>
  <c r="P468" i="16" l="1"/>
  <c r="P1243" i="14"/>
  <c r="P559" i="16"/>
  <c r="H63" i="20"/>
  <c r="R63" i="20"/>
  <c r="U63" i="20"/>
  <c r="P469" i="16" l="1"/>
  <c r="P1244" i="14"/>
  <c r="P560" i="16"/>
  <c r="H64" i="20"/>
  <c r="R64" i="20"/>
  <c r="U64" i="20"/>
  <c r="O62" i="20"/>
  <c r="P470" i="16" l="1"/>
  <c r="P1245" i="14"/>
  <c r="P561" i="16"/>
  <c r="H65" i="20"/>
  <c r="R65" i="20"/>
  <c r="U65" i="20"/>
  <c r="O61" i="20"/>
  <c r="P471" i="16" l="1"/>
  <c r="P1246" i="14"/>
  <c r="P562" i="16"/>
  <c r="H66" i="20"/>
  <c r="R66" i="20"/>
  <c r="U66" i="20"/>
  <c r="C67" i="20"/>
  <c r="C66" i="20" l="1"/>
  <c r="C65" i="20" s="1"/>
  <c r="Q22" i="17" a="1"/>
  <c r="Q22" i="17" s="1"/>
  <c r="P472" i="16"/>
  <c r="P1247" i="14"/>
  <c r="P563" i="16"/>
  <c r="G66" i="20"/>
  <c r="F66" i="20"/>
  <c r="C64" i="20"/>
  <c r="O65" i="20"/>
  <c r="G65" i="20"/>
  <c r="F65" i="20"/>
  <c r="O66" i="20"/>
  <c r="H67" i="20"/>
  <c r="G67" i="20"/>
  <c r="U67" i="20"/>
  <c r="R67" i="20"/>
  <c r="C68" i="20"/>
  <c r="F67" i="20"/>
  <c r="O67" i="20"/>
  <c r="Q563" i="16" l="1" a="1"/>
  <c r="Q563" i="16" s="1"/>
  <c r="P473" i="16"/>
  <c r="P1248" i="14"/>
  <c r="P564" i="16"/>
  <c r="C63" i="20"/>
  <c r="O64" i="20"/>
  <c r="G64" i="20"/>
  <c r="F64" i="20"/>
  <c r="H68" i="20"/>
  <c r="O68" i="20"/>
  <c r="U68" i="20"/>
  <c r="F68" i="20"/>
  <c r="G68" i="20"/>
  <c r="R68" i="20"/>
  <c r="C69" i="20"/>
  <c r="Q564" i="16" l="1" a="1"/>
  <c r="Q564" i="16" s="1"/>
  <c r="P474" i="16"/>
  <c r="P1249" i="14"/>
  <c r="P565" i="16"/>
  <c r="F63" i="20"/>
  <c r="C62" i="20"/>
  <c r="O63" i="20"/>
  <c r="G63" i="20"/>
  <c r="H69" i="20"/>
  <c r="R69" i="20"/>
  <c r="C70" i="20"/>
  <c r="O69" i="20"/>
  <c r="U69" i="20"/>
  <c r="F69" i="20"/>
  <c r="G69" i="20"/>
  <c r="Q530" i="16" l="1" a="1"/>
  <c r="Q530" i="16" s="1"/>
  <c r="Q505" i="16" a="1"/>
  <c r="Q505" i="16" s="1"/>
  <c r="Q519" i="16" a="1"/>
  <c r="Q519" i="16" s="1"/>
  <c r="Q526" i="16" a="1"/>
  <c r="Q526" i="16" s="1"/>
  <c r="Q536" i="16" a="1"/>
  <c r="Q536" i="16" s="1"/>
  <c r="Q504" i="16" a="1"/>
  <c r="Q504" i="16" s="1"/>
  <c r="Q525" i="16" a="1"/>
  <c r="Q525" i="16" s="1"/>
  <c r="Q508" i="16" a="1"/>
  <c r="Q508" i="16" s="1"/>
  <c r="Q507" i="16" a="1"/>
  <c r="Q507" i="16" s="1"/>
  <c r="Q529" i="16" a="1"/>
  <c r="Q529" i="16" s="1"/>
  <c r="Q517" i="16" a="1"/>
  <c r="Q517" i="16" s="1"/>
  <c r="Q522" i="16" a="1"/>
  <c r="Q522" i="16" s="1"/>
  <c r="Q528" i="16" a="1"/>
  <c r="Q528" i="16" s="1"/>
  <c r="Q511" i="16" a="1"/>
  <c r="Q511" i="16" s="1"/>
  <c r="Q518" i="16" a="1"/>
  <c r="Q518" i="16" s="1"/>
  <c r="Q514" i="16" a="1"/>
  <c r="Q514" i="16" s="1"/>
  <c r="Q521" i="16" a="1"/>
  <c r="Q521" i="16" s="1"/>
  <c r="Q535" i="16" a="1"/>
  <c r="Q535" i="16" s="1"/>
  <c r="Q503" i="16" a="1"/>
  <c r="Q503" i="16" s="1"/>
  <c r="Q510" i="16" a="1"/>
  <c r="Q510" i="16" s="1"/>
  <c r="Q509" i="16" a="1"/>
  <c r="Q509" i="16" s="1"/>
  <c r="Q520" i="16" a="1"/>
  <c r="Q520" i="16" s="1"/>
  <c r="Q506" i="16" a="1"/>
  <c r="Q506" i="16" s="1"/>
  <c r="Q513" i="16" a="1"/>
  <c r="Q513" i="16" s="1"/>
  <c r="Q512" i="16" a="1"/>
  <c r="Q512" i="16" s="1"/>
  <c r="Q527" i="16" a="1"/>
  <c r="Q527" i="16" s="1"/>
  <c r="Q534" i="16" a="1"/>
  <c r="Q534" i="16" s="1"/>
  <c r="Q502" i="16" a="1"/>
  <c r="Q502" i="16" s="1"/>
  <c r="Q523" i="16" a="1"/>
  <c r="Q523" i="16" s="1"/>
  <c r="Q532" i="16" a="1"/>
  <c r="Q532" i="16" s="1"/>
  <c r="Q531" i="16" a="1"/>
  <c r="Q531" i="16" s="1"/>
  <c r="Q501" i="16" a="1"/>
  <c r="Q501" i="16" s="1"/>
  <c r="Q524" i="16" a="1"/>
  <c r="Q524" i="16" s="1"/>
  <c r="Q533" i="16" a="1"/>
  <c r="Q533" i="16" s="1"/>
  <c r="Q516" i="16" a="1"/>
  <c r="Q516" i="16" s="1"/>
  <c r="Q515" i="16" a="1"/>
  <c r="Q515"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474" i="16" a="1"/>
  <c r="Q474" i="16" s="1"/>
  <c r="Q565" i="16" a="1"/>
  <c r="Q565" i="16" s="1"/>
  <c r="P475" i="16"/>
  <c r="P1250" i="14"/>
  <c r="P566" i="16"/>
  <c r="G62" i="20"/>
  <c r="F62" i="20"/>
  <c r="C61" i="20"/>
  <c r="H70" i="20"/>
  <c r="C71" i="20"/>
  <c r="U70" i="20"/>
  <c r="G70" i="20"/>
  <c r="R70" i="20"/>
  <c r="O70" i="20"/>
  <c r="F70" i="20"/>
  <c r="Q446" i="16" l="1"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5" i="16" a="1"/>
  <c r="Q475" i="16" s="1"/>
  <c r="Q566" i="16" a="1"/>
  <c r="Q566" i="16" s="1"/>
  <c r="P476" i="16"/>
  <c r="P1251" i="14"/>
  <c r="P567" i="16"/>
  <c r="F61" i="20"/>
  <c r="C60" i="20"/>
  <c r="G61" i="20"/>
  <c r="H71" i="20"/>
  <c r="R71" i="20"/>
  <c r="F71" i="20"/>
  <c r="C72" i="20"/>
  <c r="Q23" i="17" s="1" a="1"/>
  <c r="Q23" i="17" s="1"/>
  <c r="Q29" i="17" s="1"/>
  <c r="U71" i="20"/>
  <c r="G71" i="20"/>
  <c r="O71" i="20"/>
  <c r="Q433" i="16" l="1" a="1"/>
  <c r="Q433" i="16" s="1"/>
  <c r="Q418" i="16" a="1"/>
  <c r="Q418" i="16" s="1"/>
  <c r="Q441" i="16" a="1"/>
  <c r="Q441" i="16" s="1"/>
  <c r="Q362" i="16" a="1"/>
  <c r="Q362" i="16" s="1"/>
  <c r="Q417" i="16" a="1"/>
  <c r="Q417" i="16" s="1"/>
  <c r="Q401" i="16" a="1"/>
  <c r="Q401" i="16" s="1"/>
  <c r="Q369" i="16" a="1"/>
  <c r="Q369" i="16" s="1"/>
  <c r="Q400" i="16" a="1"/>
  <c r="Q400" i="16" s="1"/>
  <c r="Q368" i="16" a="1"/>
  <c r="Q368" i="16" s="1"/>
  <c r="Q425" i="16" a="1"/>
  <c r="Q425" i="16" s="1"/>
  <c r="Q439" i="16" a="1"/>
  <c r="Q439" i="16" s="1"/>
  <c r="Q405" i="16" a="1"/>
  <c r="Q405" i="16" s="1"/>
  <c r="Q373" i="16" a="1"/>
  <c r="Q373" i="16" s="1"/>
  <c r="Q380" i="16" a="1"/>
  <c r="Q380" i="16" s="1"/>
  <c r="Q437" i="16" a="1"/>
  <c r="Q437" i="16" s="1"/>
  <c r="Q379" i="16" a="1"/>
  <c r="Q379" i="16" s="1"/>
  <c r="Q394" i="16" a="1"/>
  <c r="Q394" i="16" s="1"/>
  <c r="Q421" i="16" a="1"/>
  <c r="Q421" i="16" s="1"/>
  <c r="Q383" i="16" a="1"/>
  <c r="Q383" i="16" s="1"/>
  <c r="Q420" i="16" a="1"/>
  <c r="Q420" i="16" s="1"/>
  <c r="Q382" i="16" a="1"/>
  <c r="Q382" i="16" s="1"/>
  <c r="Q443" i="16" a="1"/>
  <c r="Q443" i="16" s="1"/>
  <c r="Q397" i="16" a="1"/>
  <c r="Q397" i="16" s="1"/>
  <c r="Q365" i="16" a="1"/>
  <c r="Q365" i="16" s="1"/>
  <c r="Q409" i="16" a="1"/>
  <c r="Q409" i="16" s="1"/>
  <c r="Q386" i="16" a="1"/>
  <c r="Q386" i="16" s="1"/>
  <c r="Q445" i="16" a="1"/>
  <c r="Q445" i="16" s="1"/>
  <c r="Q434" i="16" a="1"/>
  <c r="Q434" i="16" s="1"/>
  <c r="Q428" i="16" a="1"/>
  <c r="Q428" i="16" s="1"/>
  <c r="Q404" i="16" a="1"/>
  <c r="Q404" i="16" s="1"/>
  <c r="Q372" i="16" a="1"/>
  <c r="Q372" i="16" s="1"/>
  <c r="Q432" i="16" a="1"/>
  <c r="Q432" i="16" s="1"/>
  <c r="Q403" i="16" a="1"/>
  <c r="Q403" i="16" s="1"/>
  <c r="Q371" i="16" a="1"/>
  <c r="Q371" i="16" s="1"/>
  <c r="Q436" i="16" a="1"/>
  <c r="Q436" i="16" s="1"/>
  <c r="Q393" i="16" a="1"/>
  <c r="Q393" i="16" s="1"/>
  <c r="Q361" i="16" a="1"/>
  <c r="Q361" i="16" s="1"/>
  <c r="Q412" i="16" a="1"/>
  <c r="Q412" i="16" s="1"/>
  <c r="Q414" i="16" a="1"/>
  <c r="Q414" i="16" s="1"/>
  <c r="Q422" i="16" a="1"/>
  <c r="Q422" i="16" s="1"/>
  <c r="Q431" i="16" a="1"/>
  <c r="Q431" i="16" s="1"/>
  <c r="Q385" i="16" a="1"/>
  <c r="Q385" i="16" s="1"/>
  <c r="Q384" i="16" a="1"/>
  <c r="Q384" i="16" s="1"/>
  <c r="Q408" i="16" a="1"/>
  <c r="Q408" i="16" s="1"/>
  <c r="Q389" i="16" a="1"/>
  <c r="Q389" i="16" s="1"/>
  <c r="Q396" i="16" a="1"/>
  <c r="Q396" i="16" s="1"/>
  <c r="Q364" i="16" a="1"/>
  <c r="Q364" i="16" s="1"/>
  <c r="Q427" i="16" a="1"/>
  <c r="Q427" i="16" s="1"/>
  <c r="Q395" i="16" a="1"/>
  <c r="Q395" i="16" s="1"/>
  <c r="Q363" i="16" a="1"/>
  <c r="Q363" i="16" s="1"/>
  <c r="Q378" i="16" a="1"/>
  <c r="Q378" i="16" s="1"/>
  <c r="Q440" i="16" a="1"/>
  <c r="Q440" i="16" s="1"/>
  <c r="Q444" i="16" a="1"/>
  <c r="Q444" i="16" s="1"/>
  <c r="Q429" i="16" a="1"/>
  <c r="Q429" i="16" s="1"/>
  <c r="Q411" i="16" a="1"/>
  <c r="Q411" i="16" s="1"/>
  <c r="Q442" i="16" a="1"/>
  <c r="Q442" i="16" s="1"/>
  <c r="Q410" i="16" a="1"/>
  <c r="Q410" i="16" s="1"/>
  <c r="Q402" i="16" a="1"/>
  <c r="Q402" i="16" s="1"/>
  <c r="Q370" i="16" a="1"/>
  <c r="Q370" i="16" s="1"/>
  <c r="Q426" i="16" a="1"/>
  <c r="Q426" i="16" s="1"/>
  <c r="Q413" i="16" a="1"/>
  <c r="Q413" i="16" s="1"/>
  <c r="Q376" i="16" a="1"/>
  <c r="Q376" i="16" s="1"/>
  <c r="Q416" i="16" a="1"/>
  <c r="Q416" i="16" s="1"/>
  <c r="Q375" i="16" a="1"/>
  <c r="Q375" i="16" s="1"/>
  <c r="Q424" i="16" a="1"/>
  <c r="Q424" i="16" s="1"/>
  <c r="Q377" i="16" a="1"/>
  <c r="Q377" i="16" s="1"/>
  <c r="Q407" i="16" a="1"/>
  <c r="Q407" i="16" s="1"/>
  <c r="Q367" i="16" a="1"/>
  <c r="Q367" i="16" s="1"/>
  <c r="Q374" i="16" a="1"/>
  <c r="Q374" i="16" s="1"/>
  <c r="Q388" i="16" a="1"/>
  <c r="Q388" i="16" s="1"/>
  <c r="Q387" i="16" a="1"/>
  <c r="Q387" i="16" s="1"/>
  <c r="Q399" i="16" a="1"/>
  <c r="Q399" i="16" s="1"/>
  <c r="Q406" i="16" a="1"/>
  <c r="Q406" i="16" s="1"/>
  <c r="Q366" i="16" a="1"/>
  <c r="Q366" i="16" s="1"/>
  <c r="Q419" i="16" a="1"/>
  <c r="Q419" i="16" s="1"/>
  <c r="Q415" i="16" a="1"/>
  <c r="Q415" i="16" s="1"/>
  <c r="Q381" i="16" a="1"/>
  <c r="Q381" i="16" s="1"/>
  <c r="Q438" i="16" a="1"/>
  <c r="Q438" i="16" s="1"/>
  <c r="Q430" i="16" a="1"/>
  <c r="Q430" i="16" s="1"/>
  <c r="Q391" i="16" a="1"/>
  <c r="Q391" i="16" s="1"/>
  <c r="Q390" i="16" a="1"/>
  <c r="Q390" i="16" s="1"/>
  <c r="Q398" i="16" a="1"/>
  <c r="Q398" i="16" s="1"/>
  <c r="Q435" i="16" a="1"/>
  <c r="Q435" i="16" s="1"/>
  <c r="Q392" i="16" a="1"/>
  <c r="Q392" i="16" s="1"/>
  <c r="Q423" i="16" a="1"/>
  <c r="Q423" i="16" s="1"/>
  <c r="Q476" i="16" a="1"/>
  <c r="Q476" i="16" s="1"/>
  <c r="Q567" i="16" a="1"/>
  <c r="Q567" i="16" s="1"/>
  <c r="P477" i="16"/>
  <c r="P1252" i="14"/>
  <c r="P568" i="16"/>
  <c r="F60" i="20"/>
  <c r="C59" i="20"/>
  <c r="G60" i="20"/>
  <c r="H72" i="20"/>
  <c r="O72" i="20"/>
  <c r="U72" i="20"/>
  <c r="R72" i="20"/>
  <c r="G72" i="20"/>
  <c r="F72" i="20"/>
  <c r="C73" i="20"/>
  <c r="Q347" i="16" l="1" a="1"/>
  <c r="Q347" i="16" s="1"/>
  <c r="Q348" i="16" a="1"/>
  <c r="Q348" i="16" s="1"/>
  <c r="Q351" i="16" a="1"/>
  <c r="Q351" i="16" s="1"/>
  <c r="Q354" i="16" a="1"/>
  <c r="Q354" i="16" s="1"/>
  <c r="Q346" i="16" a="1"/>
  <c r="Q346" i="16" s="1"/>
  <c r="Q353" i="16" a="1"/>
  <c r="Q353" i="16" s="1"/>
  <c r="Q357" i="16" a="1"/>
  <c r="Q357" i="16" s="1"/>
  <c r="Q352" i="16" a="1"/>
  <c r="Q352" i="16" s="1"/>
  <c r="Q356" i="16" a="1"/>
  <c r="Q356" i="16" s="1"/>
  <c r="Q355" i="16" a="1"/>
  <c r="Q355" i="16" s="1"/>
  <c r="Q349" i="16" a="1"/>
  <c r="Q349" i="16" s="1"/>
  <c r="Q360" i="16" a="1"/>
  <c r="Q360" i="16" s="1"/>
  <c r="Q359" i="16" a="1"/>
  <c r="Q359" i="16" s="1"/>
  <c r="Q358" i="16" a="1"/>
  <c r="Q358" i="16" s="1"/>
  <c r="Q350" i="16" a="1"/>
  <c r="Q350" i="16" s="1"/>
  <c r="Q568" i="16" a="1"/>
  <c r="Q568" i="16" s="1"/>
  <c r="Q477" i="16" a="1"/>
  <c r="Q477" i="16" s="1"/>
  <c r="P478" i="16"/>
  <c r="P1253" i="14"/>
  <c r="P569" i="16"/>
  <c r="G59" i="20"/>
  <c r="F59" i="20"/>
  <c r="C58" i="20"/>
  <c r="H73" i="20"/>
  <c r="G73" i="20"/>
  <c r="F73" i="20"/>
  <c r="O73" i="20"/>
  <c r="C74" i="20"/>
  <c r="U73" i="20"/>
  <c r="R73" i="20"/>
  <c r="Q330" i="16" l="1" a="1"/>
  <c r="Q330" i="16" s="1"/>
  <c r="Q337" i="16" a="1"/>
  <c r="Q337" i="16" s="1"/>
  <c r="Q336" i="16" a="1"/>
  <c r="Q336" i="16" s="1"/>
  <c r="Q322" i="16" a="1"/>
  <c r="Q322" i="16" s="1"/>
  <c r="Q341" i="16" a="1"/>
  <c r="Q341" i="16" s="1"/>
  <c r="Q340" i="16" a="1"/>
  <c r="Q340" i="16" s="1"/>
  <c r="Q339" i="16" a="1"/>
  <c r="Q339" i="16" s="1"/>
  <c r="Q333" i="16" a="1"/>
  <c r="Q333" i="16" s="1"/>
  <c r="Q329" i="16" a="1"/>
  <c r="Q329" i="16" s="1"/>
  <c r="Q325" i="16" a="1"/>
  <c r="Q325" i="16" s="1"/>
  <c r="Q332" i="16" a="1"/>
  <c r="Q332" i="16" s="1"/>
  <c r="Q320" i="16" a="1"/>
  <c r="Q320" i="16" s="1"/>
  <c r="Q331" i="16" a="1"/>
  <c r="Q331" i="16" s="1"/>
  <c r="Q324" i="16" a="1"/>
  <c r="Q324" i="16" s="1"/>
  <c r="Q338" i="16" a="1"/>
  <c r="Q338" i="16" s="1"/>
  <c r="Q335" i="16" a="1"/>
  <c r="Q335" i="16" s="1"/>
  <c r="Q321" i="16" a="1"/>
  <c r="Q321" i="16" s="1"/>
  <c r="Q342" i="16" a="1"/>
  <c r="Q342" i="16" s="1"/>
  <c r="Q318" i="16" a="1"/>
  <c r="Q318" i="16" s="1"/>
  <c r="Q328" i="16" a="1"/>
  <c r="Q328" i="16" s="1"/>
  <c r="Q319" i="16" a="1"/>
  <c r="Q319" i="16" s="1"/>
  <c r="Q334" i="16" a="1"/>
  <c r="Q334" i="16" s="1"/>
  <c r="Q323" i="16" a="1"/>
  <c r="Q323" i="16" s="1"/>
  <c r="Q327" i="16" a="1"/>
  <c r="Q327" i="16" s="1"/>
  <c r="Q326" i="16" a="1"/>
  <c r="Q326" i="16" s="1"/>
  <c r="Q345" i="16" a="1"/>
  <c r="Q345" i="16" s="1"/>
  <c r="Q344" i="16" a="1"/>
  <c r="Q344" i="16" s="1"/>
  <c r="Q343" i="16" a="1"/>
  <c r="Q343" i="16" s="1"/>
  <c r="Q478" i="16" a="1"/>
  <c r="Q478" i="16" s="1"/>
  <c r="Q569" i="16" a="1"/>
  <c r="Q569" i="16" s="1"/>
  <c r="P479" i="16"/>
  <c r="P1254" i="14"/>
  <c r="P570" i="16"/>
  <c r="F58" i="20"/>
  <c r="C57" i="20"/>
  <c r="G58" i="20"/>
  <c r="H74" i="20"/>
  <c r="F74" i="20"/>
  <c r="C75" i="20"/>
  <c r="G74" i="20"/>
  <c r="O74" i="20"/>
  <c r="U74" i="20"/>
  <c r="R74" i="20"/>
  <c r="Q479" i="16" l="1" a="1"/>
  <c r="Q479" i="16" s="1"/>
  <c r="Q570" i="16" a="1"/>
  <c r="Q570" i="16" s="1"/>
  <c r="P480" i="16"/>
  <c r="P1255" i="14"/>
  <c r="P571" i="16"/>
  <c r="G57" i="20"/>
  <c r="F57" i="20"/>
  <c r="C56" i="20"/>
  <c r="H75" i="20"/>
  <c r="R75" i="20"/>
  <c r="O75" i="20"/>
  <c r="C76" i="20"/>
  <c r="F75" i="20"/>
  <c r="G75" i="20"/>
  <c r="U75" i="20"/>
  <c r="Q288" i="16" l="1" a="1"/>
  <c r="Q288" i="16" s="1"/>
  <c r="Q297" i="16" a="1"/>
  <c r="Q297" i="16" s="1"/>
  <c r="Q284" i="16" a="1"/>
  <c r="Q284" i="16" s="1"/>
  <c r="Q305" i="16" a="1"/>
  <c r="Q305" i="16" s="1"/>
  <c r="Q280" i="16" a="1"/>
  <c r="Q280" i="16" s="1"/>
  <c r="Q295" i="16" a="1"/>
  <c r="Q295" i="16" s="1"/>
  <c r="Q317" i="16" a="1"/>
  <c r="Q317" i="16" s="1"/>
  <c r="Q310" i="16" a="1"/>
  <c r="Q310" i="16" s="1"/>
  <c r="Q285" i="16" a="1"/>
  <c r="Q285" i="16" s="1"/>
  <c r="Q286" i="16" a="1"/>
  <c r="Q286" i="16" s="1"/>
  <c r="Q304" i="16" a="1"/>
  <c r="Q304" i="16" s="1"/>
  <c r="Q308" i="16" a="1"/>
  <c r="Q308" i="16" s="1"/>
  <c r="Q306" i="16" a="1"/>
  <c r="Q306" i="16" s="1"/>
  <c r="Q276" i="16" a="1"/>
  <c r="Q276" i="16" s="1"/>
  <c r="Q314" i="16" a="1"/>
  <c r="Q314" i="16" s="1"/>
  <c r="Q278" i="16" a="1"/>
  <c r="Q278" i="16" s="1"/>
  <c r="Q283" i="16" a="1"/>
  <c r="Q283" i="16" s="1"/>
  <c r="Q292" i="16" a="1"/>
  <c r="Q292" i="16" s="1"/>
  <c r="Q299" i="16" a="1"/>
  <c r="Q299" i="16" s="1"/>
  <c r="Q311" i="16" a="1"/>
  <c r="Q311" i="16" s="1"/>
  <c r="Q282" i="16" a="1"/>
  <c r="Q282" i="16" s="1"/>
  <c r="Q294" i="16" a="1"/>
  <c r="Q294" i="16" s="1"/>
  <c r="Q302" i="16" a="1"/>
  <c r="Q302" i="16" s="1"/>
  <c r="Q312" i="16" a="1"/>
  <c r="Q312" i="16" s="1"/>
  <c r="Q303" i="16" a="1"/>
  <c r="Q303" i="16" s="1"/>
  <c r="Q273" i="16" a="1"/>
  <c r="Q273" i="16" s="1"/>
  <c r="Q291" i="16" a="1"/>
  <c r="Q291" i="16" s="1"/>
  <c r="Q281" i="16" a="1"/>
  <c r="Q281" i="16" s="1"/>
  <c r="Q309" i="16" a="1"/>
  <c r="Q309" i="16" s="1"/>
  <c r="Q307" i="16" a="1"/>
  <c r="Q307" i="16" s="1"/>
  <c r="Q289" i="16" a="1"/>
  <c r="Q289" i="16" s="1"/>
  <c r="Q315" i="16" a="1"/>
  <c r="Q315" i="16" s="1"/>
  <c r="Q293" i="16" a="1"/>
  <c r="Q293" i="16" s="1"/>
  <c r="Q316" i="16" a="1"/>
  <c r="Q316" i="16" s="1"/>
  <c r="Q298" i="16" a="1"/>
  <c r="Q298" i="16" s="1"/>
  <c r="Q274" i="16" a="1"/>
  <c r="Q274" i="16" s="1"/>
  <c r="Q290" i="16" a="1"/>
  <c r="Q290" i="16" s="1"/>
  <c r="Q277" i="16" a="1"/>
  <c r="Q277" i="16" s="1"/>
  <c r="Q313" i="16" a="1"/>
  <c r="Q313" i="16" s="1"/>
  <c r="Q275" i="16" a="1"/>
  <c r="Q275" i="16" s="1"/>
  <c r="Q301" i="16" a="1"/>
  <c r="Q301" i="16" s="1"/>
  <c r="Q296" i="16" a="1"/>
  <c r="Q296" i="16" s="1"/>
  <c r="Q287" i="16" a="1"/>
  <c r="Q287" i="16" s="1"/>
  <c r="Q300" i="16" a="1"/>
  <c r="Q300" i="16" s="1"/>
  <c r="Q279" i="16" a="1"/>
  <c r="Q279" i="16" s="1"/>
  <c r="Q480" i="16" a="1"/>
  <c r="Q480" i="16" s="1"/>
  <c r="Q571" i="16" a="1"/>
  <c r="Q571" i="16" s="1"/>
  <c r="P481" i="16"/>
  <c r="P1256" i="14"/>
  <c r="P572" i="16"/>
  <c r="C55" i="20"/>
  <c r="F56" i="20"/>
  <c r="G56" i="20"/>
  <c r="H76" i="20"/>
  <c r="O76" i="20"/>
  <c r="F76" i="20"/>
  <c r="C77" i="20"/>
  <c r="U76" i="20"/>
  <c r="G76" i="20"/>
  <c r="R76" i="20"/>
  <c r="Q256" i="16" l="1" a="1"/>
  <c r="Q256" i="16" s="1"/>
  <c r="Q260" i="16" a="1"/>
  <c r="Q260" i="16" s="1"/>
  <c r="Q262" i="16" a="1"/>
  <c r="Q262" i="16" s="1"/>
  <c r="Q254" i="16" a="1"/>
  <c r="Q254" i="16" s="1"/>
  <c r="Q272" i="16" a="1"/>
  <c r="Q272" i="16" s="1"/>
  <c r="Q265" i="16" a="1"/>
  <c r="Q265" i="16" s="1"/>
  <c r="Q267" i="16" a="1"/>
  <c r="Q267" i="16" s="1"/>
  <c r="Q261" i="16" a="1"/>
  <c r="Q261" i="16" s="1"/>
  <c r="Q268" i="16" a="1"/>
  <c r="Q268" i="16" s="1"/>
  <c r="Q270" i="16" a="1"/>
  <c r="Q270" i="16" s="1"/>
  <c r="Q258" i="16" a="1"/>
  <c r="Q258" i="16" s="1"/>
  <c r="Q263" i="16" a="1"/>
  <c r="Q263" i="16" s="1"/>
  <c r="Q255" i="16" a="1"/>
  <c r="Q255" i="16" s="1"/>
  <c r="Q269" i="16" a="1"/>
  <c r="Q269" i="16" s="1"/>
  <c r="Q257" i="16" a="1"/>
  <c r="Q257" i="16" s="1"/>
  <c r="Q271" i="16" a="1"/>
  <c r="Q271" i="16" s="1"/>
  <c r="Q264" i="16" a="1"/>
  <c r="Q264" i="16" s="1"/>
  <c r="Q259" i="16" a="1"/>
  <c r="Q259" i="16" s="1"/>
  <c r="Q266" i="16" a="1"/>
  <c r="Q266" i="16" s="1"/>
  <c r="Q572" i="16" a="1"/>
  <c r="Q572" i="16" s="1"/>
  <c r="Q481" i="16" a="1"/>
  <c r="Q481" i="16" s="1"/>
  <c r="P482" i="16"/>
  <c r="P1257" i="14"/>
  <c r="P573" i="16"/>
  <c r="C54" i="20"/>
  <c r="F55" i="20"/>
  <c r="G55" i="20"/>
  <c r="H77" i="20"/>
  <c r="R77" i="20"/>
  <c r="O77" i="20"/>
  <c r="G77" i="20"/>
  <c r="U77" i="20"/>
  <c r="C78" i="20"/>
  <c r="F77" i="20"/>
  <c r="Q241" i="16" l="1" a="1"/>
  <c r="Q241" i="16" s="1"/>
  <c r="Q236" i="16" a="1"/>
  <c r="Q236" i="16" s="1"/>
  <c r="Q238" i="16" a="1"/>
  <c r="Q238" i="16" s="1"/>
  <c r="Q249" i="16" a="1"/>
  <c r="Q249" i="16" s="1"/>
  <c r="Q251" i="16" a="1"/>
  <c r="Q251" i="16" s="1"/>
  <c r="Q252" i="16" a="1"/>
  <c r="Q252" i="16" s="1"/>
  <c r="Q239" i="16" a="1"/>
  <c r="Q239" i="16" s="1"/>
  <c r="Q245" i="16" a="1"/>
  <c r="Q245" i="16" s="1"/>
  <c r="Q247" i="16" a="1"/>
  <c r="Q247" i="16" s="1"/>
  <c r="Q242" i="16" a="1"/>
  <c r="Q242" i="16" s="1"/>
  <c r="Q237" i="16" a="1"/>
  <c r="Q237" i="16" s="1"/>
  <c r="Q253" i="16" a="1"/>
  <c r="Q253" i="16" s="1"/>
  <c r="Q240" i="16" a="1"/>
  <c r="Q240" i="16" s="1"/>
  <c r="Q244" i="16" a="1"/>
  <c r="Q244" i="16" s="1"/>
  <c r="Q250" i="16" a="1"/>
  <c r="Q250" i="16" s="1"/>
  <c r="Q246" i="16" a="1"/>
  <c r="Q246" i="16" s="1"/>
  <c r="Q243" i="16" a="1"/>
  <c r="Q243" i="16" s="1"/>
  <c r="Q248" i="16" a="1"/>
  <c r="Q248" i="16" s="1"/>
  <c r="Q482" i="16" a="1"/>
  <c r="Q482" i="16" s="1"/>
  <c r="Q573" i="16" a="1"/>
  <c r="Q573" i="16" s="1"/>
  <c r="P483" i="16"/>
  <c r="P1258" i="14"/>
  <c r="P574" i="16"/>
  <c r="G54" i="20"/>
  <c r="C53" i="20"/>
  <c r="F54" i="20"/>
  <c r="H78" i="20"/>
  <c r="C79" i="20"/>
  <c r="F78" i="20"/>
  <c r="G78" i="20"/>
  <c r="R78" i="20"/>
  <c r="U78" i="20"/>
  <c r="O78" i="20"/>
  <c r="Q210" i="16" l="1" a="1"/>
  <c r="Q210" i="16" s="1"/>
  <c r="Q229" i="16" a="1"/>
  <c r="Q229" i="16" s="1"/>
  <c r="Q212" i="16" a="1"/>
  <c r="Q212" i="16" s="1"/>
  <c r="Q226" i="16" a="1"/>
  <c r="Q226" i="16" s="1"/>
  <c r="Q218" i="16" a="1"/>
  <c r="Q218" i="16" s="1"/>
  <c r="Q220" i="16" a="1"/>
  <c r="Q220" i="16" s="1"/>
  <c r="Q231" i="16" a="1"/>
  <c r="Q231" i="16" s="1"/>
  <c r="Q214" i="16" a="1"/>
  <c r="Q214" i="16" s="1"/>
  <c r="Q189" i="16" a="1"/>
  <c r="Q189" i="16" s="1"/>
  <c r="Q222" i="16" a="1"/>
  <c r="Q222" i="16" s="1"/>
  <c r="Q194" i="16" a="1"/>
  <c r="Q194" i="16" s="1"/>
  <c r="Q193" i="16" a="1"/>
  <c r="Q193" i="16" s="1"/>
  <c r="Q197" i="16" a="1"/>
  <c r="Q197" i="16" s="1"/>
  <c r="Q211" i="16" a="1"/>
  <c r="Q211" i="16" s="1"/>
  <c r="Q219" i="16" a="1"/>
  <c r="Q219" i="16" s="1"/>
  <c r="Q190" i="16" a="1"/>
  <c r="Q190" i="16" s="1"/>
  <c r="Q192" i="16" a="1"/>
  <c r="Q192" i="16" s="1"/>
  <c r="Q196" i="16" a="1"/>
  <c r="Q196" i="16" s="1"/>
  <c r="Q228" i="16" a="1"/>
  <c r="Q228" i="16" s="1"/>
  <c r="Q195" i="16" a="1"/>
  <c r="Q195" i="16" s="1"/>
  <c r="Q230" i="16" a="1"/>
  <c r="Q230" i="16" s="1"/>
  <c r="Q188" i="16" a="1"/>
  <c r="Q188" i="16" s="1"/>
  <c r="Q213" i="16" a="1"/>
  <c r="Q213" i="16" s="1"/>
  <c r="Q191" i="16" a="1"/>
  <c r="Q191" i="16" s="1"/>
  <c r="Q198" i="16" a="1"/>
  <c r="Q198" i="16" s="1"/>
  <c r="Q199" i="16" a="1"/>
  <c r="Q199" i="16" s="1"/>
  <c r="Q200" i="16" a="1"/>
  <c r="Q200" i="16" s="1"/>
  <c r="Q207" i="16" a="1"/>
  <c r="Q207" i="16" s="1"/>
  <c r="Q206" i="16" a="1"/>
  <c r="Q206" i="16" s="1"/>
  <c r="Q209" i="16" a="1"/>
  <c r="Q209" i="16" s="1"/>
  <c r="Q233" i="16" a="1"/>
  <c r="Q233" i="16" s="1"/>
  <c r="Q216" i="16" a="1"/>
  <c r="Q216" i="16" s="1"/>
  <c r="Q235" i="16" a="1"/>
  <c r="Q235" i="16" s="1"/>
  <c r="Q217" i="16" a="1"/>
  <c r="Q217" i="16" s="1"/>
  <c r="Q221" i="16" a="1"/>
  <c r="Q221" i="16" s="1"/>
  <c r="Q205" i="16" a="1"/>
  <c r="Q205" i="16" s="1"/>
  <c r="Q227" i="16" a="1"/>
  <c r="Q227" i="16" s="1"/>
  <c r="Q203" i="16" a="1"/>
  <c r="Q203" i="16" s="1"/>
  <c r="Q234" i="16" a="1"/>
  <c r="Q234" i="16" s="1"/>
  <c r="Q208" i="16" a="1"/>
  <c r="Q208" i="16" s="1"/>
  <c r="Q215" i="16" a="1"/>
  <c r="Q215" i="16" s="1"/>
  <c r="Q225" i="16" a="1"/>
  <c r="Q225" i="16" s="1"/>
  <c r="Q232" i="16" a="1"/>
  <c r="Q232" i="16" s="1"/>
  <c r="Q202" i="16" a="1"/>
  <c r="Q202" i="16" s="1"/>
  <c r="Q223" i="16" a="1"/>
  <c r="Q223" i="16" s="1"/>
  <c r="Q201" i="16" a="1"/>
  <c r="Q201" i="16" s="1"/>
  <c r="Q224" i="16" a="1"/>
  <c r="Q224" i="16" s="1"/>
  <c r="Q204" i="16" a="1"/>
  <c r="Q204" i="16" s="1"/>
  <c r="Q483" i="16" a="1"/>
  <c r="Q483" i="16" s="1"/>
  <c r="Q574" i="16" a="1"/>
  <c r="Q574" i="16" s="1"/>
  <c r="P484" i="16"/>
  <c r="P1259" i="14"/>
  <c r="P575" i="16"/>
  <c r="C52" i="20"/>
  <c r="F53" i="20"/>
  <c r="G53" i="20"/>
  <c r="H79" i="20"/>
  <c r="G79" i="20"/>
  <c r="U79" i="20"/>
  <c r="C80" i="20"/>
  <c r="F79" i="20"/>
  <c r="O79" i="20"/>
  <c r="R79" i="20"/>
  <c r="Q179" i="16" l="1" a="1"/>
  <c r="Q179" i="16" s="1"/>
  <c r="Q178" i="16" a="1"/>
  <c r="Q178" i="16" s="1"/>
  <c r="Q177" i="16" a="1"/>
  <c r="Q177" i="16" s="1"/>
  <c r="Q181" i="16" a="1"/>
  <c r="Q181" i="16" s="1"/>
  <c r="Q185" i="16" a="1"/>
  <c r="Q185" i="16" s="1"/>
  <c r="Q180" i="16" a="1"/>
  <c r="Q180" i="16" s="1"/>
  <c r="Q182" i="16" a="1"/>
  <c r="Q182" i="16" s="1"/>
  <c r="Q184" i="16" a="1"/>
  <c r="Q184" i="16" s="1"/>
  <c r="Q187" i="16" a="1"/>
  <c r="Q187" i="16" s="1"/>
  <c r="Q183" i="16" a="1"/>
  <c r="Q183" i="16" s="1"/>
  <c r="Q186" i="16" a="1"/>
  <c r="Q186" i="16" s="1"/>
  <c r="Q575" i="16" a="1"/>
  <c r="Q575" i="16" s="1"/>
  <c r="Q484" i="16" a="1"/>
  <c r="Q484" i="16" s="1"/>
  <c r="P485" i="16"/>
  <c r="P1260" i="14"/>
  <c r="P576" i="16"/>
  <c r="C51" i="20"/>
  <c r="G52" i="20"/>
  <c r="F52" i="20"/>
  <c r="H80" i="20"/>
  <c r="O80" i="20"/>
  <c r="R80" i="20"/>
  <c r="F80" i="20"/>
  <c r="U80" i="20"/>
  <c r="C81" i="20"/>
  <c r="G80" i="20"/>
  <c r="Q172" i="16" l="1" a="1"/>
  <c r="Q172" i="16" s="1"/>
  <c r="Q176" i="16" a="1"/>
  <c r="Q176" i="16" s="1"/>
  <c r="Q174" i="16" a="1"/>
  <c r="Q174" i="16" s="1"/>
  <c r="Q175" i="16" a="1"/>
  <c r="Q175" i="16" s="1"/>
  <c r="Q173" i="16" a="1"/>
  <c r="Q173" i="16" s="1"/>
  <c r="Q485" i="16" a="1"/>
  <c r="Q485" i="16" s="1"/>
  <c r="Q576" i="16" a="1"/>
  <c r="Q576" i="16" s="1"/>
  <c r="P486" i="16"/>
  <c r="P1261" i="14"/>
  <c r="P577" i="16"/>
  <c r="C50" i="20"/>
  <c r="G51" i="20"/>
  <c r="F51" i="20"/>
  <c r="H81" i="20"/>
  <c r="F81" i="20"/>
  <c r="G81" i="20"/>
  <c r="O81" i="20"/>
  <c r="U81" i="20"/>
  <c r="R81" i="20"/>
  <c r="C82" i="20"/>
  <c r="Q145" i="16" l="1" a="1"/>
  <c r="Q145" i="16" s="1"/>
  <c r="Q156" i="16" a="1"/>
  <c r="Q156" i="16" s="1"/>
  <c r="Q124" i="16" a="1"/>
  <c r="Q124" i="16" s="1"/>
  <c r="Q153" i="16" a="1"/>
  <c r="Q153" i="16" s="1"/>
  <c r="Q160" i="16" a="1"/>
  <c r="Q160" i="16" s="1"/>
  <c r="Q122" i="16" a="1"/>
  <c r="Q122" i="16" s="1"/>
  <c r="Q161" i="16" a="1"/>
  <c r="Q161" i="16" s="1"/>
  <c r="Q164" i="16" a="1"/>
  <c r="Q164" i="16" s="1"/>
  <c r="Q166" i="16" a="1"/>
  <c r="Q166" i="16" s="1"/>
  <c r="Q118" i="16" a="1"/>
  <c r="Q118" i="16" s="1"/>
  <c r="Q149" i="16" a="1"/>
  <c r="Q149" i="16" s="1"/>
  <c r="Q158" i="16" a="1"/>
  <c r="Q158" i="16" s="1"/>
  <c r="Q165" i="16" a="1"/>
  <c r="Q165" i="16" s="1"/>
  <c r="Q159" i="16" a="1"/>
  <c r="Q159" i="16" s="1"/>
  <c r="Q169" i="16" a="1"/>
  <c r="Q169" i="16" s="1"/>
  <c r="Q168" i="16" a="1"/>
  <c r="Q168" i="16" s="1"/>
  <c r="Q116" i="16" a="1"/>
  <c r="Q116" i="16" s="1"/>
  <c r="Q131" i="16" a="1"/>
  <c r="Q131" i="16" s="1"/>
  <c r="Q114" i="16" a="1"/>
  <c r="Q114" i="16" s="1"/>
  <c r="Q130" i="16" a="1"/>
  <c r="Q130" i="16" s="1"/>
  <c r="Q121" i="16" a="1"/>
  <c r="Q121" i="16" s="1"/>
  <c r="Q151" i="16" a="1"/>
  <c r="Q151" i="16" s="1"/>
  <c r="Q155" i="16" a="1"/>
  <c r="Q155" i="16" s="1"/>
  <c r="Q147" i="16" a="1"/>
  <c r="Q147" i="16" s="1"/>
  <c r="Q123" i="16" a="1"/>
  <c r="Q123" i="16" s="1"/>
  <c r="Q146" i="16" a="1"/>
  <c r="Q146" i="16" s="1"/>
  <c r="Q113" i="16" a="1"/>
  <c r="Q113" i="16" s="1"/>
  <c r="Q132" i="16" a="1"/>
  <c r="Q132" i="16" s="1"/>
  <c r="Q120" i="16" a="1"/>
  <c r="Q120" i="16" s="1"/>
  <c r="Q134" i="16" a="1"/>
  <c r="Q134" i="16" s="1"/>
  <c r="Q128" i="16" a="1"/>
  <c r="Q128" i="16" s="1"/>
  <c r="Q127" i="16" a="1"/>
  <c r="Q127" i="16" s="1"/>
  <c r="Q136" i="16" a="1"/>
  <c r="Q136" i="16" s="1"/>
  <c r="Q167" i="16" a="1"/>
  <c r="Q167" i="16" s="1"/>
  <c r="Q140" i="16" a="1"/>
  <c r="Q140" i="16" s="1"/>
  <c r="Q142" i="16" a="1"/>
  <c r="Q142" i="16" s="1"/>
  <c r="Q115" i="16" a="1"/>
  <c r="Q115" i="16" s="1"/>
  <c r="Q143" i="16" a="1"/>
  <c r="Q143" i="16" s="1"/>
  <c r="Q144" i="16" a="1"/>
  <c r="Q144" i="16" s="1"/>
  <c r="Q157" i="16" a="1"/>
  <c r="Q157" i="16" s="1"/>
  <c r="Q162" i="16" a="1"/>
  <c r="Q162" i="16" s="1"/>
  <c r="Q129" i="16" a="1"/>
  <c r="Q129" i="16" s="1"/>
  <c r="Q148" i="16" a="1"/>
  <c r="Q148" i="16" s="1"/>
  <c r="Q139" i="16" a="1"/>
  <c r="Q139" i="16" s="1"/>
  <c r="Q137" i="16" a="1"/>
  <c r="Q137" i="16" s="1"/>
  <c r="Q171" i="16" a="1"/>
  <c r="Q171" i="16" s="1"/>
  <c r="Q117" i="16" a="1"/>
  <c r="Q117" i="16" s="1"/>
  <c r="Q119" i="16" a="1"/>
  <c r="Q119" i="16" s="1"/>
  <c r="Q138" i="16" a="1"/>
  <c r="Q138" i="16" s="1"/>
  <c r="Q141" i="16" a="1"/>
  <c r="Q141" i="16" s="1"/>
  <c r="Q170" i="16" a="1"/>
  <c r="Q170" i="16" s="1"/>
  <c r="Q163" i="16" a="1"/>
  <c r="Q163" i="16" s="1"/>
  <c r="Q125" i="16" a="1"/>
  <c r="Q125" i="16" s="1"/>
  <c r="Q150" i="16" a="1"/>
  <c r="Q150" i="16" s="1"/>
  <c r="Q126" i="16" a="1"/>
  <c r="Q126" i="16" s="1"/>
  <c r="Q154" i="16" a="1"/>
  <c r="Q154" i="16" s="1"/>
  <c r="Q133" i="16" a="1"/>
  <c r="Q133" i="16" s="1"/>
  <c r="Q135" i="16" a="1"/>
  <c r="Q135" i="16" s="1"/>
  <c r="Q152" i="16" a="1"/>
  <c r="Q152" i="16" s="1"/>
  <c r="Q577" i="16" a="1"/>
  <c r="Q577" i="16" s="1"/>
  <c r="Q486" i="16" a="1"/>
  <c r="Q486" i="16" s="1"/>
  <c r="P487" i="16"/>
  <c r="P1262" i="14"/>
  <c r="P578" i="16"/>
  <c r="G50" i="20"/>
  <c r="C49" i="20"/>
  <c r="F50" i="20"/>
  <c r="H82" i="20"/>
  <c r="U82" i="20"/>
  <c r="G82" i="20"/>
  <c r="F82" i="20"/>
  <c r="O82" i="20"/>
  <c r="C83" i="20"/>
  <c r="R82" i="20"/>
  <c r="Q107" i="16" l="1" a="1"/>
  <c r="Q107" i="16" s="1"/>
  <c r="Q104" i="16" a="1"/>
  <c r="Q104" i="16" s="1"/>
  <c r="Q100" i="16" a="1"/>
  <c r="Q100" i="16" s="1"/>
  <c r="Q102" i="16" a="1"/>
  <c r="Q102" i="16" s="1"/>
  <c r="Q111" i="16" a="1"/>
  <c r="Q111" i="16" s="1"/>
  <c r="Q101" i="16" a="1"/>
  <c r="Q101" i="16" s="1"/>
  <c r="Q110" i="16" a="1"/>
  <c r="Q110" i="16" s="1"/>
  <c r="Q108" i="16" a="1"/>
  <c r="Q108" i="16" s="1"/>
  <c r="Q106" i="16" a="1"/>
  <c r="Q106" i="16" s="1"/>
  <c r="Q105" i="16" a="1"/>
  <c r="Q105" i="16" s="1"/>
  <c r="Q112" i="16" a="1"/>
  <c r="Q112" i="16" s="1"/>
  <c r="Q109" i="16" a="1"/>
  <c r="Q109" i="16" s="1"/>
  <c r="Q103" i="16" a="1"/>
  <c r="Q103" i="16" s="1"/>
  <c r="Q487" i="16" a="1"/>
  <c r="Q487" i="16" s="1"/>
  <c r="Q578" i="16" a="1"/>
  <c r="Q578" i="16" s="1"/>
  <c r="P488" i="16"/>
  <c r="P1263" i="14"/>
  <c r="P579" i="16"/>
  <c r="C48" i="20"/>
  <c r="G49" i="20"/>
  <c r="F49" i="20"/>
  <c r="H83" i="20"/>
  <c r="U83" i="20"/>
  <c r="F83" i="20"/>
  <c r="R83" i="20"/>
  <c r="G83" i="20"/>
  <c r="C84" i="20"/>
  <c r="O83" i="20"/>
  <c r="Q98" i="16" l="1" a="1"/>
  <c r="Q98" i="16" s="1"/>
  <c r="Q97" i="16" a="1"/>
  <c r="Q97" i="16" s="1"/>
  <c r="Q99" i="16" a="1"/>
  <c r="Q99" i="16" s="1"/>
  <c r="Q488" i="16" a="1"/>
  <c r="Q488" i="16" s="1"/>
  <c r="Q579" i="16" a="1"/>
  <c r="Q579" i="16" s="1"/>
  <c r="P489" i="16"/>
  <c r="P1264" i="14"/>
  <c r="P580" i="16"/>
  <c r="F48" i="20"/>
  <c r="G48" i="20"/>
  <c r="C47" i="20"/>
  <c r="H84" i="20"/>
  <c r="O84" i="20"/>
  <c r="U84" i="20"/>
  <c r="F84" i="20"/>
  <c r="C85" i="20"/>
  <c r="G84" i="20"/>
  <c r="R84" i="20"/>
  <c r="Q96" i="16" l="1" a="1"/>
  <c r="Q96" i="16" s="1"/>
  <c r="Q90" i="16" a="1"/>
  <c r="Q90" i="16" s="1"/>
  <c r="Q94" i="16" a="1"/>
  <c r="Q94" i="16" s="1"/>
  <c r="Q95" i="16" a="1"/>
  <c r="Q95" i="16" s="1"/>
  <c r="Q91" i="16" a="1"/>
  <c r="Q91" i="16" s="1"/>
  <c r="Q89" i="16" a="1"/>
  <c r="Q89" i="16" s="1"/>
  <c r="Q93" i="16" a="1"/>
  <c r="Q93" i="16" s="1"/>
  <c r="Q92" i="16" a="1"/>
  <c r="Q92" i="16" s="1"/>
  <c r="Q489" i="16" a="1"/>
  <c r="Q489" i="16" s="1"/>
  <c r="Q580" i="16" a="1"/>
  <c r="Q580" i="16" s="1"/>
  <c r="P490" i="16"/>
  <c r="P1265" i="14"/>
  <c r="P581" i="16"/>
  <c r="F47" i="20"/>
  <c r="C46" i="20"/>
  <c r="G47" i="20"/>
  <c r="H85" i="20"/>
  <c r="G85" i="20"/>
  <c r="C86" i="20"/>
  <c r="U85" i="20"/>
  <c r="O85" i="20"/>
  <c r="F85" i="20"/>
  <c r="R85" i="20"/>
  <c r="Q83" i="16" l="1" a="1"/>
  <c r="Q83" i="16" s="1"/>
  <c r="Q50" i="16" a="1"/>
  <c r="Q50" i="16" s="1"/>
  <c r="Q66" i="16" a="1"/>
  <c r="Q66" i="16" s="1"/>
  <c r="Q81" i="16" a="1"/>
  <c r="Q81" i="16" s="1"/>
  <c r="Q48" i="16" a="1"/>
  <c r="Q48" i="16" s="1"/>
  <c r="Q88" i="16" a="1"/>
  <c r="Q88" i="16" s="1"/>
  <c r="Q55" i="16" a="1"/>
  <c r="Q55" i="16" s="1"/>
  <c r="Q63" i="16" a="1"/>
  <c r="Q63" i="16" s="1"/>
  <c r="Q70" i="16" a="1"/>
  <c r="Q70" i="16" s="1"/>
  <c r="Q77" i="16" a="1"/>
  <c r="Q77" i="16" s="1"/>
  <c r="Q75" i="16" a="1"/>
  <c r="Q75" i="16" s="1"/>
  <c r="Q57" i="16" a="1"/>
  <c r="Q57" i="16" s="1"/>
  <c r="Q73" i="16" a="1"/>
  <c r="Q73" i="16" s="1"/>
  <c r="Q80" i="16" a="1"/>
  <c r="Q80" i="16" s="1"/>
  <c r="Q47" i="16" a="1"/>
  <c r="Q47" i="16" s="1"/>
  <c r="Q87" i="16" a="1"/>
  <c r="Q87" i="16" s="1"/>
  <c r="Q54" i="16" a="1"/>
  <c r="Q54" i="16" s="1"/>
  <c r="Q62" i="16" a="1"/>
  <c r="Q62" i="16" s="1"/>
  <c r="Q67" i="16" a="1"/>
  <c r="Q67" i="16" s="1"/>
  <c r="Q82" i="16" a="1"/>
  <c r="Q82" i="16" s="1"/>
  <c r="Q49" i="16" a="1"/>
  <c r="Q49" i="16" s="1"/>
  <c r="Q65" i="16" a="1"/>
  <c r="Q65" i="16" s="1"/>
  <c r="Q72" i="16" a="1"/>
  <c r="Q72" i="16" s="1"/>
  <c r="Q79" i="16" a="1"/>
  <c r="Q79" i="16" s="1"/>
  <c r="Q46" i="16" a="1"/>
  <c r="Q46" i="16" s="1"/>
  <c r="Q86" i="16" a="1"/>
  <c r="Q86" i="16" s="1"/>
  <c r="Q53" i="16" a="1"/>
  <c r="Q53" i="16" s="1"/>
  <c r="Q59" i="16" a="1"/>
  <c r="Q59" i="16" s="1"/>
  <c r="Q74" i="16" a="1"/>
  <c r="Q74" i="16" s="1"/>
  <c r="Q56" i="16" a="1"/>
  <c r="Q56" i="16" s="1"/>
  <c r="Q64" i="16" a="1"/>
  <c r="Q64" i="16" s="1"/>
  <c r="Q78" i="16" a="1"/>
  <c r="Q78" i="16" s="1"/>
  <c r="Q61" i="16" a="1"/>
  <c r="Q61" i="16" s="1"/>
  <c r="Q68" i="16" a="1"/>
  <c r="Q68" i="16" s="1"/>
  <c r="Q60" i="16" a="1"/>
  <c r="Q60" i="16" s="1"/>
  <c r="Q76" i="16" a="1"/>
  <c r="Q76" i="16" s="1"/>
  <c r="Q58" i="16" a="1"/>
  <c r="Q58" i="16" s="1"/>
  <c r="Q52" i="16" a="1"/>
  <c r="Q52" i="16" s="1"/>
  <c r="Q51" i="16" a="1"/>
  <c r="Q51" i="16" s="1"/>
  <c r="Q71" i="16" a="1"/>
  <c r="Q71" i="16" s="1"/>
  <c r="Q45" i="16" a="1"/>
  <c r="Q45" i="16" s="1"/>
  <c r="Q85" i="16" a="1"/>
  <c r="Q85" i="16" s="1"/>
  <c r="Q84" i="16" a="1"/>
  <c r="Q84" i="16" s="1"/>
  <c r="Q69" i="16" a="1"/>
  <c r="Q69" i="16" s="1"/>
  <c r="Q581" i="16" a="1"/>
  <c r="Q581" i="16" s="1"/>
  <c r="Q490" i="16" a="1"/>
  <c r="Q490" i="16" s="1"/>
  <c r="P491" i="16"/>
  <c r="P1266" i="14"/>
  <c r="P582" i="16"/>
  <c r="C45" i="20"/>
  <c r="F46" i="20"/>
  <c r="G46" i="20"/>
  <c r="H86" i="20"/>
  <c r="C87" i="20"/>
  <c r="U86" i="20"/>
  <c r="R86" i="20"/>
  <c r="G86" i="20"/>
  <c r="O86" i="20"/>
  <c r="F86" i="20"/>
  <c r="Q491" i="16" l="1" a="1"/>
  <c r="Q491" i="16" s="1"/>
  <c r="Q582" i="16" a="1"/>
  <c r="Q582" i="16" s="1"/>
  <c r="P492" i="16"/>
  <c r="P1267" i="14"/>
  <c r="P583" i="16"/>
  <c r="C44" i="20"/>
  <c r="F45" i="20"/>
  <c r="G45" i="20"/>
  <c r="H87" i="20"/>
  <c r="R87" i="20"/>
  <c r="O87" i="20"/>
  <c r="C88" i="20"/>
  <c r="U87" i="20"/>
  <c r="G87" i="20"/>
  <c r="F87" i="20"/>
  <c r="Q37" i="16" l="1" a="1"/>
  <c r="Q37" i="16" s="1"/>
  <c r="Q44" i="16" a="1"/>
  <c r="Q44" i="16" s="1"/>
  <c r="Q42" i="16" a="1"/>
  <c r="Q42" i="16" s="1"/>
  <c r="Q40" i="16" a="1"/>
  <c r="Q40" i="16" s="1"/>
  <c r="Q39" i="16" a="1"/>
  <c r="Q39" i="16" s="1"/>
  <c r="Q41" i="16" a="1"/>
  <c r="Q41" i="16" s="1"/>
  <c r="Q43" i="16" a="1"/>
  <c r="Q43" i="16" s="1"/>
  <c r="Q38" i="16" a="1"/>
  <c r="Q38" i="16" s="1"/>
  <c r="Q583" i="16" a="1"/>
  <c r="Q583" i="16" s="1"/>
  <c r="Q492" i="16" a="1"/>
  <c r="Q492" i="16" s="1"/>
  <c r="P493" i="16"/>
  <c r="P1268" i="14"/>
  <c r="P584" i="16"/>
  <c r="F44" i="20"/>
  <c r="C43" i="20"/>
  <c r="G44" i="20"/>
  <c r="H88" i="20"/>
  <c r="G88" i="20"/>
  <c r="F88" i="20"/>
  <c r="C89" i="20"/>
  <c r="O88" i="20"/>
  <c r="R88" i="20"/>
  <c r="U88" i="20"/>
  <c r="Q33" i="16" l="1" a="1"/>
  <c r="Q33" i="16" s="1"/>
  <c r="Q30" i="16" a="1"/>
  <c r="Q30" i="16" s="1"/>
  <c r="Q29" i="16" a="1"/>
  <c r="Q29" i="16" s="1"/>
  <c r="Q34" i="16" a="1"/>
  <c r="Q34" i="16" s="1"/>
  <c r="Q32" i="16" a="1"/>
  <c r="Q32" i="16" s="1"/>
  <c r="Q31" i="16" a="1"/>
  <c r="Q31" i="16" s="1"/>
  <c r="Q36" i="16" a="1"/>
  <c r="Q36" i="16" s="1"/>
  <c r="Q35" i="16" a="1"/>
  <c r="Q35" i="16" s="1"/>
  <c r="Q584" i="16" a="1"/>
  <c r="Q584" i="16" s="1"/>
  <c r="Q493" i="16" a="1"/>
  <c r="Q493" i="16" s="1"/>
  <c r="P494" i="16"/>
  <c r="P1269" i="14"/>
  <c r="P585" i="16"/>
  <c r="C42" i="20"/>
  <c r="F43" i="20"/>
  <c r="G43" i="20"/>
  <c r="H89" i="20"/>
  <c r="C90" i="20"/>
  <c r="R89" i="20"/>
  <c r="G89" i="20"/>
  <c r="U89" i="20"/>
  <c r="F89" i="20"/>
  <c r="O89" i="20"/>
  <c r="Q25" i="16" l="1" a="1"/>
  <c r="Q25" i="16" s="1"/>
  <c r="Q26" i="16" a="1"/>
  <c r="Q26" i="16" s="1"/>
  <c r="Q27" i="16" a="1"/>
  <c r="Q27" i="16" s="1"/>
  <c r="Q28" i="16" a="1"/>
  <c r="Q28" i="16" s="1"/>
  <c r="Q494" i="16" a="1"/>
  <c r="Q494" i="16" s="1"/>
  <c r="Q585" i="16" a="1"/>
  <c r="Q585" i="16" s="1"/>
  <c r="P495" i="16"/>
  <c r="P1270" i="14"/>
  <c r="P586" i="16"/>
  <c r="C41" i="20"/>
  <c r="G42" i="20"/>
  <c r="F42" i="20"/>
  <c r="H90" i="20"/>
  <c r="O90" i="20"/>
  <c r="U90" i="20"/>
  <c r="R90" i="20"/>
  <c r="F90" i="20"/>
  <c r="C91" i="20"/>
  <c r="G90" i="20"/>
  <c r="Q23" i="16" l="1" a="1"/>
  <c r="Q23" i="16" s="1"/>
  <c r="Q24" i="16" a="1"/>
  <c r="Q24" i="16" s="1"/>
  <c r="Q22" i="16" a="1"/>
  <c r="Q22" i="16" s="1"/>
  <c r="Q495" i="16" a="1"/>
  <c r="Q495" i="16" s="1"/>
  <c r="Q586" i="16" a="1"/>
  <c r="Q586" i="16" s="1"/>
  <c r="P496" i="16"/>
  <c r="P1271" i="14"/>
  <c r="Q1271" i="14" s="1"/>
  <c r="P587" i="16"/>
  <c r="C40" i="20"/>
  <c r="G41" i="20"/>
  <c r="F41" i="20"/>
  <c r="H91" i="20"/>
  <c r="F91" i="20"/>
  <c r="R91" i="20"/>
  <c r="G91" i="20"/>
  <c r="O91" i="20"/>
  <c r="U91" i="20"/>
  <c r="C92" i="20"/>
  <c r="Q189" i="14" l="1"/>
  <c r="Q602" i="14"/>
  <c r="Q1209" i="14"/>
  <c r="Q37" i="14"/>
  <c r="Q648" i="14"/>
  <c r="Q1168" i="14"/>
  <c r="Q431" i="14"/>
  <c r="Q1060" i="14"/>
  <c r="Q415" i="14"/>
  <c r="Q403" i="14"/>
  <c r="Q176" i="14"/>
  <c r="Q486" i="14"/>
  <c r="Q792" i="14"/>
  <c r="Q1347" i="14"/>
  <c r="Q432" i="14"/>
  <c r="Q1139" i="14"/>
  <c r="Q782" i="14"/>
  <c r="Q131" i="14"/>
  <c r="Q150" i="14"/>
  <c r="Q61" i="14"/>
  <c r="Q739" i="14"/>
  <c r="Q932" i="14"/>
  <c r="Q846" i="14"/>
  <c r="Q89" i="14"/>
  <c r="Q427" i="14"/>
  <c r="Q184" i="14"/>
  <c r="Q305" i="14"/>
  <c r="Q883" i="14"/>
  <c r="Q351" i="14"/>
  <c r="Q195" i="14"/>
  <c r="Q92" i="14"/>
  <c r="Q136" i="14"/>
  <c r="Q850" i="14"/>
  <c r="Q393" i="14"/>
  <c r="Q492" i="14"/>
  <c r="Q59" i="14"/>
  <c r="Q74" i="14"/>
  <c r="Q57" i="14"/>
  <c r="Q97" i="14"/>
  <c r="Q192" i="14"/>
  <c r="Q203" i="14"/>
  <c r="Q839" i="14"/>
  <c r="Q1135" i="14"/>
  <c r="Q141" i="14"/>
  <c r="Q548" i="14"/>
  <c r="Q358" i="14"/>
  <c r="Q852" i="14"/>
  <c r="Q715" i="14"/>
  <c r="Q600" i="14"/>
  <c r="Q1147" i="14"/>
  <c r="Q396" i="14"/>
  <c r="Q601" i="14"/>
  <c r="Q103" i="14"/>
  <c r="Q523" i="14"/>
  <c r="Q320" i="14"/>
  <c r="Q347" i="14"/>
  <c r="Q1091" i="14"/>
  <c r="Q960" i="14"/>
  <c r="Q892" i="14"/>
  <c r="Q728" i="14"/>
  <c r="Q478" i="14"/>
  <c r="Q673" i="14"/>
  <c r="Q71" i="14"/>
  <c r="Q47" i="14"/>
  <c r="Q164" i="14"/>
  <c r="Q519" i="14"/>
  <c r="Q316" i="14"/>
  <c r="Q346" i="14"/>
  <c r="Q1090" i="14"/>
  <c r="Q958" i="14"/>
  <c r="Q161" i="14"/>
  <c r="Q255" i="14"/>
  <c r="Q1148" i="14"/>
  <c r="Q30" i="14"/>
  <c r="Q169" i="14"/>
  <c r="Q447" i="14"/>
  <c r="Q464" i="14"/>
  <c r="Q394" i="14"/>
  <c r="Q242" i="14"/>
  <c r="Q1004" i="14"/>
  <c r="Q949" i="14"/>
  <c r="Q759" i="14"/>
  <c r="Q647" i="14"/>
  <c r="Q1206" i="14"/>
  <c r="Q1107" i="14"/>
  <c r="Q756" i="14"/>
  <c r="Q1055" i="14"/>
  <c r="Q1056" i="14"/>
  <c r="Q1031" i="14"/>
  <c r="Q489" i="14"/>
  <c r="Q919" i="14"/>
  <c r="Q610" i="14"/>
  <c r="Q208" i="14"/>
  <c r="Q634" i="14"/>
  <c r="Q1152" i="14"/>
  <c r="Q961" i="14"/>
  <c r="Q1075" i="14"/>
  <c r="Q718" i="14"/>
  <c r="Q67" i="14"/>
  <c r="Q511" i="14"/>
  <c r="Q461" i="14"/>
  <c r="Q776" i="14"/>
  <c r="Q786" i="14"/>
  <c r="Q663" i="14"/>
  <c r="Q1162" i="14"/>
  <c r="Q462" i="14"/>
  <c r="Q42" i="14"/>
  <c r="Q554" i="14"/>
  <c r="Q94" i="14"/>
  <c r="Q337" i="14"/>
  <c r="Q562" i="14"/>
  <c r="Q526" i="14"/>
  <c r="Q79" i="14"/>
  <c r="Q27" i="14"/>
  <c r="Q65" i="14"/>
  <c r="Q944" i="14"/>
  <c r="Q746" i="14"/>
  <c r="Q654" i="14"/>
  <c r="Q40" i="14"/>
  <c r="Q128" i="14"/>
  <c r="Q133" i="14"/>
  <c r="Q714" i="14"/>
  <c r="Q696" i="14"/>
  <c r="Q787" i="14"/>
  <c r="Q58" i="14"/>
  <c r="Q556" i="14"/>
  <c r="Q116" i="14"/>
  <c r="Q858" i="14"/>
  <c r="Q880" i="14"/>
  <c r="Q550" i="14"/>
  <c r="Q682" i="14"/>
  <c r="Q1110" i="14"/>
  <c r="Q194" i="14"/>
  <c r="Q524" i="14"/>
  <c r="Q331" i="14"/>
  <c r="Q823" i="14"/>
  <c r="Q700" i="14"/>
  <c r="Q588" i="14"/>
  <c r="Q1131" i="14"/>
  <c r="Q311" i="14"/>
  <c r="Q1218" i="14"/>
  <c r="Q80" i="14"/>
  <c r="Q497" i="14"/>
  <c r="Q295" i="14"/>
  <c r="Q328" i="14"/>
  <c r="Q1076" i="14"/>
  <c r="Q928" i="14"/>
  <c r="Q848" i="14"/>
  <c r="Q712" i="14"/>
  <c r="Q355" i="14"/>
  <c r="Q646" i="14"/>
  <c r="Q50" i="14"/>
  <c r="Q75" i="14"/>
  <c r="Q204" i="14"/>
  <c r="Q495" i="14"/>
  <c r="Q293" i="14"/>
  <c r="Q327" i="14"/>
  <c r="Q1073" i="14"/>
  <c r="Q924" i="14"/>
  <c r="Q124" i="14"/>
  <c r="Q1078" i="14"/>
  <c r="Q33" i="14"/>
  <c r="Q54" i="14"/>
  <c r="Q187" i="14"/>
  <c r="Q418" i="14"/>
  <c r="Q433" i="14"/>
  <c r="Q373" i="14"/>
  <c r="Q228" i="14"/>
  <c r="Q987" i="14"/>
  <c r="Q925" i="14"/>
  <c r="Q745" i="14"/>
  <c r="Q631" i="14"/>
  <c r="Q1201" i="14"/>
  <c r="Q1096" i="14"/>
  <c r="Q282" i="14"/>
  <c r="Q599" i="14"/>
  <c r="Q281" i="14"/>
  <c r="Q967" i="14"/>
  <c r="Q285" i="14"/>
  <c r="Q1158" i="14"/>
  <c r="Q521" i="14"/>
  <c r="Q439" i="14"/>
  <c r="Q614" i="14"/>
  <c r="Q1136" i="14"/>
  <c r="Q151" i="14"/>
  <c r="Q1098" i="14"/>
  <c r="Q398" i="14"/>
  <c r="Q153" i="14"/>
  <c r="Q345" i="14"/>
  <c r="Q437" i="14"/>
  <c r="Q763" i="14"/>
  <c r="Q114" i="14"/>
  <c r="Q1064" i="14"/>
  <c r="Q60" i="14"/>
  <c r="Q829" i="14"/>
  <c r="Q217" i="14"/>
  <c r="Q366" i="14"/>
  <c r="Q144" i="14"/>
  <c r="Q147" i="14"/>
  <c r="Q1034" i="14"/>
  <c r="Q637" i="14"/>
  <c r="Q190" i="14"/>
  <c r="Q120" i="14"/>
  <c r="Q38" i="14"/>
  <c r="Q388" i="14"/>
  <c r="Q1145" i="14"/>
  <c r="Q334" i="14"/>
  <c r="Q53" i="14"/>
  <c r="Q210" i="14"/>
  <c r="Q171" i="14"/>
  <c r="Q1045" i="14"/>
  <c r="Q312" i="14"/>
  <c r="Q339" i="14"/>
  <c r="Q91" i="14"/>
  <c r="Q851" i="14"/>
  <c r="Q121" i="14"/>
  <c r="Q1348" i="14"/>
  <c r="Q991" i="14"/>
  <c r="Q459" i="14"/>
  <c r="Q612" i="14"/>
  <c r="Q1191" i="14"/>
  <c r="Q163" i="14"/>
  <c r="Q500" i="14"/>
  <c r="Q298" i="14"/>
  <c r="Q805" i="14"/>
  <c r="Q681" i="14"/>
  <c r="Q575" i="14"/>
  <c r="Q1119" i="14"/>
  <c r="Q244" i="14"/>
  <c r="Q1194" i="14"/>
  <c r="Q155" i="14"/>
  <c r="Q481" i="14"/>
  <c r="Q498" i="14"/>
  <c r="Q307" i="14"/>
  <c r="Q1063" i="14"/>
  <c r="Q899" i="14"/>
  <c r="Q821" i="14"/>
  <c r="Q699" i="14"/>
  <c r="Q269" i="14"/>
  <c r="Q576" i="14"/>
  <c r="Q102" i="14"/>
  <c r="Q105" i="14"/>
  <c r="Q167" i="14"/>
  <c r="Q475" i="14"/>
  <c r="Q496" i="14"/>
  <c r="Q303" i="14"/>
  <c r="Q1062" i="14"/>
  <c r="Q891" i="14"/>
  <c r="Q528" i="14"/>
  <c r="Q1036" i="14"/>
  <c r="Q119" i="14"/>
  <c r="Q86" i="14"/>
  <c r="Q534" i="14"/>
  <c r="Q395" i="14"/>
  <c r="Q411" i="14"/>
  <c r="Q353" i="14"/>
  <c r="Q1092" i="14"/>
  <c r="Q962" i="14"/>
  <c r="Q896" i="14"/>
  <c r="Q730" i="14"/>
  <c r="Q613" i="14"/>
  <c r="Q1189" i="14"/>
  <c r="Q1214" i="14"/>
  <c r="Q933" i="14"/>
  <c r="Q981" i="14"/>
  <c r="Q824" i="14"/>
  <c r="Q283" i="14"/>
  <c r="Q604" i="14"/>
  <c r="Q1122" i="14"/>
  <c r="Q855" i="14"/>
  <c r="Q953" i="14"/>
  <c r="Q765" i="14"/>
  <c r="Q104" i="14"/>
  <c r="Q404" i="14"/>
  <c r="Q410" i="14"/>
  <c r="Q747" i="14"/>
  <c r="Q740" i="14"/>
  <c r="Q1175" i="14"/>
  <c r="Q1017" i="14"/>
  <c r="Q445" i="14"/>
  <c r="Q168" i="14"/>
  <c r="Q379" i="14"/>
  <c r="Q214" i="14"/>
  <c r="Q1216" i="14"/>
  <c r="Q889" i="14"/>
  <c r="Q212" i="14"/>
  <c r="Q81" i="14"/>
  <c r="Q158" i="14"/>
  <c r="Q146" i="14"/>
  <c r="Q983" i="14"/>
  <c r="Q841" i="14"/>
  <c r="Q701" i="14"/>
  <c r="Q56" i="14"/>
  <c r="Q199" i="14"/>
  <c r="Q533" i="14"/>
  <c r="Q1124" i="14"/>
  <c r="Q735" i="14"/>
  <c r="Q234" i="14"/>
  <c r="Q72" i="14"/>
  <c r="Q531" i="14"/>
  <c r="Q525" i="14"/>
  <c r="Q1043" i="14"/>
  <c r="Q535" i="14"/>
  <c r="Q302" i="14"/>
  <c r="Q560" i="14"/>
  <c r="Q426" i="14"/>
  <c r="Q181" i="14"/>
  <c r="Q483" i="14"/>
  <c r="Q222" i="14"/>
  <c r="Q789" i="14"/>
  <c r="Q672" i="14"/>
  <c r="Q559" i="14"/>
  <c r="Q1104" i="14"/>
  <c r="Q1049" i="14"/>
  <c r="Q1166" i="14"/>
  <c r="Q200" i="14"/>
  <c r="Q453" i="14"/>
  <c r="Q468" i="14"/>
  <c r="Q288" i="14"/>
  <c r="Q1046" i="14"/>
  <c r="Q869" i="14"/>
  <c r="Q801" i="14"/>
  <c r="Q177" i="14"/>
  <c r="Q230" i="14"/>
  <c r="Q1213" i="14"/>
  <c r="Q122" i="14"/>
  <c r="Q28" i="14"/>
  <c r="Q185" i="14"/>
  <c r="Q449" i="14"/>
  <c r="Q466" i="14"/>
  <c r="Q286" i="14"/>
  <c r="Q1042" i="14"/>
  <c r="Q865" i="14"/>
  <c r="Q408" i="14"/>
  <c r="Q964" i="14"/>
  <c r="Q100" i="14"/>
  <c r="Q110" i="14"/>
  <c r="Q502" i="14"/>
  <c r="Q372" i="14"/>
  <c r="Q386" i="14"/>
  <c r="Q330" i="14"/>
  <c r="Q1077" i="14"/>
  <c r="Q1184" i="14"/>
  <c r="Q947" i="14"/>
  <c r="Q509" i="14"/>
  <c r="Q675" i="14"/>
  <c r="Q565" i="14"/>
  <c r="Q416" i="14"/>
  <c r="Q1030" i="14"/>
  <c r="Q568" i="14"/>
  <c r="Q428" i="14"/>
  <c r="Q165" i="14"/>
  <c r="Q549" i="14"/>
  <c r="Q832" i="14"/>
  <c r="Q704" i="14"/>
  <c r="Q460" i="14"/>
  <c r="Q834" i="14"/>
  <c r="Q632" i="14"/>
  <c r="Q659" i="14"/>
  <c r="Q109" i="14"/>
  <c r="Q129" i="14"/>
  <c r="Q487" i="14"/>
  <c r="Q966" i="14"/>
  <c r="Q799" i="14"/>
  <c r="Q595" i="14"/>
  <c r="Q532" i="14"/>
  <c r="Q36" i="14"/>
  <c r="Q443" i="14"/>
  <c r="Q868" i="14"/>
  <c r="Q376" i="14"/>
  <c r="Q76" i="14"/>
  <c r="Q306" i="14"/>
  <c r="Q95" i="14"/>
  <c r="Q361" i="14"/>
  <c r="Q1081" i="14"/>
  <c r="Q265" i="14"/>
  <c r="Q414" i="14"/>
  <c r="Q35" i="14"/>
  <c r="Q25" i="14"/>
  <c r="Q111" i="14"/>
  <c r="Q905" i="14"/>
  <c r="Q692" i="14"/>
  <c r="Q1097" i="14"/>
  <c r="Q691" i="14"/>
  <c r="Q48" i="14"/>
  <c r="Q542" i="14"/>
  <c r="Q405" i="14"/>
  <c r="Q421" i="14"/>
  <c r="Q743" i="14"/>
  <c r="Q624" i="14"/>
  <c r="Q1177" i="14"/>
  <c r="Q383" i="14"/>
  <c r="Q951" i="14"/>
  <c r="Q78" i="14"/>
  <c r="Q508" i="14"/>
  <c r="Q378" i="14"/>
  <c r="Q392" i="14"/>
  <c r="Q241" i="14"/>
  <c r="Q1003" i="14"/>
  <c r="Q945" i="14"/>
  <c r="Q757" i="14"/>
  <c r="Q435" i="14"/>
  <c r="Q934" i="14"/>
  <c r="Q159" i="14"/>
  <c r="Q538" i="14"/>
  <c r="Q108" i="14"/>
  <c r="Q506" i="14"/>
  <c r="Q374" i="14"/>
  <c r="Q390" i="14"/>
  <c r="Q239" i="14"/>
  <c r="Q1002" i="14"/>
  <c r="Q943" i="14"/>
  <c r="Q375" i="14"/>
  <c r="Q630" i="14"/>
  <c r="Q77" i="14"/>
  <c r="Q206" i="14"/>
  <c r="Q491" i="14"/>
  <c r="Q291" i="14"/>
  <c r="Q325" i="14"/>
  <c r="Q268" i="14"/>
  <c r="Q1035" i="14"/>
  <c r="Q835" i="14"/>
  <c r="Q791" i="14"/>
  <c r="Q674" i="14"/>
  <c r="Q563" i="14"/>
  <c r="Q1133" i="14"/>
  <c r="Q806" i="14"/>
  <c r="Q721" i="14"/>
  <c r="Q126" i="14"/>
  <c r="Q501" i="14"/>
  <c r="Q381" i="14"/>
  <c r="Q520" i="14"/>
  <c r="Q391" i="14"/>
  <c r="Q748" i="14"/>
  <c r="Q530" i="14"/>
  <c r="Q504" i="14"/>
  <c r="Q507" i="14"/>
  <c r="Q1203" i="14"/>
  <c r="Q488" i="14"/>
  <c r="Q1011" i="14"/>
  <c r="Q458" i="14"/>
  <c r="Q484" i="14"/>
  <c r="Q423" i="14"/>
  <c r="Q139" i="14"/>
  <c r="Q444" i="14"/>
  <c r="Q1205" i="14"/>
  <c r="Q660" i="14"/>
  <c r="Q401" i="14"/>
  <c r="Q1032" i="14"/>
  <c r="Q742" i="14"/>
  <c r="Q69" i="14"/>
  <c r="Q156" i="14"/>
  <c r="Q369" i="14"/>
  <c r="Q973" i="14"/>
  <c r="Q49" i="14"/>
  <c r="Q473" i="14"/>
  <c r="Q290" i="14"/>
  <c r="Q977" i="14"/>
  <c r="Q661" i="14"/>
  <c r="Q1121" i="14"/>
  <c r="Q705" i="14"/>
  <c r="Q936" i="14"/>
  <c r="Q722" i="14"/>
  <c r="Q1029" i="14"/>
  <c r="Q916" i="14"/>
  <c r="Q434" i="14"/>
  <c r="Q1129" i="14"/>
  <c r="Q1118" i="14"/>
  <c r="Q289" i="14"/>
  <c r="Q64" i="14"/>
  <c r="Q872" i="14"/>
  <c r="Q959" i="14"/>
  <c r="Q263" i="14"/>
  <c r="Q1027" i="14"/>
  <c r="Q822" i="14"/>
  <c r="Q784" i="14"/>
  <c r="Q670" i="14"/>
  <c r="Q558" i="14"/>
  <c r="Q1103" i="14"/>
  <c r="Q561" i="14"/>
  <c r="Q667" i="14"/>
  <c r="Q863" i="14"/>
  <c r="Q363" i="14"/>
  <c r="Q223" i="14"/>
  <c r="Q976" i="14"/>
  <c r="Q904" i="14"/>
  <c r="Q737" i="14"/>
  <c r="Q608" i="14"/>
  <c r="Q1192" i="14"/>
  <c r="Q781" i="14"/>
  <c r="Q1161" i="14"/>
  <c r="Q1008" i="14"/>
  <c r="Q340" i="14"/>
  <c r="Q1085" i="14"/>
  <c r="Q940" i="14"/>
  <c r="Q838" i="14"/>
  <c r="Q709" i="14"/>
  <c r="Q596" i="14"/>
  <c r="Q1114" i="14"/>
  <c r="Q1137" i="14"/>
  <c r="Q1000" i="14"/>
  <c r="Q385" i="14"/>
  <c r="Q400" i="14"/>
  <c r="Q245" i="14"/>
  <c r="Q1007" i="14"/>
  <c r="Q955" i="14"/>
  <c r="Q764" i="14"/>
  <c r="Q650" i="14"/>
  <c r="Q1169" i="14"/>
  <c r="Q224" i="14"/>
  <c r="Q450" i="14"/>
  <c r="Q254" i="14"/>
  <c r="Q505" i="14"/>
  <c r="Q552" i="14"/>
  <c r="Q591" i="14"/>
  <c r="Q198" i="14"/>
  <c r="Q359" i="14"/>
  <c r="Q308" i="14"/>
  <c r="Q812" i="14"/>
  <c r="Q898" i="14"/>
  <c r="Q547" i="14"/>
  <c r="Q364" i="14"/>
  <c r="Q145" i="14"/>
  <c r="Q479" i="14"/>
  <c r="Q113" i="14"/>
  <c r="Q457" i="14"/>
  <c r="Q85" i="14"/>
  <c r="Q970" i="14"/>
  <c r="Q130" i="14"/>
  <c r="Q989" i="14"/>
  <c r="Q332" i="14"/>
  <c r="Q205" i="14"/>
  <c r="Q894" i="14"/>
  <c r="Q1199" i="14"/>
  <c r="Q1105" i="14"/>
  <c r="Q356" i="14"/>
  <c r="Q1019" i="14"/>
  <c r="Q518" i="14"/>
  <c r="Q41" i="14"/>
  <c r="Q536" i="14"/>
  <c r="Q264" i="14"/>
  <c r="Q914" i="14"/>
  <c r="Q55" i="14"/>
  <c r="Q352" i="14"/>
  <c r="Q253" i="14"/>
  <c r="Q854" i="14"/>
  <c r="Q603" i="14"/>
  <c r="Q837" i="14"/>
  <c r="Q233" i="14"/>
  <c r="Q1160" i="14"/>
  <c r="Q1014" i="14"/>
  <c r="Q965" i="14"/>
  <c r="Q826" i="14"/>
  <c r="Q1210" i="14"/>
  <c r="Q1065" i="14"/>
  <c r="Q1143" i="14"/>
  <c r="Q1012" i="14"/>
  <c r="Q752" i="14"/>
  <c r="Q992" i="14"/>
  <c r="Q895" i="14"/>
  <c r="Q249" i="14"/>
  <c r="Q1015" i="14"/>
  <c r="Q971" i="14"/>
  <c r="Q772" i="14"/>
  <c r="Q653" i="14"/>
  <c r="Q1211" i="14"/>
  <c r="Q842" i="14"/>
  <c r="Q946" i="14"/>
  <c r="Q923" i="14"/>
  <c r="Q407" i="14"/>
  <c r="Q342" i="14"/>
  <c r="Q1086" i="14"/>
  <c r="Q942" i="14"/>
  <c r="Q866" i="14"/>
  <c r="Q726" i="14"/>
  <c r="Q597" i="14"/>
  <c r="Q1171" i="14"/>
  <c r="Q625" i="14"/>
  <c r="Q884" i="14"/>
  <c r="Q683" i="14"/>
  <c r="Q319" i="14"/>
  <c r="Q1069" i="14"/>
  <c r="Q918" i="14"/>
  <c r="Q814" i="14"/>
  <c r="Q695" i="14"/>
  <c r="Q583" i="14"/>
  <c r="Q1101" i="14"/>
  <c r="Q876" i="14"/>
  <c r="Q627" i="14"/>
  <c r="Q362" i="14"/>
  <c r="Q377" i="14"/>
  <c r="Q231" i="14"/>
  <c r="Q990" i="14"/>
  <c r="Q935" i="14"/>
  <c r="Q750" i="14"/>
  <c r="Q635" i="14"/>
  <c r="Q1153" i="14"/>
  <c r="Q878" i="14"/>
  <c r="Q1025" i="14"/>
  <c r="Q157" i="14"/>
  <c r="Q441" i="14"/>
  <c r="Q424" i="14"/>
  <c r="Q527" i="14"/>
  <c r="Q638" i="14"/>
  <c r="Q749" i="14"/>
  <c r="Q796" i="14"/>
  <c r="Q771" i="14"/>
  <c r="Q250" i="14"/>
  <c r="Q26" i="14"/>
  <c r="Q191" i="14"/>
  <c r="Q1149" i="14"/>
  <c r="Q188" i="14"/>
  <c r="Q882" i="14"/>
  <c r="Q912" i="14"/>
  <c r="Q688" i="14"/>
  <c r="Q1047" i="14"/>
  <c r="Q723" i="14"/>
  <c r="Q856" i="14"/>
  <c r="Q1094" i="14"/>
  <c r="Q271" i="14"/>
  <c r="Q469" i="14"/>
  <c r="Q620" i="14"/>
  <c r="Q123" i="14"/>
  <c r="Q760" i="14"/>
  <c r="Q551" i="14"/>
  <c r="Q777" i="14"/>
  <c r="Q125" i="14"/>
  <c r="Q666" i="14"/>
  <c r="Q1021" i="14"/>
  <c r="Q140" i="14"/>
  <c r="Q774" i="14"/>
  <c r="Q1165" i="14"/>
  <c r="Q99" i="14"/>
  <c r="Q438" i="14"/>
  <c r="Q986" i="14"/>
  <c r="Q485" i="14"/>
  <c r="Q162" i="14"/>
  <c r="Q541" i="14"/>
  <c r="Q251" i="14"/>
  <c r="Q333" i="14"/>
  <c r="Q107" i="14"/>
  <c r="Q310" i="14"/>
  <c r="Q1066" i="14"/>
  <c r="Q828" i="14"/>
  <c r="Q592" i="14"/>
  <c r="Q1220" i="14"/>
  <c r="Q888" i="14"/>
  <c r="Q1088" i="14"/>
  <c r="Q950" i="14"/>
  <c r="Q901" i="14"/>
  <c r="Q314" i="14"/>
  <c r="Q1146" i="14"/>
  <c r="Q1001" i="14"/>
  <c r="Q845" i="14"/>
  <c r="Q689" i="14"/>
  <c r="Q927" i="14"/>
  <c r="Q1176" i="14"/>
  <c r="Q658" i="14"/>
  <c r="Q237" i="14"/>
  <c r="Q999" i="14"/>
  <c r="Q941" i="14"/>
  <c r="Q755" i="14"/>
  <c r="Q640" i="14"/>
  <c r="Q1186" i="14"/>
  <c r="Q690" i="14"/>
  <c r="Q1125" i="14"/>
  <c r="Q645" i="14"/>
  <c r="Q454" i="14"/>
  <c r="Q321" i="14"/>
  <c r="Q1071" i="14"/>
  <c r="Q920" i="14"/>
  <c r="Q840" i="14"/>
  <c r="Q710" i="14"/>
  <c r="Q584" i="14"/>
  <c r="Q1156" i="14"/>
  <c r="Q202" i="14"/>
  <c r="Q570" i="14"/>
  <c r="Q626" i="14"/>
  <c r="Q297" i="14"/>
  <c r="Q1053" i="14"/>
  <c r="Q879" i="14"/>
  <c r="Q794" i="14"/>
  <c r="Q677" i="14"/>
  <c r="Q567" i="14"/>
  <c r="Q686" i="14"/>
  <c r="Q474" i="14"/>
  <c r="Q272" i="14"/>
  <c r="Q341" i="14"/>
  <c r="Q357" i="14"/>
  <c r="Q1099" i="14"/>
  <c r="Q968" i="14"/>
  <c r="Q900" i="14"/>
  <c r="Q734" i="14"/>
  <c r="Q615" i="14"/>
  <c r="Q1138" i="14"/>
  <c r="Q472" i="14"/>
  <c r="Q769" i="14"/>
  <c r="Q516" i="14"/>
  <c r="Q313" i="14"/>
  <c r="Q296" i="14"/>
  <c r="Q463" i="14"/>
  <c r="Q574" i="14"/>
  <c r="Q1188" i="14"/>
  <c r="Q662" i="14"/>
  <c r="Q338" i="14"/>
  <c r="Q207" i="14"/>
  <c r="Q809" i="14"/>
  <c r="Q1173" i="14"/>
  <c r="Q143" i="14"/>
  <c r="Q978" i="14"/>
  <c r="Q300" i="14"/>
  <c r="Q186" i="14"/>
  <c r="Q671" i="14"/>
  <c r="Q31" i="14"/>
  <c r="Q287" i="14"/>
  <c r="Q117" i="14"/>
  <c r="Q240" i="14"/>
  <c r="Q1178" i="14"/>
  <c r="Q512" i="14"/>
  <c r="Q758" i="14"/>
  <c r="Q546" i="14"/>
  <c r="Q43" i="14"/>
  <c r="Q419" i="14"/>
  <c r="Q831" i="14"/>
  <c r="Q360" i="14"/>
  <c r="Q183" i="14"/>
  <c r="Q420" i="14"/>
  <c r="Q226" i="14"/>
  <c r="Q448" i="14"/>
  <c r="Q138" i="14"/>
  <c r="Q494" i="14"/>
  <c r="Q1048" i="14"/>
  <c r="Q807" i="14"/>
  <c r="Q577" i="14"/>
  <c r="Q248" i="14"/>
  <c r="Q87" i="14"/>
  <c r="Q1208" i="14"/>
  <c r="Q886" i="14"/>
  <c r="Q706" i="14"/>
  <c r="Q1123" i="14"/>
  <c r="Q1082" i="14"/>
  <c r="Q873" i="14"/>
  <c r="Q1058" i="14"/>
  <c r="Q979" i="14"/>
  <c r="Q471" i="14"/>
  <c r="Q1144" i="14"/>
  <c r="Q1198" i="14"/>
  <c r="Q225" i="14"/>
  <c r="Q984" i="14"/>
  <c r="Q910" i="14"/>
  <c r="Q738" i="14"/>
  <c r="Q623" i="14"/>
  <c r="Q1174" i="14"/>
  <c r="Q1207" i="14"/>
  <c r="Q982" i="14"/>
  <c r="Q66" i="14"/>
  <c r="Q413" i="14"/>
  <c r="Q299" i="14"/>
  <c r="Q1054" i="14"/>
  <c r="Q881" i="14"/>
  <c r="Q817" i="14"/>
  <c r="Q678" i="14"/>
  <c r="Q571" i="14"/>
  <c r="Q1141" i="14"/>
  <c r="Q885" i="14"/>
  <c r="Q915" i="14"/>
  <c r="Q343" i="14"/>
  <c r="Q274" i="14"/>
  <c r="Q1038" i="14"/>
  <c r="Q853" i="14"/>
  <c r="Q779" i="14"/>
  <c r="Q665" i="14"/>
  <c r="Q1185" i="14"/>
  <c r="Q490" i="14"/>
  <c r="Q803" i="14"/>
  <c r="Q279" i="14"/>
  <c r="Q304" i="14"/>
  <c r="Q336" i="14"/>
  <c r="Q1083" i="14"/>
  <c r="Q938" i="14"/>
  <c r="Q860" i="14"/>
  <c r="Q720" i="14"/>
  <c r="Q605" i="14"/>
  <c r="Q1126" i="14"/>
  <c r="Q998" i="14"/>
  <c r="Q402" i="14"/>
  <c r="Q211" i="14"/>
  <c r="Q442" i="14"/>
  <c r="Q593" i="14"/>
  <c r="Q1109" i="14"/>
  <c r="Q62" i="14"/>
  <c r="Q733" i="14"/>
  <c r="Q996" i="14"/>
  <c r="Q101" i="14"/>
  <c r="Q1111" i="14"/>
  <c r="Q170" i="14"/>
  <c r="Q529" i="14"/>
  <c r="Q317" i="14"/>
  <c r="Q96" i="14"/>
  <c r="Q590" i="14"/>
  <c r="Q259" i="14"/>
  <c r="Q642" i="14"/>
  <c r="Q1120" i="14"/>
  <c r="Q455" i="14"/>
  <c r="Q729" i="14"/>
  <c r="Q503" i="14"/>
  <c r="Q209" i="14"/>
  <c r="Q371" i="14"/>
  <c r="Q975" i="14"/>
  <c r="Q1067" i="14"/>
  <c r="Q45" i="14"/>
  <c r="Q397" i="14"/>
  <c r="Q1028" i="14"/>
  <c r="Q292" i="14"/>
  <c r="Q166" i="14"/>
  <c r="Q367" i="14"/>
  <c r="Q1020" i="14"/>
  <c r="Q775" i="14"/>
  <c r="Q1219" i="14"/>
  <c r="Q741" i="14"/>
  <c r="Q134" i="14"/>
  <c r="Q1351" i="14"/>
  <c r="Q586" i="14"/>
  <c r="Q1172" i="14"/>
  <c r="Q1059" i="14"/>
  <c r="Q954" i="14"/>
  <c r="Q482" i="14"/>
  <c r="Q994" i="14"/>
  <c r="Q656" i="14"/>
  <c r="Q582" i="14"/>
  <c r="Q1215" i="14"/>
  <c r="Q1134" i="14"/>
  <c r="Q1089" i="14"/>
  <c r="Q956" i="14"/>
  <c r="Q870" i="14"/>
  <c r="Q727" i="14"/>
  <c r="Q609" i="14"/>
  <c r="Q1163" i="14"/>
  <c r="Q1080" i="14"/>
  <c r="Q1187" i="14"/>
  <c r="Q849" i="14"/>
  <c r="Q628" i="14"/>
  <c r="Q276" i="14"/>
  <c r="Q1039" i="14"/>
  <c r="Q857" i="14"/>
  <c r="Q798" i="14"/>
  <c r="Q669" i="14"/>
  <c r="Q22" i="14"/>
  <c r="Q1128" i="14"/>
  <c r="Q1117" i="14"/>
  <c r="Q555" i="14"/>
  <c r="Q326" i="14"/>
  <c r="Q257" i="14"/>
  <c r="Q1024" i="14"/>
  <c r="Q816" i="14"/>
  <c r="Q767" i="14"/>
  <c r="Q651" i="14"/>
  <c r="Q1170" i="14"/>
  <c r="Q1050" i="14"/>
  <c r="Q544" i="14"/>
  <c r="Q262" i="14"/>
  <c r="Q277" i="14"/>
  <c r="Q315" i="14"/>
  <c r="Q1068" i="14"/>
  <c r="Q911" i="14"/>
  <c r="Q836" i="14"/>
  <c r="Q708" i="14"/>
  <c r="Q594" i="14"/>
  <c r="Q1113" i="14"/>
  <c r="Q1061" i="14"/>
  <c r="Q952" i="14"/>
  <c r="Q761" i="14"/>
  <c r="Q440" i="14"/>
  <c r="Q1183" i="14"/>
  <c r="Q258" i="14"/>
  <c r="Q34" i="14"/>
  <c r="Q193" i="14"/>
  <c r="Q329" i="14"/>
  <c r="Q118" i="14"/>
  <c r="Q322" i="14"/>
  <c r="Q173" i="14"/>
  <c r="Q902" i="14"/>
  <c r="Q467" i="14"/>
  <c r="Q804" i="14"/>
  <c r="Q229" i="14"/>
  <c r="Q232" i="14"/>
  <c r="Q70" i="14"/>
  <c r="Q1212" i="14"/>
  <c r="Q380" i="14"/>
  <c r="Q641" i="14"/>
  <c r="Q988" i="14"/>
  <c r="Q545" i="14"/>
  <c r="Q252" i="14"/>
  <c r="Q788" i="14"/>
  <c r="Q811" i="14"/>
  <c r="Q82" i="14"/>
  <c r="Q436" i="14"/>
  <c r="Q985" i="14"/>
  <c r="Q929" i="14"/>
  <c r="Q537" i="14"/>
  <c r="Q301" i="14"/>
  <c r="Q907" i="14"/>
  <c r="Q703" i="14"/>
  <c r="Q1167" i="14"/>
  <c r="Q409" i="14"/>
  <c r="Q324" i="14"/>
  <c r="Q1095" i="14"/>
  <c r="Q1157" i="14"/>
  <c r="Q1044" i="14"/>
  <c r="Q931" i="14"/>
  <c r="Q618" i="14"/>
  <c r="Q754" i="14"/>
  <c r="Q1084" i="14"/>
  <c r="Q906" i="14"/>
  <c r="Q717" i="14"/>
  <c r="Q88" i="14"/>
  <c r="Q573" i="14"/>
  <c r="Q430" i="14"/>
  <c r="Q267" i="14"/>
  <c r="Q354" i="14"/>
  <c r="Q344" i="14"/>
  <c r="Q731" i="14"/>
  <c r="Q1108" i="14"/>
  <c r="Q1181" i="14"/>
  <c r="Q1151" i="14"/>
  <c r="Q1040" i="14"/>
  <c r="Q698" i="14"/>
  <c r="Q926" i="14"/>
  <c r="Q694" i="14"/>
  <c r="Q1013" i="14"/>
  <c r="Q652" i="14"/>
  <c r="Q802" i="14"/>
  <c r="Q580" i="14"/>
  <c r="Q963" i="14"/>
  <c r="Q606" i="14"/>
  <c r="Q785" i="14"/>
  <c r="Q294" i="14"/>
  <c r="Q815" i="14"/>
  <c r="Q566" i="14"/>
  <c r="Q499" i="14"/>
  <c r="Q744" i="14"/>
  <c r="Q399" i="14"/>
  <c r="Q382" i="14"/>
  <c r="Q429" i="14"/>
  <c r="Q348" i="14"/>
  <c r="Q323" i="14"/>
  <c r="Q201" i="14"/>
  <c r="Q63" i="14"/>
  <c r="Q1164" i="14"/>
  <c r="Q370" i="14"/>
  <c r="Q607" i="14"/>
  <c r="Q513" i="14"/>
  <c r="Q389" i="14"/>
  <c r="Q553" i="14"/>
  <c r="Q470" i="14"/>
  <c r="Q227" i="14"/>
  <c r="Q417" i="14"/>
  <c r="Q309" i="14"/>
  <c r="Q913" i="14"/>
  <c r="Q980" i="14"/>
  <c r="Q1195" i="14"/>
  <c r="Q1087" i="14"/>
  <c r="Q922" i="14"/>
  <c r="Q679" i="14"/>
  <c r="Q1079" i="14"/>
  <c r="Q132" i="14"/>
  <c r="Q997" i="14"/>
  <c r="Q639" i="14"/>
  <c r="Q790" i="14"/>
  <c r="Q68" i="14"/>
  <c r="Q937" i="14"/>
  <c r="Q1155" i="14"/>
  <c r="Q514" i="14"/>
  <c r="Q273" i="14"/>
  <c r="Q810" i="14"/>
  <c r="Q1196" i="14"/>
  <c r="Q98" i="14"/>
  <c r="Q680" i="14"/>
  <c r="Q335" i="14"/>
  <c r="Q318" i="14"/>
  <c r="Q365" i="14"/>
  <c r="Q284" i="14"/>
  <c r="Q243" i="14"/>
  <c r="Q137" i="14"/>
  <c r="Q238" i="14"/>
  <c r="Q1100" i="14"/>
  <c r="Q1202" i="14"/>
  <c r="Q578" i="14"/>
  <c r="Q713" i="14"/>
  <c r="Q350" i="14"/>
  <c r="Q106" i="14"/>
  <c r="Q657" i="14"/>
  <c r="Q921" i="14"/>
  <c r="Q1018" i="14"/>
  <c r="Q930" i="14"/>
  <c r="Q29" i="14"/>
  <c r="Q995" i="14"/>
  <c r="Q112" i="14"/>
  <c r="Q1023" i="14"/>
  <c r="Q887" i="14"/>
  <c r="Q598" i="14"/>
  <c r="Q797" i="14"/>
  <c r="Q406" i="14"/>
  <c r="Q818" i="14"/>
  <c r="Q622" i="14"/>
  <c r="Q874" i="14"/>
  <c r="Q246" i="14"/>
  <c r="Q864" i="14"/>
  <c r="Q1140" i="14"/>
  <c r="Q221" i="14"/>
  <c r="Q256" i="14"/>
  <c r="Q793" i="14"/>
  <c r="Q1200" i="14"/>
  <c r="Q215" i="14"/>
  <c r="Q616" i="14"/>
  <c r="Q266" i="14"/>
  <c r="Q220" i="14"/>
  <c r="Q84" i="14"/>
  <c r="Q707" i="14"/>
  <c r="Q179" i="14"/>
  <c r="Q73" i="14"/>
  <c r="Q174" i="14"/>
  <c r="Q972" i="14"/>
  <c r="Q1074" i="14"/>
  <c r="Q1112" i="14"/>
  <c r="Q543" i="14"/>
  <c r="Q917" i="14"/>
  <c r="Q465" i="14"/>
  <c r="Q611" i="14"/>
  <c r="Q773" i="14"/>
  <c r="Q827" i="14"/>
  <c r="Q871" i="14"/>
  <c r="Q83" i="14"/>
  <c r="Q867" i="14"/>
  <c r="Q897" i="14"/>
  <c r="Q1006" i="14"/>
  <c r="Q861" i="14"/>
  <c r="Q587" i="14"/>
  <c r="Q1346" i="14"/>
  <c r="Q384" i="14"/>
  <c r="Q969" i="14"/>
  <c r="Q1217" i="14"/>
  <c r="Q1154" i="14"/>
  <c r="Q235" i="14"/>
  <c r="Q751" i="14"/>
  <c r="Q1127" i="14"/>
  <c r="Q564" i="14"/>
  <c r="Q1052" i="14"/>
  <c r="Q778" i="14"/>
  <c r="Q862" i="14"/>
  <c r="Q697" i="14"/>
  <c r="Q44" i="14"/>
  <c r="Q830" i="14"/>
  <c r="Q813" i="14"/>
  <c r="Q732" i="14"/>
  <c r="Q643" i="14"/>
  <c r="Q115" i="14"/>
  <c r="Q280" i="14"/>
  <c r="Q46" i="14"/>
  <c r="Q908" i="14"/>
  <c r="Q1010" i="14"/>
  <c r="Q649" i="14"/>
  <c r="Q160" i="14"/>
  <c r="Q684" i="14"/>
  <c r="Q23" i="14"/>
  <c r="Q270" i="14"/>
  <c r="Q1005" i="14"/>
  <c r="Q875" i="14"/>
  <c r="Q716" i="14"/>
  <c r="Q1159" i="14"/>
  <c r="Q890" i="14"/>
  <c r="Q629" i="14"/>
  <c r="Q522" i="14"/>
  <c r="Q844" i="14"/>
  <c r="Q572" i="14"/>
  <c r="Q178" i="14"/>
  <c r="Q261" i="14"/>
  <c r="Q939" i="14"/>
  <c r="Q1204" i="14"/>
  <c r="Q1041" i="14"/>
  <c r="Q219" i="14"/>
  <c r="Q736" i="14"/>
  <c r="Q770" i="14"/>
  <c r="Q275" i="14"/>
  <c r="Q1037" i="14"/>
  <c r="Q693" i="14"/>
  <c r="Q1190" i="14"/>
  <c r="Q633" i="14"/>
  <c r="Q847" i="14"/>
  <c r="Q766" i="14"/>
  <c r="Q685" i="14"/>
  <c r="Q668" i="14"/>
  <c r="Q579" i="14"/>
  <c r="Q51" i="14"/>
  <c r="Q216" i="14"/>
  <c r="Q213" i="14"/>
  <c r="Q762" i="14"/>
  <c r="Q172" i="14"/>
  <c r="Q182" i="14"/>
  <c r="Q197" i="14"/>
  <c r="Q260" i="14"/>
  <c r="Q909" i="14"/>
  <c r="Q1132" i="14"/>
  <c r="Q589" i="14"/>
  <c r="Q687" i="14"/>
  <c r="Q903" i="14"/>
  <c r="Q1193" i="14"/>
  <c r="Q477" i="14"/>
  <c r="Q278" i="14"/>
  <c r="Q819" i="14"/>
  <c r="Q1142" i="14"/>
  <c r="Q948" i="14"/>
  <c r="Q247" i="14"/>
  <c r="Q780" i="14"/>
  <c r="Q1197" i="14"/>
  <c r="Q833" i="14"/>
  <c r="Q1009" i="14"/>
  <c r="Q724" i="14"/>
  <c r="Q725" i="14"/>
  <c r="Q480" i="14"/>
  <c r="Q1022" i="14"/>
  <c r="Q676" i="14"/>
  <c r="Q820" i="14"/>
  <c r="Q569" i="14"/>
  <c r="Q783" i="14"/>
  <c r="Q702" i="14"/>
  <c r="Q621" i="14"/>
  <c r="Q540" i="14"/>
  <c r="Q515" i="14"/>
  <c r="Q218" i="14"/>
  <c r="Q152" i="14"/>
  <c r="Q149" i="14"/>
  <c r="Q1179" i="14"/>
  <c r="Q32" i="14"/>
  <c r="Q1350" i="14"/>
  <c r="Q368" i="14"/>
  <c r="Q1182" i="14"/>
  <c r="Q148" i="14"/>
  <c r="Q52" i="14"/>
  <c r="Q142" i="14"/>
  <c r="Q1180" i="14"/>
  <c r="Q1349" i="14"/>
  <c r="Q825" i="14"/>
  <c r="Q644" i="14"/>
  <c r="Q1072" i="14"/>
  <c r="Q800" i="14"/>
  <c r="Q1130" i="14"/>
  <c r="Q617" i="14"/>
  <c r="Q236" i="14"/>
  <c r="Q768" i="14"/>
  <c r="Q1115" i="14"/>
  <c r="Q539" i="14"/>
  <c r="Q993" i="14"/>
  <c r="Q636" i="14"/>
  <c r="Q1106" i="14"/>
  <c r="Q452" i="14"/>
  <c r="Q877" i="14"/>
  <c r="Q664" i="14"/>
  <c r="Q456" i="14"/>
  <c r="Q180" i="14"/>
  <c r="Q719" i="14"/>
  <c r="Q510" i="14"/>
  <c r="Q557" i="14"/>
  <c r="Q476" i="14"/>
  <c r="Q451" i="14"/>
  <c r="Q154" i="14"/>
  <c r="Q24" i="14"/>
  <c r="Q957" i="14"/>
  <c r="Q1051" i="14"/>
  <c r="Q175" i="14"/>
  <c r="Q1093" i="14"/>
  <c r="Q753" i="14"/>
  <c r="Q581" i="14"/>
  <c r="Q90" i="14"/>
  <c r="Q585" i="14"/>
  <c r="Q1070" i="14"/>
  <c r="Q1102" i="14"/>
  <c r="Q795" i="14"/>
  <c r="Q127" i="14"/>
  <c r="Q493" i="14"/>
  <c r="Q93" i="14"/>
  <c r="Q196" i="14"/>
  <c r="Q349" i="14"/>
  <c r="Q808" i="14"/>
  <c r="Q893" i="14"/>
  <c r="Q1116" i="14"/>
  <c r="Q39" i="14"/>
  <c r="Q1057" i="14"/>
  <c r="Q974" i="14"/>
  <c r="Q655" i="14"/>
  <c r="Q859" i="14"/>
  <c r="Q1033" i="14"/>
  <c r="Q422" i="14"/>
  <c r="Q711" i="14"/>
  <c r="Q619" i="14"/>
  <c r="Q446" i="14"/>
  <c r="Q135" i="14"/>
  <c r="Q517" i="14"/>
  <c r="Q1016" i="14"/>
  <c r="Q425" i="14"/>
  <c r="Q412" i="14"/>
  <c r="Q1150" i="14"/>
  <c r="Q1026" i="14"/>
  <c r="Q843" i="14"/>
  <c r="Q387" i="14"/>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tc={8E3ADE38-5675-4183-A00F-A14B9DB878F4}</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N38" authorId="1" shapeId="0" xr:uid="{8E3ADE38-5675-4183-A00F-A14B9DB878F4}">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<sst xmlns="http://schemas.openxmlformats.org/spreadsheetml/2006/main" count="6139" uniqueCount="1010">
  <si>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</si>
  <si>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</si>
  <si>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</si>
  <si>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</si>
  <si>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</si>
  <si>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</si>
  <si>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</si>
  <si>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</si>
  <si>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</si>
  <si>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</si>
  <si>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</si>
  <si>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</si>
  <si>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</si>
  <si>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</si>
  <si>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</si>
  <si>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</si>
  <si>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</si>
  <si>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</si>
  <si>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</si>
  <si>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</si>
  <si>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</si>
  <si>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</si>
  <si>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</si>
  <si>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</si>
  <si>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</si>
  <si>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</si>
  <si>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</si>
  <si>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</si>
  <si>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</si>
  <si>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</si>
  <si>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</si>
  <si>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</si>
  <si>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</si>
  <si>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</si>
  <si>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</si>
  <si>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</si>
  <si>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</si>
  <si>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</si>
  <si>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</si>
  <si>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</si>
  <si>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</si>
  <si>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</si>
  <si>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</si>
  <si>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</si>
  <si>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</si>
  <si>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</si>
  <si>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</si>
  <si>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</si>
  <si>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</si>
  <si>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</si>
  <si>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</si>
  <si>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</si>
  <si>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</si>
  <si>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</si>
  <si>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</si>
  <si>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</si>
  <si>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</si>
  <si>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</si>
  <si>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</si>
  <si>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</si>
  <si>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</si>
  <si>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</si>
  <si>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</si>
  <si>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</si>
  <si>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</si>
  <si>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</si>
  <si>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</si>
  <si>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</si>
  <si>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</si>
  <si>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</si>
  <si>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</si>
  <si>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</si>
  <si>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</si>
  <si>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</si>
  <si>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</si>
  <si>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</si>
  <si>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</si>
  <si>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</si>
  <si>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</si>
  <si>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</si>
  <si>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</si>
  <si>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</si>
  <si>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</si>
  <si>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</si>
  <si>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</si>
  <si>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</si>
  <si>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</si>
  <si>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</si>
  <si>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</si>
  <si>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</si>
  <si>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</si>
  <si>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</si>
  <si>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</si>
  <si>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</si>
  <si>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</si>
  <si>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</si>
  <si>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</si>
  <si>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</si>
  <si>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</si>
  <si>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</si>
  <si>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</si>
  <si>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</si>
  <si>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</si>
  <si>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</si>
  <si>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</si>
  <si>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</si>
  <si>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</si>
  <si>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</si>
  <si>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</si>
  <si>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</si>
  <si>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</si>
  <si>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</si>
  <si>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</si>
  <si>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</si>
  <si>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</si>
  <si>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</si>
  <si>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</si>
  <si>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</si>
  <si>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</si>
  <si>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</si>
  <si>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</si>
  <si>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</si>
  <si>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</si>
  <si>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</si>
  <si>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</si>
  <si>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</si>
  <si>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</si>
  <si>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</si>
  <si>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</si>
  <si>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</si>
  <si>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</si>
  <si>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</si>
  <si>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</si>
  <si>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</si>
  <si>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</si>
  <si>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</si>
  <si>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</si>
  <si>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</si>
  <si>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</si>
  <si>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</si>
  <si>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</si>
  <si>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</si>
  <si>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</si>
  <si>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</si>
  <si>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</si>
  <si>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</si>
  <si>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</si>
  <si>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</si>
  <si>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</si>
  <si>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</si>
  <si>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</si>
  <si>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</si>
  <si>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</si>
  <si>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</si>
  <si>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</si>
  <si>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</si>
  <si>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</si>
  <si>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</si>
  <si>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</si>
  <si>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</si>
  <si>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</si>
  <si>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</si>
  <si>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</si>
  <si>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</si>
  <si>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</si>
  <si>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</si>
  <si>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</si>
  <si>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</si>
  <si>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</si>
  <si>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</si>
  <si>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</si>
  <si>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</si>
  <si>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</si>
  <si>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</si>
  <si>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</si>
  <si>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</si>
  <si>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</si>
  <si>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</si>
  <si>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</si>
  <si>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</si>
  <si>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</si>
  <si>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</si>
  <si>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</si>
  <si>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</si>
  <si>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</si>
  <si>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</si>
  <si>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</si>
  <si>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</si>
  <si>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</si>
  <si>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</si>
  <si>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</si>
  <si>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</si>
  <si>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</si>
  <si>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</si>
  <si>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</si>
  <si>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</si>
  <si>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</si>
  <si>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</si>
  <si>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</si>
  <si>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</si>
  <si>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</si>
  <si>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</si>
  <si>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</si>
  <si>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</si>
  <si>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</si>
  <si>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</si>
  <si>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</si>
  <si>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</si>
  <si>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</si>
  <si>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</si>
  <si>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</si>
  <si>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</si>
  <si>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</si>
  <si>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</si>
  <si>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</si>
  <si>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</si>
  <si>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</si>
  <si>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</si>
  <si>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</si>
  <si>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</si>
  <si>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</si>
  <si>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</si>
  <si>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</si>
  <si>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</si>
  <si>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</si>
  <si>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</si>
  <si>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</si>
  <si>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</si>
  <si>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</si>
  <si>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</si>
  <si>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</si>
  <si>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</si>
  <si>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</si>
  <si>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</si>
  <si>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</si>
  <si>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</si>
  <si>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</si>
  <si>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</si>
  <si>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</si>
  <si>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</si>
  <si>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</si>
  <si>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</si>
  <si>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</si>
  <si>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</si>
  <si>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</si>
  <si>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</si>
  <si>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</si>
  <si>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</si>
  <si>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</si>
  <si>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</si>
  <si>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</si>
  <si>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</si>
  <si>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</si>
  <si>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</si>
  <si>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</si>
  <si>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</si>
  <si>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</si>
  <si>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</si>
  <si>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</si>
  <si>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</si>
  <si>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</si>
  <si>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</si>
  <si>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</si>
  <si>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</si>
  <si>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</si>
  <si>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</si>
  <si>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</si>
  <si>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</si>
  <si>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</si>
  <si>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</si>
  <si>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</si>
  <si>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</si>
  <si>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</si>
  <si>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</si>
  <si>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</si>
  <si>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</si>
  <si>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</si>
  <si>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</si>
  <si>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</si>
  <si>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Boulder Bay</t>
  </si>
  <si>
    <t>S.2</t>
  </si>
  <si>
    <t>Gravity Linear Asset in Boulder Bay DSP Area - 225mm</t>
  </si>
  <si>
    <t>Rising Linear Asset in Boulder Bay DSP Area - 150mm</t>
  </si>
  <si>
    <t>Gravity Linear Asset in Boulder Bay DSP Area - 600mm</t>
  </si>
  <si>
    <t>Gravity Linear Asset in Boulder Bay DSP Area - 300mm</t>
  </si>
  <si>
    <t>Gravity Linear Asset in Boulder Bay DSP Area - 250mm</t>
  </si>
  <si>
    <t>Gravity Linear Asset in Boulder Bay DSP Area - 375mm</t>
  </si>
  <si>
    <t>Gravity Linear Asset in Boulder Bay DSP Area - 450mm</t>
  </si>
  <si>
    <t>Gravity Linear Asset in Boulder Bay DSP Area - 675mm</t>
  </si>
  <si>
    <t>Gravity Linear Asset in Boulder Bay DSP Area - 900mm</t>
  </si>
  <si>
    <t>Rising Linear Asset in Boulder Bay DSP Area - 500mm</t>
  </si>
  <si>
    <t>Rising Linear Asset in Boulder Bay DSP Area - 300mm</t>
  </si>
  <si>
    <t>SHOAL BAY 2 SPS CIVIL</t>
  </si>
  <si>
    <t>SHOAL BAY 2 SPS ELECTRICAL</t>
  </si>
  <si>
    <t>SHOAL BAY 4 SPS CIVIL</t>
  </si>
  <si>
    <t>SHOAL BAY 4 SPS MECH</t>
  </si>
  <si>
    <t>Rising Linear Asset in Boulder Bay DSP Area - 200mm</t>
  </si>
  <si>
    <t>Rising Linear Asset in Boulder Bay DSP Area - 375mm</t>
  </si>
  <si>
    <t>Gravity Linear Asset in Boulder Bay DSP Area - 400mm</t>
  </si>
  <si>
    <t>Rising Linear Asset in Boulder Bay DSP Area - 600mm</t>
  </si>
  <si>
    <t>Gravity Linear Asset in Boulder Bay DSP Area - 150mm</t>
  </si>
  <si>
    <t>SHOAL BAY 3 SPS CIVIL(SEPARATE WW/DW)</t>
  </si>
  <si>
    <t>SHOAL BAY 3 SPS ELECTRICAL</t>
  </si>
  <si>
    <t>SHOAL BAY 3 SPS MECH</t>
  </si>
  <si>
    <t>NELSON BAY 4 SPS - CIVIL</t>
  </si>
  <si>
    <t>NELSON BAY 4 SPS - ELECTRICAL</t>
  </si>
  <si>
    <t>SHOAL BAY 5 SPS CIVIL(C/LEAF 8.0M DIA)</t>
  </si>
  <si>
    <t>SHOAL BAY 5 SPS ELECTRICAL</t>
  </si>
  <si>
    <t>SHOAL BAY 5 SPS MECH(3RD PUMP NOT INCL)</t>
  </si>
  <si>
    <t>SANDY PT 2 SPS CIVIL</t>
  </si>
  <si>
    <t>SANDY PT 2 SPS ELECTRICAL</t>
  </si>
  <si>
    <t>SANDY PT 2 SPS MECH</t>
  </si>
  <si>
    <t>FINGAL BAY 1 SPS-CIVIL(SEP WW/DW)</t>
  </si>
  <si>
    <t>FINGAL BAY 1 SPS-MECH</t>
  </si>
  <si>
    <t>Gravity Linear Asset in Boulder Bay DSP Area - 500mm</t>
  </si>
  <si>
    <t>Gravity Linear Asset in Boulder Bay DSP Area - 200mm</t>
  </si>
  <si>
    <t>CORLETTE 5 SPS - CIVIL</t>
  </si>
  <si>
    <t>CORLETTE 5 SPS ELECT(FUTURE 3RD P)</t>
  </si>
  <si>
    <t>CORLETTE 5 SPS MECH</t>
  </si>
  <si>
    <t>Rising Linear Asset in Boulder Bay DSP Area - 250mm</t>
  </si>
  <si>
    <t>CORLETTE 1 SPS-CIVIL</t>
  </si>
  <si>
    <t>CORLETTE 1 SPS-ELECTRICAL</t>
  </si>
  <si>
    <t>CORLETTE 1 SPS-MECH</t>
  </si>
  <si>
    <t>CORLETTE 6 SPS-CIVIL</t>
  </si>
  <si>
    <t>CORLETTE 6 SPS-ELECTRICAL</t>
  </si>
  <si>
    <t>CORLETTE 6 SPS-MECH</t>
  </si>
  <si>
    <t>SHOAL BAY 2 SPS MECH</t>
  </si>
  <si>
    <t>CORLETTE 3 SPS - CIVIL</t>
  </si>
  <si>
    <t>CORLETTE 3 SPS - ELECTRICAL</t>
  </si>
  <si>
    <t>CORLETTE 3 SPS - MECH</t>
  </si>
  <si>
    <t>Rising Linear Asset in Boulder Bay DSP Area - 100mm</t>
  </si>
  <si>
    <t>Gravity Linear Asset in Boulder Bay DSP Area - 750mm</t>
  </si>
  <si>
    <t>DUTCHMANS BAY 2 SPS-CIVIL</t>
  </si>
  <si>
    <t>DUTCHMANS BAY 2 SPS-ELECTRICAL</t>
  </si>
  <si>
    <t>DUTCHMANS BAY 2 SPS-MECH</t>
  </si>
  <si>
    <t>DUTCHMANS BAY 3 SPS-CIVIL</t>
  </si>
  <si>
    <t>DUTCHMANS BAY 3 SPS-ELECTRICAL</t>
  </si>
  <si>
    <t>DUTCHMANS BAY 3 SPS-MECH</t>
  </si>
  <si>
    <t>FINGAL BAY 1 SPS-FILTER</t>
  </si>
  <si>
    <t>NELSON BAY 4 SPS - MECH</t>
  </si>
  <si>
    <t>SALAMANDER BAY 13 SPS - CIVIL</t>
  </si>
  <si>
    <t>SALAMANDER BAY 13 SPS - ELECTRICAL</t>
  </si>
  <si>
    <t>SALAMANDER BAY 13 SPS - MECH</t>
  </si>
  <si>
    <t>SALAMANDER BAY 15 SPS - CIVIL</t>
  </si>
  <si>
    <t>SALAMANDER BAY 15 SPS - ELECTRICAL</t>
  </si>
  <si>
    <t>SALAMANDER BAY 15 SPS - MECH</t>
  </si>
  <si>
    <t>SOLDIERS PT 10 SPS CIVIL(INCL S/R BUILD)</t>
  </si>
  <si>
    <t>SOLDIERS PT 10 SPS ELECTRICAL</t>
  </si>
  <si>
    <t>SOLDIERS PT 10 SPS MECH</t>
  </si>
  <si>
    <t>SOLDIERS PT 2 SPS CIVIL</t>
  </si>
  <si>
    <t>SOLDIERS PT 2 SPS ELECTRICAL</t>
  </si>
  <si>
    <t>SOLDIERS PT 2 SPS MECH</t>
  </si>
  <si>
    <t>SOLDIERS PT 4 SPS CIVIL</t>
  </si>
  <si>
    <t>SOLDIERS PT 4 SPS ELECTRICAL</t>
  </si>
  <si>
    <t>SOLDIERS PT 4 SPS MECH</t>
  </si>
  <si>
    <t>SOLDIERS PT 5 SPS CIVIL</t>
  </si>
  <si>
    <t>SOLDIERS PT 5 SPS ELECTRICAL</t>
  </si>
  <si>
    <t>SOLDIERS PT 5 SPS MECH</t>
  </si>
  <si>
    <t>SOLDIERS PT 6 SPS CIVIL</t>
  </si>
  <si>
    <t>SOLDIERS PT 6 SPS ELECTRICAL</t>
  </si>
  <si>
    <t>SOLDIERS PT 6 SPS MECH</t>
  </si>
  <si>
    <t>SOLDIERS PT 7 SPS CIVIL</t>
  </si>
  <si>
    <t>SOLDIERS PT 7 SPS ELECTRICAL</t>
  </si>
  <si>
    <t>SOLDIERS PT 7 SPS MECH</t>
  </si>
  <si>
    <t>SOLDIERS PT 8 SPS CIVIL</t>
  </si>
  <si>
    <t>SOLDIERS PT 8 SPS ELECTRICAL</t>
  </si>
  <si>
    <t>SOLDIERS PT 8 SPS MECH</t>
  </si>
  <si>
    <t>Rising Linear Asset in Boulder Bay DSP Area - 450mm</t>
  </si>
  <si>
    <t>Rising Linear Asset in Boulder Bay DSP Area - 80mm</t>
  </si>
  <si>
    <t>Rising Linear Asset in Boulder Bay DSP Area - 50mm</t>
  </si>
  <si>
    <t>ANNA BAY 2 SPS-CIVIL STRUCTURE</t>
  </si>
  <si>
    <t>ANNA BAY 2 SPS-ELECTRICAL</t>
  </si>
  <si>
    <t>ANNA BAY 2 SPS-MECHANICAL</t>
  </si>
  <si>
    <t>ANNA BAY 3 SPS-CIVIL STRUCTURE</t>
  </si>
  <si>
    <t>ANNA BAY 3 SPS-ELECTRICAL</t>
  </si>
  <si>
    <t>ANNA BAY 3 SPS-MECHANICAL</t>
  </si>
  <si>
    <t>ANNA BAY 4 SPS-CIVIL STRUCTURE</t>
  </si>
  <si>
    <t>ANNA BAY 4 SPS-ELECTRICAL</t>
  </si>
  <si>
    <t>ANNA BAY 4 SPS-MECHANICAL</t>
  </si>
  <si>
    <t>ANNA BAY 5 SPS-CIVIL STRUCTURE</t>
  </si>
  <si>
    <t>ANNA BAY 5 SPS-ELECTRICAL</t>
  </si>
  <si>
    <t>ANNA BAY 5 SPS-MECHANICAL</t>
  </si>
  <si>
    <t>ANNA BAY 6 SPS-CIVIL STRUCTURE</t>
  </si>
  <si>
    <t>ANNA BAY 6 SPS-ELECTRICAL</t>
  </si>
  <si>
    <t>ANNA BAY 6 SPS-MECHANICAL</t>
  </si>
  <si>
    <t>BOAT HARBOUR 1 SPS-CIVIL</t>
  </si>
  <si>
    <t>BOAT HARBOUR 1 SPS-ELECTRICAL</t>
  </si>
  <si>
    <t>BOAT HARBOUR 1 SPS-MECH</t>
  </si>
  <si>
    <t>BOAT HARBOUR 3 SPS-CIVIL</t>
  </si>
  <si>
    <t>BOAT HARBOUR 3 SPS-ELECTRICAL</t>
  </si>
  <si>
    <t>BOAT HARBOUR 3 SPS-MECH</t>
  </si>
  <si>
    <t>BOAT HARBOUR 4 SPS-CIVIL</t>
  </si>
  <si>
    <t>BOAT HARBOUR 4 SPS-ELECTRICAL</t>
  </si>
  <si>
    <t>BOAT HARBOUR 4 SPS-MECH</t>
  </si>
  <si>
    <t>CORLETTE 1 SPS-O'FLOW RELIEF-CORLETTE 2</t>
  </si>
  <si>
    <t>CORLETTE 2 SPS-CIVIL</t>
  </si>
  <si>
    <t>CORLETTE 2 SPS-ELECTRICAL</t>
  </si>
  <si>
    <t>CORLETTE 2 SPS-MECH</t>
  </si>
  <si>
    <t>CORLETTE 2 SPS-O'FLOW RELIEF-CORLETTE 3</t>
  </si>
  <si>
    <t>CORLETTE 3 SPS - OFLOW</t>
  </si>
  <si>
    <t>CORLETTE 6 SPS - O'FLOW</t>
  </si>
  <si>
    <t>CORLETTE 7 SPS - ELECTRICAL</t>
  </si>
  <si>
    <t>CORLETTE 7 SPS - MECH</t>
  </si>
  <si>
    <t>CORLETTE 7 SPS CIVIL</t>
  </si>
  <si>
    <t>DUTCHMANS BAY 2 SPS-O'FLOW-DUTCH BAY 5</t>
  </si>
  <si>
    <t>FISHERMANS BAY 1 SPS-CIVIL</t>
  </si>
  <si>
    <t>FISHERMANS BAY 1 SPS-ELECTRICAL</t>
  </si>
  <si>
    <t>FISHERMANS BAY 1 SPS-MECH</t>
  </si>
  <si>
    <t>SALAMANDER BAY 13 SPS - OFLOW</t>
  </si>
  <si>
    <t>SALAMANDER BAY 15 SPS - OFLOW</t>
  </si>
  <si>
    <t>SOLDIERS PT 2 SPS OFLOW-SOLDIERS PT 2</t>
  </si>
  <si>
    <t>SOLDIERS PT 4 SPS OFLOW-SOLDIERS PT 4</t>
  </si>
  <si>
    <t>SOLDIERS PT 5 SPS OFLOW-SOLDIERS PT 6</t>
  </si>
  <si>
    <t>SOLDIERS PT 6 SPS OFLOW-SOLDIERS PT 7</t>
  </si>
  <si>
    <t>SOLDIERS PT 7 SPS OFLOW-SOLDIERS PT 8</t>
  </si>
  <si>
    <t>SOLDIERS PT 8 SPS OFLOW-SOLDIERS PT 5</t>
  </si>
  <si>
    <t>BOULDER BAY WWTW-CIVIL-INITIAL DI. WORKS</t>
  </si>
  <si>
    <t>ANNA BAY 2 SPS-O'FLOW RELIEF ANNA BAY 2</t>
  </si>
  <si>
    <t>ANNA BAY 2 SPS-TELEMETRY</t>
  </si>
  <si>
    <t>ANNA BAY 3 SPS-TELEMETRY</t>
  </si>
  <si>
    <t>ANNA BAY 4 SPS-TELEMETRY</t>
  </si>
  <si>
    <t>ANNA BAY 5 SPS-TELEMETRY</t>
  </si>
  <si>
    <t>ANNA BAY 6 SPS-TELEMETRY</t>
  </si>
  <si>
    <t>BOAT HARBOUR 1 SPS-TELEMETRY</t>
  </si>
  <si>
    <t>BOAT HARBOUR 3 SPS-TELEMETRY</t>
  </si>
  <si>
    <t>BOAT HARBOUR 4 SPS-TELEMETRY</t>
  </si>
  <si>
    <t>CORLETTE 1 SPS-TELEMETRY</t>
  </si>
  <si>
    <t>CORLETTE 2 SPS-TELEMETRY</t>
  </si>
  <si>
    <t>CORLETTE 3 SPS - TELEMETRY</t>
  </si>
  <si>
    <t>CORLETTE 5 SPS EARTH FLTR-OD'R CTL</t>
  </si>
  <si>
    <t>CORLETTE 6 SPS-TELEMETRY</t>
  </si>
  <si>
    <t>CORLETTE 7 SPS - TELEMETRY</t>
  </si>
  <si>
    <t>DUTCHMANS BAY 2 SPS-TELEMETRY</t>
  </si>
  <si>
    <t>DUTCHMANS BAY 3 SPS-TELEMETRY</t>
  </si>
  <si>
    <t>FINGAL BAY 1 SPS-O'FLOW-FINGAL BAY 1</t>
  </si>
  <si>
    <t>FISHERMANS BAY 1 SPS-TELEMETRY</t>
  </si>
  <si>
    <t>NELSON BAY 4 SPS - TELEMETRY</t>
  </si>
  <si>
    <t>SALAMANDER BAY 13 SPS - TELEMETRY</t>
  </si>
  <si>
    <t>SALAMANDER BAY 15 SPS - TELEMETRY</t>
  </si>
  <si>
    <t>SANDY PT 2 SPS OFLOW-SANDY PT 2</t>
  </si>
  <si>
    <t>SHOAL BAY 2 SPS TELEMETRY</t>
  </si>
  <si>
    <t>SHOAL BAY 3 SPS TELEMETRY</t>
  </si>
  <si>
    <t>SHOAL BAY 4 SPS TELEMETRY</t>
  </si>
  <si>
    <t>SHOAL BAY 5 SPS CVL-SOIL FLTR-ODOUR CTRL</t>
  </si>
  <si>
    <t>SHOAL BAY 5 SPS TELEMETRY</t>
  </si>
  <si>
    <t>SOLDIERS PT 10 SPS TELEMETRY</t>
  </si>
  <si>
    <t>SOLDIERS PT 2 SPS TELEMETRY</t>
  </si>
  <si>
    <t>SOLDIERS PT 4 SPS TELEMETRY</t>
  </si>
  <si>
    <t>SOLDIERS PT 5 SPS TELEMETRY</t>
  </si>
  <si>
    <t>SOLDIERS PT 6 SPS TELEMETRY</t>
  </si>
  <si>
    <t>SOLDIERS PT 7 SPS TELEMETRY</t>
  </si>
  <si>
    <t>SOLDIERS PT 8 SPS TELEMETRY</t>
  </si>
  <si>
    <t>BOULDER BAY WWTW-AERATION TANK #1-CIVIL</t>
  </si>
  <si>
    <t>BOULDER BAY WWTW-AERATION TANK #1-ELECT</t>
  </si>
  <si>
    <t>BOULDER BAY WWTW-AERATION TANK #1-MECH</t>
  </si>
  <si>
    <t>BOULDER BAY WWTW-AERATION TANK #2-CIVIL</t>
  </si>
  <si>
    <t>BOULDER BAY WWTW-AERATION TANK #2-ELECTR</t>
  </si>
  <si>
    <t>BOULDER BAY WWTW-AERATION TANK #2-MECH</t>
  </si>
  <si>
    <t>BOULDER BAY WWTW-AMENITIES BUILDING</t>
  </si>
  <si>
    <t>BOULDER BAY WWTW-CLARIFIER #1-CIVIL</t>
  </si>
  <si>
    <t>BOULDER BAY WWTW-CLARIFIER #1-ELECTRICAL</t>
  </si>
  <si>
    <t>BOULDER BAY WWTW-CLARIFIER #1-MECHANICAL</t>
  </si>
  <si>
    <t>BOULDER BAY WWTW-CLARIFIER #2-CIVIL</t>
  </si>
  <si>
    <t>BOULDER BAY WWTW-CLARIFIER #2-ELECTRICAL</t>
  </si>
  <si>
    <t>BOULDER BAY WWTW-CLARIFIER #2-MECHANICAL</t>
  </si>
  <si>
    <t>BOULDER BAY WWTW-ELEC SWITCHROOM-CIVIL</t>
  </si>
  <si>
    <t>BOULDER BAY WWTW-ELECT SWITCHROOM-ELECT</t>
  </si>
  <si>
    <t>BOULDER BAY WWTW-ELECT SWITCHROOM-INSTR</t>
  </si>
  <si>
    <t>BOULDER BAY WWTW-FENCING</t>
  </si>
  <si>
    <t>BOULDER BAY WWTW-FOUL WATER P/STN-TELEME</t>
  </si>
  <si>
    <t>BOULDER BAY WWTW-FOUL WATER PUMP STN-CIV</t>
  </si>
  <si>
    <t>BOULDER BAY WWTW-FOUL WATER PUMP STN-ELE</t>
  </si>
  <si>
    <t>BOULDER BAY WWTW-FOUL WATER PUMP STN-MEC</t>
  </si>
  <si>
    <t>BOULDER BAY WWTW-INLET WORKS</t>
  </si>
  <si>
    <t>BOULDER BAY WWTW-PIPEWORKS</t>
  </si>
  <si>
    <t>BOULDER BAY WWTW-RA SLUDGE P/S-TELEMETRY</t>
  </si>
  <si>
    <t>BOULDER BAY WWTW-RA SLUDGE PUMP STN-CIVI</t>
  </si>
  <si>
    <t>BOULDER BAY WWTW-RA SLUDGE PUMP STN-ELEC</t>
  </si>
  <si>
    <t>BOULDER BAY WWTW-RA SLUDGE PUMP STN-MECH</t>
  </si>
  <si>
    <t>BOULDER BAY WWTW-ROADS &amp; ACCESS</t>
  </si>
  <si>
    <t>BOULDER BAY WWTW-SCUM PUMP STN-CIVIL</t>
  </si>
  <si>
    <t>BOULDER BAY WWTW-SCUM PUMP STN-ELECT</t>
  </si>
  <si>
    <t>BOULDER BAY WWTW-SCUM PUMP STN-MECH</t>
  </si>
  <si>
    <t>BOULDER BAY WWTW-SCUM PUMP STN-TELEMETRY</t>
  </si>
  <si>
    <t>BOULDER BAY WWTW-SLUDGE HANDLING-MECH</t>
  </si>
  <si>
    <t>BOULDER BAY WWTW-SLUDGE HANDLING -CIVIL</t>
  </si>
  <si>
    <t>BOULDER BAY WWTW-SLUDGE HANDLING -ELECT</t>
  </si>
  <si>
    <t>FISHERMANS BAY 2 SPS CIVIL</t>
  </si>
  <si>
    <t>FISHERMANS BAY 2 SPS ELECTRICAL</t>
  </si>
  <si>
    <t>FISHERMANS BAY 2 SPS MECHANICAL</t>
  </si>
  <si>
    <t>FINGAL BAY 1 SPS-TELEMETRY</t>
  </si>
  <si>
    <t>FINGAL BAY 1 SPS - ELECT</t>
  </si>
  <si>
    <t>Metres</t>
  </si>
  <si>
    <t>Asset</t>
  </si>
  <si>
    <t>NELSON BAY 2 SPS - TELEMETRY UPGRADE</t>
  </si>
  <si>
    <t>NELSON BAY 1 SPS - ELECTRICAL</t>
  </si>
  <si>
    <t>NELSON BAY 1 SPS MECHANICAL</t>
  </si>
  <si>
    <t>NELSON BAY 2 SPS - ELECTRICAL</t>
  </si>
  <si>
    <t>NELSON BAY 2 SPS CIVIL</t>
  </si>
  <si>
    <t>FINGAL BAY 1 SPS-MECHA-DRY WELL</t>
  </si>
  <si>
    <t>NELSON BAY 1 SPS MECHA-DRY WELL</t>
  </si>
  <si>
    <t>NELSON BAY 4 SPS -HIGH WELL ALM TELE</t>
  </si>
  <si>
    <t>SHOAL BAY 2 SPS TELEMETRY-HIGH WELL ALM</t>
  </si>
  <si>
    <t>SHOAL BAY 3 SPS MECHA-DRY WELL</t>
  </si>
  <si>
    <t>SHOAL BAY 4 SPS TELEMETRY-HIGH WELL ALM</t>
  </si>
  <si>
    <t>SHOAL BAY 5 SPS MECHA-DRY WELL</t>
  </si>
  <si>
    <t>SHOAL BAY 5 SPS TELEM D/WELL ALARM</t>
  </si>
  <si>
    <t>SANDY POINT 2 SPS - TELEMETRY</t>
  </si>
  <si>
    <t>SHOAL BAY 5 SPS DRY W/ALARM - TELEMETRY</t>
  </si>
  <si>
    <t>BOULDER BAY WWTW-WATER PUMP COVER-CIVIL</t>
  </si>
  <si>
    <t>FINGAL BAY 1 SPS-MECH-SUMP PUMP</t>
  </si>
  <si>
    <t>SHOAL BAY 2 SPS-ELECT-REPL SWITCHBOARD</t>
  </si>
  <si>
    <t>FINGAL BAY 1 SPS-REMOVE OXYGEN VESSEL</t>
  </si>
  <si>
    <t>SHOAL BAY 3 SPS- REMOVE OXYGEN VESSEL</t>
  </si>
  <si>
    <t>SHOAL BAY 5 SPS-REMOVE OXYGEN VESSEL</t>
  </si>
  <si>
    <t>BOULDERBAY WWTW-SLUDGE HANDLING-MECH</t>
  </si>
  <si>
    <t>BOULDER BAY WWTW AIV ON PRESSURE TANK</t>
  </si>
  <si>
    <t>SHOAL BAY 4 SPS - ELECT - REPLACE</t>
  </si>
  <si>
    <t>ANNA BAY NO 4 SUMP PUMP</t>
  </si>
  <si>
    <t>NELSON BAY 1 SPS - PUMP 2 REPLACEMENT</t>
  </si>
  <si>
    <t>SOLDIERS PT 7 SPS GATE AND WIRE FENCE</t>
  </si>
  <si>
    <t>DUTCHMANS BAY 2 SPS - MECH PUMP REPLACE</t>
  </si>
  <si>
    <t>CORLETTE 1 SPS - REPLACE PUMP 1</t>
  </si>
  <si>
    <t>BOAT HARBOUR 4 SPS - SOIL BED FILTER</t>
  </si>
  <si>
    <t>CORLETTE 3 SPS - REPLACE PUMPS 2 &amp; 3</t>
  </si>
  <si>
    <t>FINGAL BAY 1 SPS - REPLACE VENT COVERS</t>
  </si>
  <si>
    <t>SALAMANDER BAY 15 - OVERFLOW GRATE</t>
  </si>
  <si>
    <t>SALAMANDER BAY 15 SPS - DUCKBILL VALVE</t>
  </si>
  <si>
    <t>SHOAL BAY 4 SPS - REPLACE PUMP BASES</t>
  </si>
  <si>
    <t>SHOAL BAY 4 SPS - REPLACE PUMPS - ELECT</t>
  </si>
  <si>
    <t>SHOAL BAY 4 SPS - REPLACE PUMPS - MECH</t>
  </si>
  <si>
    <t>ANNA BAY REGNL 4 SPS - EMM TELEM 2005/06</t>
  </si>
  <si>
    <t>FINGAL BAY 1 SPS - EMM MECH 2005/06</t>
  </si>
  <si>
    <t>FISHERMANS BAY 2 SPS - EMM TELEM 2005/06</t>
  </si>
  <si>
    <t>NELSON BAY 1 SPS - EMM CIVIL 2005/06</t>
  </si>
  <si>
    <t>SALAMANDER BAY 15 SPS -EMM TELEM 2005/06</t>
  </si>
  <si>
    <t>SANDY POINT 2 SPS - EMM MECH 2005/06</t>
  </si>
  <si>
    <t>SOLDIERS POINT 10 SPS -EMM CIVIL 2005/06</t>
  </si>
  <si>
    <t>SOLDIERS POINT 4 SPS - EMM MECH 2005/06</t>
  </si>
  <si>
    <t>SOLDIERS POINT 5 SPS - EMM MECH 2005/06</t>
  </si>
  <si>
    <t>SOLDIERS POINT 7 SPS - EMM TELEM 2005/06</t>
  </si>
  <si>
    <t>ANNA BAY 2 SPS BFP</t>
  </si>
  <si>
    <t>ANNA BAY 3 SPS BFP</t>
  </si>
  <si>
    <t>ANNA BAY 4 SPS BFP</t>
  </si>
  <si>
    <t>ANNA BAY 5 SPS - EMM REPLACE 2004/05</t>
  </si>
  <si>
    <t>ANNA BAY 5 SPS BFP</t>
  </si>
  <si>
    <t>ANNA BAY 6 SPS - EMM REP 2004/05</t>
  </si>
  <si>
    <t>ANNA BAY 6 SPS BFP</t>
  </si>
  <si>
    <t>ARCADIA VALE 1 SPS BFP</t>
  </si>
  <si>
    <t>BOAT HARBOUR 1 SPS BFP</t>
  </si>
  <si>
    <t>BOAT HARBOUR 3 SPS BFP</t>
  </si>
  <si>
    <t>BOAT HARBOUR 4 SPS BFP</t>
  </si>
  <si>
    <t>CORLETTE 1 SPS - GATE</t>
  </si>
  <si>
    <t>CORLETTE 1 SPS BFP</t>
  </si>
  <si>
    <t>CORLETTE 2 SPS BFP</t>
  </si>
  <si>
    <t>CORLETTE 3 SPS - EMM REPLACE 2004/05</t>
  </si>
  <si>
    <t>CORLETTE 3 SPS - REPLACE PUMP 1</t>
  </si>
  <si>
    <t>CORLETTE 6 SPS - BFP</t>
  </si>
  <si>
    <t>DUTCHMANS BAY 2 SPS BFP</t>
  </si>
  <si>
    <t>DUTCHMANS BAY 3 SPS - EMM REP 2004/05</t>
  </si>
  <si>
    <t>DUTCHMANS BAY 3 SPS BFP</t>
  </si>
  <si>
    <t>FINGAL BAY 1 SPS - EMM REPLACE 2004/05</t>
  </si>
  <si>
    <t>FINGAL BAY 1 SPS BFP</t>
  </si>
  <si>
    <t>FISHERMANS BAY 1 SPS BFP</t>
  </si>
  <si>
    <t>FISHERMANS BAY 2 SPS - EMM REP 2004/05</t>
  </si>
  <si>
    <t>FISHERMANS BAY 2 SPS BFP</t>
  </si>
  <si>
    <t>NELSON BAY 1 SPS BFP</t>
  </si>
  <si>
    <t>NELSON BAY 2 SPS - EMM REP 2004/05</t>
  </si>
  <si>
    <t>NELSON BAY 2 SPS BFP</t>
  </si>
  <si>
    <t>SALAMANDER BAY 13 SPS - REPLACE PUMP 2</t>
  </si>
  <si>
    <t>SANDY POINT 1 SPS BFP</t>
  </si>
  <si>
    <t>SANDY POINT 2 SPS BFP</t>
  </si>
  <si>
    <t>SANDY POINT 3 SPS BFP</t>
  </si>
  <si>
    <t>SHOAL BAY 2 SPS BFP</t>
  </si>
  <si>
    <t>SHOAL BAY 3 SPS BFP</t>
  </si>
  <si>
    <t>SHOAL BAY 4 SPS BFP</t>
  </si>
  <si>
    <t>SHOAL BAY 5 SPS BFP</t>
  </si>
  <si>
    <t>SHOAL BAY 6 SPS BFP</t>
  </si>
  <si>
    <t>SOLDIERS POINT 10 SPS BFP</t>
  </si>
  <si>
    <t>SOLDIERS POINT 2 SPS BFP</t>
  </si>
  <si>
    <t>SOLDIERS POINT 3 SPS BFP</t>
  </si>
  <si>
    <t>SOLDIERS POINT 4 SPS - EMM REP 2004/05</t>
  </si>
  <si>
    <t>SOLDIERS POINT 5 SPS BFP</t>
  </si>
  <si>
    <t>SOLDIERS POINT 7 SPS BFP</t>
  </si>
  <si>
    <t>SOLDIERS POINT 9 SPS BFP</t>
  </si>
  <si>
    <t>SOLDIERS POINT4 SPS BFP</t>
  </si>
  <si>
    <t>SOLDIERS POINT6 SPS BFP</t>
  </si>
  <si>
    <t>SOLDIERS POINT8 SPS BFP</t>
  </si>
  <si>
    <t>BOULDER BAY WWTW - EMM REP 2004/05</t>
  </si>
  <si>
    <t>BOULDER BAY WWTW - EMM REPLACE 2005/06</t>
  </si>
  <si>
    <t>FINGAL BAY 1 SPS - DATA LOGGER DT50</t>
  </si>
  <si>
    <t>BOULDER BAY WWTW - CLARIFIER GEAR BOX</t>
  </si>
  <si>
    <t>BOULDER BAY WWTW - MOBILE LIFTING DEVICE</t>
  </si>
  <si>
    <t>NELSON BAY 1 SPS - SEWER VENT</t>
  </si>
  <si>
    <t>NELSON BAY 2 SPS - GENERATOR</t>
  </si>
  <si>
    <t>NELSON BAY 2 SPS - GENERATOR - TELEMETRY</t>
  </si>
  <si>
    <t>NELSON BAY 2 SPS - GENERATOR CIVIL</t>
  </si>
  <si>
    <t>NELSON BAY 2 SPS - PUMP 1</t>
  </si>
  <si>
    <t>NELSON BAY 2 SPS - PUMP 2</t>
  </si>
  <si>
    <t>NELSON BAY 2 SPS - SPARE PUMP</t>
  </si>
  <si>
    <t>DUTCHMANS BAY 3 SPS - TELEMETRY 07/08</t>
  </si>
  <si>
    <t>BOULDER BAY WWTW - HANDRAILS</t>
  </si>
  <si>
    <t>BOULDER BAY WWTW - SWITCHBOARD HANDLES</t>
  </si>
  <si>
    <t>BOULDER BAY WWTW - SWITCHROOM AIR CON</t>
  </si>
  <si>
    <t>CORLETTE 5 SPS- HATCH COVERS</t>
  </si>
  <si>
    <t>ANNA BAY 6 SPS - EMM REPLACE 2006/07</t>
  </si>
  <si>
    <t>BOAT HARBOUR 1 SPS - EMM REPLACE 06/07</t>
  </si>
  <si>
    <t>CORLETTE 2 SPS - EMM REPLACE 2006/07</t>
  </si>
  <si>
    <t>NELSON BAY 2 SPS - EMM REPLACE 2006/07</t>
  </si>
  <si>
    <t>SOLDIERS POINT 4 SPS - EMM REPLACE 06/07</t>
  </si>
  <si>
    <t>BOULDER BAY WWTW - EMM ELECT 07/08</t>
  </si>
  <si>
    <t>BOULDER BAY WWTW - EMM REPLACE 06/07</t>
  </si>
  <si>
    <t>BOULDER BAY WWTW - EMM REPLACE 2006/07</t>
  </si>
  <si>
    <t>NELSON BAY 1 SPS - WET WELL HIGH ALARM</t>
  </si>
  <si>
    <t>Gravity Linear Asset in Boulder Bay DSP Area - 160mm</t>
  </si>
  <si>
    <t>SOLDIERS POINT 5 SPS - PLC</t>
  </si>
  <si>
    <t>BOULDER BAY WWTW - EMM MECH 07/08</t>
  </si>
  <si>
    <t>ANNA BAY 4 SPS - EMM 2007-08</t>
  </si>
  <si>
    <t>ANNA BAY REGIONAL 4 SPS - EMM 2007-08</t>
  </si>
  <si>
    <t>BOAT HARBOUR 1 SPS - EMM 2007-08</t>
  </si>
  <si>
    <t>BOAT HARBOUR 3 SPS - EMM 2007-08</t>
  </si>
  <si>
    <t>BOAT HARBOUR 4 SPS - EMM 2007-08</t>
  </si>
  <si>
    <t>CORLETTE 1 SPS - EMM 2007-08</t>
  </si>
  <si>
    <t>DUTCHMANS BAY 3 SPS - EMM 2007-08</t>
  </si>
  <si>
    <t>FINGAL BAY 1 SPS - EMM 2007-08</t>
  </si>
  <si>
    <t>FISHERMANS BAY 1 SPS - EMM 2007-08</t>
  </si>
  <si>
    <t>NELSON BAY 2 SPS - EMM 2007-08</t>
  </si>
  <si>
    <t>NELSON BAY 2 SPS - TELEMETRY PROBE</t>
  </si>
  <si>
    <t>SHOAL BAY 3 SPS - EMM 2007-08</t>
  </si>
  <si>
    <t>SHOAL BAY 4 SPS - EMM 2007-08</t>
  </si>
  <si>
    <t>BOULDER BAY WWTW - EMM 2007-08</t>
  </si>
  <si>
    <t>BOULDER BAY WWTW - EMM 2007/08</t>
  </si>
  <si>
    <t>BOULDER BAY WWTW - DISSOLVED O2 PROBES</t>
  </si>
  <si>
    <t>BOULDER BAY WWTW - CHOKE IN IRC PUMP 2</t>
  </si>
  <si>
    <t>CORLETTE 7 SPS - PUMP REPLACEMENTS</t>
  </si>
  <si>
    <t>BOULDER BAY WWTW-INTERNAL RECYCLE PUMP 2</t>
  </si>
  <si>
    <t>BOULDER BAY WWTW - DRUM SCREEN</t>
  </si>
  <si>
    <t>BOULDER BAY WWTW - PUMP 3 RAS</t>
  </si>
  <si>
    <t>BOULDER BAY WWTW - VAR SPEED RAS PUMP 1</t>
  </si>
  <si>
    <t>FINGAL BAY 1 WWPS VALVE PIT COVER</t>
  </si>
  <si>
    <t>SHOAL BAY 4 SPS VALVE PIT COVER</t>
  </si>
  <si>
    <t>SHOAL BAY 5 WWPS VALVE PIT COVER</t>
  </si>
  <si>
    <t>ANNA BAY REGIONAL 4 SPS - CONCRETE PAD</t>
  </si>
  <si>
    <t>CORLETTE 2 SPS - BOOM GATE</t>
  </si>
  <si>
    <t>SHOAL BAY 5 SPS - HATCH COVERS</t>
  </si>
  <si>
    <t>BOAT HARBOUR 1 SPS - METER PROTECTION</t>
  </si>
  <si>
    <t>BOULDER BAY WWTW - ACCESS GATE</t>
  </si>
  <si>
    <t>BOULDER BAY WWTW POLY DOSING MODS</t>
  </si>
  <si>
    <t>SHOAL BAY 2 SPS - SUB PUMP 2</t>
  </si>
  <si>
    <t>SHOAL BAY 4 SPS - WET WELL ALARM</t>
  </si>
  <si>
    <t>BOULDER BAY WWTW - ELECT VALVE WINDER</t>
  </si>
  <si>
    <t>BOULDER BAY WWTW - PLATFORM &amp; LADDER</t>
  </si>
  <si>
    <t>NELSON BAY 4 SPS - DELIVERY VALVES</t>
  </si>
  <si>
    <t>CORLETTE 5 SPS - SECURITY SYSTEM</t>
  </si>
  <si>
    <t>ANNA BAY 4 SPS - ELEC/MECH REPLACEMENTS</t>
  </si>
  <si>
    <t>CORLETTE 5 SPS - SUB PUMP 1</t>
  </si>
  <si>
    <t>FINGAL BAY 1 SPS - LEVEL PROBE</t>
  </si>
  <si>
    <t>BOULDER BAY WWTW - PRESSURE PUMP 2</t>
  </si>
  <si>
    <t>SHOAL BAY 5 SPS - DRYWELL PUMP 1</t>
  </si>
  <si>
    <t>SHOAL BAY 5 SPS - PUMP 1</t>
  </si>
  <si>
    <t>CORLETTE 3 SPS - SUB PUMP 1</t>
  </si>
  <si>
    <t>SALAMANDER 15 SPS - SECURITY SYSTEM</t>
  </si>
  <si>
    <t>SHOAL BAY 4 SPS - 6M MASK</t>
  </si>
  <si>
    <t>BOULDER BAY WWTW - DRUM SCREEN MODS</t>
  </si>
  <si>
    <t>ANNA BAY 6 SPS - RADIO</t>
  </si>
  <si>
    <t>SOLDIERS POINT 7 SPS - SUB PUMP 2</t>
  </si>
  <si>
    <t>FINGAL BAY 1 SPS - LEVEL CONTROL UPGRADE</t>
  </si>
  <si>
    <t>SHOAL BAY 3 SPS - LEVEL CONTROL UPGRADE</t>
  </si>
  <si>
    <t>SHOAL BAY 5 SPS - DRYWELL PUMP 2</t>
  </si>
  <si>
    <t>SHOAL BAY 5 SPS - STARTER UPGRADE</t>
  </si>
  <si>
    <t>NELSON BAY 4 SPS - PUMP 1</t>
  </si>
  <si>
    <t>SHOAL BAY 5 SPS - EMM REPLACEMENTS</t>
  </si>
  <si>
    <t>BOULDER BAY WWTW - CLARIFIER SYSTEM</t>
  </si>
  <si>
    <t>CORLETTE 3 SPS - ODOUR SCREENS</t>
  </si>
  <si>
    <t>NELSON BAY 1 SPS HATCH &amp; SCREEN MODIFY</t>
  </si>
  <si>
    <t>SHOAL BAY 3 - SPS ODOUR SCREENS</t>
  </si>
  <si>
    <t>FISHERMANS BAY 1 SPS-PEDESTALS &amp;PIPEWORK</t>
  </si>
  <si>
    <t>BOULDER BAY WWTW - ACTUATOR</t>
  </si>
  <si>
    <t>BOULDER BAY WWTW - MECH/ELEC</t>
  </si>
  <si>
    <t>BOULDER BAY WWTW - POLY PUMP 2</t>
  </si>
  <si>
    <t>CORLETTE 2 SPS - PUMP 1</t>
  </si>
  <si>
    <t>SHOAL BAY 5 SPS - CRANE</t>
  </si>
  <si>
    <t>NELSON BAY 2 SPS - PEDESTALS &amp; PIPEWORK</t>
  </si>
  <si>
    <t>ANNA BAY 5 SPS - PUMP 1</t>
  </si>
  <si>
    <t>BOAT HARBOUR 4 SPS - PUMP 2</t>
  </si>
  <si>
    <t>FISHERMANS BAY 2 SPS - GATE</t>
  </si>
  <si>
    <t>SHOAL BAY 3 SPS - LIGHTING</t>
  </si>
  <si>
    <t>FISHERMANS BAY 1 SPS - PUMP 1</t>
  </si>
  <si>
    <t>BOULDER BAY WWTW - AIRCON BASE UNIT</t>
  </si>
  <si>
    <t>BOULDER BAY WWTW- BIOREACTOR 1 MIXERS</t>
  </si>
  <si>
    <t>BOULDER BAY WWTW-BIOREACTOR 2 MIXERS</t>
  </si>
  <si>
    <t>BOULDER BAY WWTW-FOUL WPS CONCRETE WORKS</t>
  </si>
  <si>
    <t>BOULDER BAY WWTW-RAS P/S CONCRETE WORKS</t>
  </si>
  <si>
    <t>BOULDER BAY WWTW-RAS P/S EARTHWORKS</t>
  </si>
  <si>
    <t>BOULDER BAY WWTW-REACTOR 1 AERATION SYS1</t>
  </si>
  <si>
    <t>BOULDER BAY WWTW-REACTOR 1 AERATION SYS2</t>
  </si>
  <si>
    <t>BOULDER BAY WWTW-REACTOR 1 LIQUOR PUMP 1</t>
  </si>
  <si>
    <t>BOULDER BAY WWTW-REACTOR 1 LIQUOR PUMP 2</t>
  </si>
  <si>
    <t>BOULDER BAY WWTW-REACTOR 1&amp;2 CONCRETE</t>
  </si>
  <si>
    <t>BOULDER BAY WWTW-REACTOR 1&amp;2 EARTHWORKS</t>
  </si>
  <si>
    <t>BOULDER BAY WWTW-REACTOR 1&amp;2 ELEC</t>
  </si>
  <si>
    <t>BOULDER BAY WWTW-REACTOR 1&amp;2 METAL WORK</t>
  </si>
  <si>
    <t>BOULDER BAY WWTW-REACTOR 2 AERATION SYS1</t>
  </si>
  <si>
    <t>BOULDER BAY WWTW-REACTOR 2 AERATION SYS2</t>
  </si>
  <si>
    <t>BOULDER BAY WWTW-REACTOR 2 LIQUOR PUMP 1</t>
  </si>
  <si>
    <t>BOULDER BAY WWTW-REACTOR 2 LIQUOR PUMP 2</t>
  </si>
  <si>
    <t>BOULDER BAY WWTW-RECLAIMED P/S EARTHWORK</t>
  </si>
  <si>
    <t>BOULDER BAY WWTW-RECLAIMED P/S ELEC</t>
  </si>
  <si>
    <t>BOULDER BAY WWTW-RECLAIMED P/S MECH</t>
  </si>
  <si>
    <t>BOULDER BAY WWTW-RECLAIMED P/S PUMP 1</t>
  </si>
  <si>
    <t>BOULDER BAY WWTW-RECLAIMED P/S PUMP 2</t>
  </si>
  <si>
    <t>BOULDER BAY WWTW-RECLAIMED P/S STRUCTURE</t>
  </si>
  <si>
    <t>BOULDER BAY WWTW-RECLAIMED P/S TELEM</t>
  </si>
  <si>
    <t>BOULDER BAY WWTW-SLUDGE TRAILER CONVEYOR</t>
  </si>
  <si>
    <t>BOULDER BAY WWTW-WA SLUDGE P/S 2  MECH</t>
  </si>
  <si>
    <t>BOULDER BAY WWTW-WA SLUDGE P/S MECH</t>
  </si>
  <si>
    <t>BOULDER BAY WWTW - BLOWER BUILDING CIVIL</t>
  </si>
  <si>
    <t>BOULDER BAY WWTW - FOUL WPS EARTHWORKS</t>
  </si>
  <si>
    <t>BOULDER BAY WWTW - FOUL WPS PUMPS 1 &amp; 2</t>
  </si>
  <si>
    <t>BOULDER BAY WWTW - RAS P/S ELEC SUPPLY</t>
  </si>
  <si>
    <t>BOULDER BAY WWTW - RAS P/S PUMP 1</t>
  </si>
  <si>
    <t>BOULDER BAY WWTW - RAS P/S PUMP 2</t>
  </si>
  <si>
    <t>BOULDER BAY WWTW - RAS P/S PUMP 3</t>
  </si>
  <si>
    <t>BOULDER BAY WWTW - RAS P/S PUMP 4</t>
  </si>
  <si>
    <t>BOULDER BAY WWTW - RAS P/S SWITCH YARD</t>
  </si>
  <si>
    <t>BOULDER BAY WWTW - RAS P/S TRANSFORMERS</t>
  </si>
  <si>
    <t>BOULDER BAY WWTW - SECURITY</t>
  </si>
  <si>
    <t>BOULDER BAY WWTW - SLUDGE TRAILER COVER</t>
  </si>
  <si>
    <t>ANNA BAY R4 SPS - CHEMICAL DOSING UNIT</t>
  </si>
  <si>
    <t>NELSON BAY 1 SPS - DOSING LINE</t>
  </si>
  <si>
    <t>FINGAL BAY 1 SPS - EMM ELEC 2013</t>
  </si>
  <si>
    <t>ANNA BAY 3 SPS - FALL ARREST SYSTEM</t>
  </si>
  <si>
    <t>BOAT HARBOUR 3 SPS - FALL ARREST SYSTEM</t>
  </si>
  <si>
    <t>BOAT HARBOUR 4 SPS - FALL ARREST SYSTEM</t>
  </si>
  <si>
    <t>NELSON BAY 1 SPS - FALL ARREST SYSTEM</t>
  </si>
  <si>
    <t>NELSON BAY 2 SPS - FALL ARREST SYSTEM</t>
  </si>
  <si>
    <t>NELSON BAY 4 SPS - FALL ARREST SYSTEM</t>
  </si>
  <si>
    <t>SOLDIERS POINT 4 SPS- FALL ARREST SYSTEM</t>
  </si>
  <si>
    <t>SOLDIERS POINT 6 SPS- FALL ARREST SYSTEM</t>
  </si>
  <si>
    <t>CORLETTE 6 SPS - EMM ELEC 2014</t>
  </si>
  <si>
    <t>CORLETTE 6 SPS - CHEMICAL DOSING</t>
  </si>
  <si>
    <t>NELSON BAY 2 SPS - CHEMICAL DOSING</t>
  </si>
  <si>
    <t>SHOAL BAY 3 SPS - CHEMICAL DOSING</t>
  </si>
  <si>
    <t>NELSON BAY 9 SPS - EMM ELEC 2014</t>
  </si>
  <si>
    <t>BOAT HARBOUR 4 SPS -ODOUR BIOFILTER 2014</t>
  </si>
  <si>
    <t>ANNA BAY 4 SPS - SEWER VENT 2014</t>
  </si>
  <si>
    <t>CORLETTE 3 SPS - ODOUR CONTROL UNIT</t>
  </si>
  <si>
    <t>NELSON BAY 2 SPS - EMM ELEC 2014</t>
  </si>
  <si>
    <t>BOULDER BAY WWTW - CIV MINOR CAP 2013/16</t>
  </si>
  <si>
    <t>BOULDER BAY WWTW - MEC MINOR CAP 2013/16</t>
  </si>
  <si>
    <t>BOULDER BAY WWTW - MACHINE GUARDING</t>
  </si>
  <si>
    <t>ANNA BAY 4 SPS - EMM ELEC 2014</t>
  </si>
  <si>
    <t>BOULDER BAY WWTW - EMM ELEC 2014</t>
  </si>
  <si>
    <t>BOULDER BAY WWTW - HOT WATER HEATER</t>
  </si>
  <si>
    <t>BOULDER BAY WWTW - SAFETY IMPROVEMENTS</t>
  </si>
  <si>
    <t>ANNA BAY 3 SPS - EMM MECH 2014</t>
  </si>
  <si>
    <t>FINGAL BAY 1 SPS - SWITCHBOARD</t>
  </si>
  <si>
    <t>FINGLE BAY 1 SPS - SWITCHBOARD</t>
  </si>
  <si>
    <t>SANDY POINT 2 SPS - SWITCHBOARD</t>
  </si>
  <si>
    <t>SANDY PT 2 SPS - SWITCHBOARD</t>
  </si>
  <si>
    <t>SHOAL BAY 3  SPS - SWITCHBOARD</t>
  </si>
  <si>
    <t>SHOAL BAY 3 SPS - SWITCHBOARD</t>
  </si>
  <si>
    <t>ANNA BAY 4 SPS - LIFTING DEVICES 2014</t>
  </si>
  <si>
    <t>SHOAL BAY 4 SPS - EMM VALVES 2015</t>
  </si>
  <si>
    <t>BOULDER BAY WWTW- EARTHING SYSTEM</t>
  </si>
  <si>
    <t>SALAMANDER BAY 13 SPS - EMM ELEC 2015</t>
  </si>
  <si>
    <t>BOULDER BAY WWTW - SMALL CAPITAL WORKS</t>
  </si>
  <si>
    <t>BOAT HARBOUR 1 SPS - PLC UPGRADES 2016</t>
  </si>
  <si>
    <t>CORLETTE 5 SPS - EMM MECH 2015</t>
  </si>
  <si>
    <t>SOLDIERS POINT 8 SPS - PLC UPGRADES 2016</t>
  </si>
  <si>
    <t>ANNA BAY R4 SPS - PLC UPGRADE</t>
  </si>
  <si>
    <t>BOULDER BAY WWTW - CONDITION ASSESSMENT</t>
  </si>
  <si>
    <t>NELSON BAY 1 SPS - EMM MECH 2015</t>
  </si>
  <si>
    <t>ANNA BAY SPS - MECH MINOR CAP 2013/16</t>
  </si>
  <si>
    <t>BOULDER BAY WWTW - TEL MINOR CAP 2013/16</t>
  </si>
  <si>
    <t>SALAMANDER BAY 15 SPS - EMM MECH 2015</t>
  </si>
  <si>
    <t>SOLDIERS POINT 7 SPS - EMM ELEC 2015</t>
  </si>
  <si>
    <t>ANNA BAY 4 SPS - EMM LIFT DVCS 2015</t>
  </si>
  <si>
    <t>NELSON BAY 9 SPS - EMM ELEC 2015</t>
  </si>
  <si>
    <t>CORLETTE 1 SPS - EMM MECH 2015</t>
  </si>
  <si>
    <t>NELSON BAY 2 SPS - SEWER VENT</t>
  </si>
  <si>
    <t>ANNA BAY 4 SPS - EMM MECH 2016</t>
  </si>
  <si>
    <t>NELSON BAY 9 SPS - EMM ELEC 2016</t>
  </si>
  <si>
    <t>SHOAL BAY 2 SPS - EMM VALVES 2016</t>
  </si>
  <si>
    <t>SANDY PT 2 SPS - EMM VALVES 2016</t>
  </si>
  <si>
    <t>CORLETTE 1 SPS - EMM ELEC 2016</t>
  </si>
  <si>
    <t>CORLETTE 3 SPS - EMM RADAR 2016</t>
  </si>
  <si>
    <t>CORLETTE 5 SPS - EMM RADAR 2016</t>
  </si>
  <si>
    <t>DUTCHMANS BAY 2 SPS - EMM RADAR 2016</t>
  </si>
  <si>
    <t>FISHERMANS BAY 1 SPS - EMM RADAR 2016</t>
  </si>
  <si>
    <t>FISHERMANS BAY 2 SPS - EMM RADAR 2016</t>
  </si>
  <si>
    <t>NELSON BAY 6 SPS - EMM RADAR 2016</t>
  </si>
  <si>
    <t>SHOAL BAY 5 SPS - EMM RADAR 2016</t>
  </si>
  <si>
    <t>SOLDIERS PT 10 SPS - EMM RADAR 2016</t>
  </si>
  <si>
    <t>SOLDIERS PT 2 SPS - EMM RADAR 2016</t>
  </si>
  <si>
    <t>SOLDIERS PT 7 SPS - EMM RADAR 2016</t>
  </si>
  <si>
    <t>ANNA BAY 4 SPS - EMM VALVES 2016</t>
  </si>
  <si>
    <t>CORLETTE 6 SPS - EMM MECH 2016</t>
  </si>
  <si>
    <t>SHOAL BAY 2 SPS - EMM ELEC 2016</t>
  </si>
  <si>
    <t>NELSON BAY 4 SPS - EMM ELEC 2016</t>
  </si>
  <si>
    <t>ANNA BAY 5 SPS - EMM MECH 2016</t>
  </si>
  <si>
    <t>ANNA BAY 2 SPS - EMM RADAR 2016</t>
  </si>
  <si>
    <t>ANNA BAY 3 SPS - EMM RADAR 2016</t>
  </si>
  <si>
    <t>ANNA BAY 4 SPS - EMM RADAR 2016</t>
  </si>
  <si>
    <t>ANNA BAY 5 SPS - EMM RADAR 2016</t>
  </si>
  <si>
    <t>ANNA BAY 6 SPS - EMM RADAR 2016</t>
  </si>
  <si>
    <t>BOAT HARBOUR 3 SPS - EMM RADAR 2016</t>
  </si>
  <si>
    <t>BOAT HARBOUR 4 SPS - EMM RADAR 2016</t>
  </si>
  <si>
    <t>CORLETTE 1 SPS - EMM RADAR 2016</t>
  </si>
  <si>
    <t>CORLETTE 2 SPS - EMM RADAR 2016</t>
  </si>
  <si>
    <t>NELSON BAY 1 SPS - EMM RADAR 2016</t>
  </si>
  <si>
    <t>SALAMANDER BAY 13 SPS - EMM RADAR 2016</t>
  </si>
  <si>
    <t>SALAMANDER BAY 15 SPS - EMM RADAR 2016</t>
  </si>
  <si>
    <t>SOLDIERS POINT 4 SPS - EMM RADAR 2016</t>
  </si>
  <si>
    <t>SOLDIERS PT 5 SPS - EMM RADAR 2016</t>
  </si>
  <si>
    <t>SOLDIERS PT 6 SPS - EMM RADAR 2016</t>
  </si>
  <si>
    <t>ANNA BAY 2 SPS - EMM MECH 2016</t>
  </si>
  <si>
    <t>ANNA BAY 2 SPS - FALL ARREST HANDRAILS</t>
  </si>
  <si>
    <t>ANNA BAY 4 SPS - FALL ARREST HANDRAILS</t>
  </si>
  <si>
    <t>ANNA BAY 5 SPS - FALL ARREST HANDRAILS</t>
  </si>
  <si>
    <t>ANNA BAY 6 SPS - FALL ARREST HANDRAILS</t>
  </si>
  <si>
    <t>ANNA BAY REGIONAL R4 - HANDRAILS</t>
  </si>
  <si>
    <t>BOAT HARBOUR 1 SPS - HANDRAILS</t>
  </si>
  <si>
    <t>CORLETTE 1 SPS - FALL ARREST HANDRAILS</t>
  </si>
  <si>
    <t>CORLETTE 2 SPS - FALL ARREST HANDRAILS</t>
  </si>
  <si>
    <t>CORLETTE 3 SPS - HANDRAILS</t>
  </si>
  <si>
    <t>CORLETTE 5 SPS - HANDRAILS</t>
  </si>
  <si>
    <t>CORLETTE 6 SPS - HANDRAILS</t>
  </si>
  <si>
    <t>CORLETTE 7 SPS - HANDRAILS</t>
  </si>
  <si>
    <t>DUTCHMANS BAY 2 SPS - HANDRAILS</t>
  </si>
  <si>
    <t>DUTCHMANS BAY 3 SPS - HANDRAILS</t>
  </si>
  <si>
    <t>FINGAL BAY 1 SPS - HANDRAILS</t>
  </si>
  <si>
    <t>FISHERMANS BAY 1 SPS - HANDRAILS</t>
  </si>
  <si>
    <t>FISHERMANS BAY 2 SPS - HANDRAILS</t>
  </si>
  <si>
    <t>SALAMANDER BAY 13 SPS - HANDRAILS</t>
  </si>
  <si>
    <t>SALAMANDER BAY 15 SPS - HANDRAILS</t>
  </si>
  <si>
    <t>SANDY POINT 2 SPS - HANDRAILS</t>
  </si>
  <si>
    <t>SHOAL BAY 2 SPS - HANDRAILS</t>
  </si>
  <si>
    <t>SHOAL BAY 3 SPS - HANDRAILS</t>
  </si>
  <si>
    <t>SHOAL BAY 4 SPS - HANDRAILS</t>
  </si>
  <si>
    <t>SHOAL BAY 5 SPS - HANDRAILS</t>
  </si>
  <si>
    <t>SOLDIERS POINT 10 SPS - HANDRAILS</t>
  </si>
  <si>
    <t>SOLDIERS POINT 2 SPS - HANDRAILS</t>
  </si>
  <si>
    <t>SOLDIERS POINT 5 SPS - HANDRAILS</t>
  </si>
  <si>
    <t>SOLDIERS POINT 7 SPS - HANDRAILS</t>
  </si>
  <si>
    <t>SOLDIERS POINT 8 SPS - HANDRAILS</t>
  </si>
  <si>
    <t>FISHERMANS BAY 1 SPS - PUMP STARTER</t>
  </si>
  <si>
    <t>NELSON BAY 1 SPS - PUMP STARTER UPGRADE</t>
  </si>
  <si>
    <t>SOLDIERS POINT 2 SPS - PUMP STARTER</t>
  </si>
  <si>
    <t>BOULDER BAY WWTW- PRESSURE RELIEF VALVES</t>
  </si>
  <si>
    <t>NELSON BAY 6 SPS - LIFTING DEVICES 2016</t>
  </si>
  <si>
    <t>NELSON BAY 6 SPS - EMM ELEC 2016</t>
  </si>
  <si>
    <t>NELSON BAY 5 SPS - PLC/RTU REPLACEMENT</t>
  </si>
  <si>
    <t>SALAMANDER BAY 14 SPS - PLC/RTU REPLACE</t>
  </si>
  <si>
    <t>ANNA BAY 6 SPS - EMM MECH 2016</t>
  </si>
  <si>
    <t>ANNA BAY 3 SPS - EMM ELEC 2016</t>
  </si>
  <si>
    <t>SOLDIERS POINT 7 SPS - PLC/RTU REPLACE</t>
  </si>
  <si>
    <t>CORLETTE 6 SPS - EMM VALVES 2016</t>
  </si>
  <si>
    <t>FISHERMANS BAY 2 SPS - PLC/RTU REPLACE</t>
  </si>
  <si>
    <t>NELSON BAY 1 SPS - EMM ELEC 2016</t>
  </si>
  <si>
    <t>FISHERMANS BAY 1 SPS - PLC/RTU REPLACE</t>
  </si>
  <si>
    <t>N'BAY 9 SPS ACOUSTIC LEAKS 2016</t>
  </si>
  <si>
    <t>SALAMANDER BAY 15 SPS - EMM ELEC 2016</t>
  </si>
  <si>
    <t>SOLDIERS POINT 6 SPS - EMM ELEC 2016</t>
  </si>
  <si>
    <t>CORLETTE 3 SPS - PLC/RTU REPLACEMENT</t>
  </si>
  <si>
    <t>CORLETTE 5 SPS - PLC/RTU REPLACEMENT</t>
  </si>
  <si>
    <t>BOULDER BAY WWTW - REPLACE BLOWER NO. 3</t>
  </si>
  <si>
    <t>NELSON BAY 6 SPS - PLC/RTU REPLACEMENT</t>
  </si>
  <si>
    <t>ANNA BAY 6 SPS - EMM ELEC 2016</t>
  </si>
  <si>
    <t>BOAT HARBOUR 4 SPS - EMM ELEC 2015</t>
  </si>
  <si>
    <t>BOAT HARBOUR 3 SPS - LIFT DEVICES 2016</t>
  </si>
  <si>
    <t>CORLETTE 5 SPS - EMM MECH 2016</t>
  </si>
  <si>
    <t>SALAMANDER BAY 16 SPS - PLC/RTU REPLACE</t>
  </si>
  <si>
    <t>BOULDER BAY WWTW - BLOWER 2</t>
  </si>
  <si>
    <t>BOULDER BAY WWTW - MIXER 2</t>
  </si>
  <si>
    <t>BOULDER BAY WWTW - NO 1 BLOWER REPLACE</t>
  </si>
  <si>
    <t>SHOAL BAY 3 SPS - EMM ELEC 2016</t>
  </si>
  <si>
    <t>NELSON BAY 3 SPS - PLC/RTU REPLACEMENT</t>
  </si>
  <si>
    <t>ANNA BAY R4 - ACCESS RD &amp; HARDSTAND</t>
  </si>
  <si>
    <t>ANNA BAY R4 - ACTUATOR</t>
  </si>
  <si>
    <t>ANNA BAY R4 - CHEMICAL DOSING UNIT</t>
  </si>
  <si>
    <t>ANNA BAY R4 - EMERGENCY STORAGE PIPES</t>
  </si>
  <si>
    <t>ANNA BAY R4 - EMERGENCY STORAGE TANK</t>
  </si>
  <si>
    <t>ANNA BAY R4 - KNIFE GATE VALVE</t>
  </si>
  <si>
    <t>CORLETTE 6 SPS - PLC/RTU REPLACEMENT</t>
  </si>
  <si>
    <t>CORLETT 6 SPS - CHEMICAL DELIVERY BUND</t>
  </si>
  <si>
    <t>SALAMANDER BAY 15 SPS - SEWER VENT</t>
  </si>
  <si>
    <t>BOULDER BAY WWTW - R/E PUMP 2</t>
  </si>
  <si>
    <t>NELSON BAY 1 SPS -CHEMICAL DELIVERY BUND</t>
  </si>
  <si>
    <t>NELSON BAY 3 SPS -CHEMICAL DELIVERY BUND</t>
  </si>
  <si>
    <t>SOLDIERS PT 8 SPS - EMM TELE 2015</t>
  </si>
  <si>
    <t>NELSON BAY 9 SPS - FLOW METER</t>
  </si>
  <si>
    <t>BOULDER BAY WWTW - EMM MECH 2016-17</t>
  </si>
  <si>
    <t>BOULDER BAY WWTW - MACHINE GUARDING 2017</t>
  </si>
  <si>
    <t>BOULDER BAY WWTW - BLOWER 4 MOTOR</t>
  </si>
  <si>
    <t>CORLETTE 5 SPS - CARBON FILTER</t>
  </si>
  <si>
    <t>BOULDER BAY WWTW - BIOSOLIDS STORAGE PAD</t>
  </si>
  <si>
    <t>BOULDER BAY WWTW - ANOXIC MIXER 6</t>
  </si>
  <si>
    <t>SALAMANDER BAY 14 SPS - PUMP CHAINS</t>
  </si>
  <si>
    <t>SHOAL BAY 4 SPS - DELIVERY VALVE</t>
  </si>
  <si>
    <t>CORLETTE 5 SPS - PIPEWORK</t>
  </si>
  <si>
    <t>NELSON BAY 2 SPS - ODOUR LOGGERS</t>
  </si>
  <si>
    <t>SHOAL BAY 2 SPS - ODOUR LOGGERS</t>
  </si>
  <si>
    <t>BOULDER BAY WWTW - 4 INVERTER REPLACE</t>
  </si>
  <si>
    <t>ANNA BAY R4 SPS - PLC/RTU REPLACEMENT</t>
  </si>
  <si>
    <t>BOAT HARBOUR 4 - REPLACE PUMP CHAINS</t>
  </si>
  <si>
    <t>CORLETTE 5 SPS - EMERGENCY STORAGE TANK</t>
  </si>
  <si>
    <t>CORLETTE 6 SPS - EMERGENCY STORAGE TANK</t>
  </si>
  <si>
    <t>SOLDIERS POINT 5 SPS - PLC/RTU REPLACE</t>
  </si>
  <si>
    <t>CORLETTE 1 SPS - PLC/RTU REPLACEMENT</t>
  </si>
  <si>
    <t>CORLETTE 2 SPS - PLC/RTU REPLACEMENT</t>
  </si>
  <si>
    <t>SALAMANDER BAY 13 SPS - PLC/RTU REPLACE</t>
  </si>
  <si>
    <t>SOLDIERS POINT 4 SPS - PLC/RTU REPLACE</t>
  </si>
  <si>
    <t>BOAT HARBOUR 3 SPS - PLC/RTU REPLACEMENT</t>
  </si>
  <si>
    <t>ANNA BAY 2 SPS - PLC/RTU REPLACEMENT</t>
  </si>
  <si>
    <t>ANNA BAY 5 SPS - PLC/RTU REPLACEMENT</t>
  </si>
  <si>
    <t>SOLDIERS POINT 6 SPS - PLC/RTU REPLACE</t>
  </si>
  <si>
    <t>NELSON BAY 1 SPS - PLC/RTU REPLACEMENT</t>
  </si>
  <si>
    <t>BOULDER BAY WWTW - R/E PUMP 1</t>
  </si>
  <si>
    <t>SALAMANDER BAY 15 SPS - PLC/RTU REPLACE</t>
  </si>
  <si>
    <t>SHOAL BAY 2 - CHEMICAL BUND</t>
  </si>
  <si>
    <t>NELSON BAY 2 SPS - PLC/RTU REPLACEMENT</t>
  </si>
  <si>
    <t>NELSON BAY 1 SPS - HANDRAIL</t>
  </si>
  <si>
    <t>ANNA BAY 2 SPS - TELEMETRY RADIO</t>
  </si>
  <si>
    <t>ANNA BAY 3 SPS - TELEMETRY RADIO</t>
  </si>
  <si>
    <t>ANNA BAY 5 SPS - TELEMETRY RADIO</t>
  </si>
  <si>
    <t>ANNA BAY 6 SPS - TELEMETRY RADIO</t>
  </si>
  <si>
    <t>BOAT HARBOUR 1 SPS - TELEMETRY RADIO</t>
  </si>
  <si>
    <t>BOAT HARBOUR 3 SPS - TELEMETRY RADIO</t>
  </si>
  <si>
    <t>BOAT HARBOUR 4 SPS - TELEMETRY RADIO</t>
  </si>
  <si>
    <t>CORLETTE 1 SPS - TELEMETRY RADIO</t>
  </si>
  <si>
    <t>CORLETTE 2 SPS - TELEMETRY RADIO</t>
  </si>
  <si>
    <t>CORLETTE 3 SPS - TELEMETRY RADIO</t>
  </si>
  <si>
    <t>CORLETTE 4 SPS - TELEMETRY RADIO</t>
  </si>
  <si>
    <t>CORLETTE 5 SPS - TELEMETRY RADIO</t>
  </si>
  <si>
    <t>CORLETTE 6 SPS - TELEMETRY RADIO</t>
  </si>
  <si>
    <t>CORLETTE 7 SPS - TELEMETRY RADIO</t>
  </si>
  <si>
    <t>FINGAL BAY 1 SPS - TELEMETRY RADIO</t>
  </si>
  <si>
    <t>FISHERMANS BAY 1 SPS - TELEMETRY RADIO</t>
  </si>
  <si>
    <t>FISHERMANS BAY 2 SPS - TELEMETRY RADIO</t>
  </si>
  <si>
    <t>NELSON BAY 1 SPS - TELEMETRY RADIO</t>
  </si>
  <si>
    <t>NELSON BAY 2 SPS - TELEMETRY RADIO</t>
  </si>
  <si>
    <t>NELSON BAY 3 SPS - TELEMETRY RADIO</t>
  </si>
  <si>
    <t>NELSON BAY 4 SPS - TELEMETRY RADIO</t>
  </si>
  <si>
    <t>NELSON BAY 5 SPS - TELEMETRY RADIO</t>
  </si>
  <si>
    <t>NELSON BAY 6 SPS - TELEMETRY RADIO</t>
  </si>
  <si>
    <t>NELSON BAY 9 SPS - B'BAY F'METER RADIO</t>
  </si>
  <si>
    <t>NELSON BAY 9 SPS - TELEMETRY RADIO</t>
  </si>
  <si>
    <t>SALAMANDER BAY 13 SPS - TELEMETRY RADIO</t>
  </si>
  <si>
    <t>SALAMANDER BAY 14 SPS - TELEMETRY RADIO</t>
  </si>
  <si>
    <t>SALAMANDER BAY 15 SPS - TELEMETRY RADIO</t>
  </si>
  <si>
    <t>SALAMANDER BAY 16 SPS - TELEMETRY RADIO</t>
  </si>
  <si>
    <t>SOLDIERS POINT 4 SPS - TELEMETRY RADIO</t>
  </si>
  <si>
    <t>SOLDIERS POINT 5 SPS - TELEMETRY RADIO</t>
  </si>
  <si>
    <t>SOLDIERS POINT 6 SPS - TELEMETRY RADIO</t>
  </si>
  <si>
    <t>SOLDIERS POINT 7 SPS - TELEMETRY RADIO</t>
  </si>
  <si>
    <t>BOULDER BAY WWTW - EMM ELEC 2017-18</t>
  </si>
  <si>
    <t>B'BAY WWTW - AERO TANK 1 &amp; 2 ACCESSWAY</t>
  </si>
  <si>
    <t>BOULDER BAY WWTW - MIXER 1</t>
  </si>
  <si>
    <t>ANNA BAY 3 SPS - REPLACE PUMP CHAIN</t>
  </si>
  <si>
    <t>CORLETT 5 SPS - ODOUR CONTROL UNIT</t>
  </si>
  <si>
    <t>BOAT HARBOUR 4 SPS-ELECTRICAL CONNECTION</t>
  </si>
  <si>
    <t>BOULDER BAY WWTW - BLOWER 3 MOTOR</t>
  </si>
  <si>
    <t>CORLETTE 5 SPS - PLC BACKPLANE</t>
  </si>
  <si>
    <t>SHOAL BAY 3 SPS - COND ASSESSMENT</t>
  </si>
  <si>
    <t>BOULDER BAY WWTW - BLOWER 2 MOTOR</t>
  </si>
  <si>
    <t>FISHERMANS BAY 2 SPS - ANTENNA</t>
  </si>
  <si>
    <t>I/I REDUCTION SHOAL BAY 4 SPS</t>
  </si>
  <si>
    <t>NELSON BAY 9 SPS - AIR VALVES</t>
  </si>
  <si>
    <t>NELSON BAY 9 SPS - PLC UPGRADE</t>
  </si>
  <si>
    <t>BOAT HARBOUR 1 SPS - UNITY 12 UPGRADE</t>
  </si>
  <si>
    <t>NELSON BAY 3 SPS - CDU CONTROL BOARD</t>
  </si>
  <si>
    <t>NELSON BAY 9 SPS - CDU CONTROL BOARD</t>
  </si>
  <si>
    <t>SHOAL BAY 3 SPS - CDU CONTROL BOARD</t>
  </si>
  <si>
    <t>BOULDER BAY WWTW - EMM ELEC 2018-19</t>
  </si>
  <si>
    <t>BOULDER BAY WWTW - EMM MECH 2018-19</t>
  </si>
  <si>
    <t>BOULDER BAY WWTW - DALLAS DELTA INTERCOM</t>
  </si>
  <si>
    <t>ANNA BAY R4 - GENERATOR CONNECTION PANEL</t>
  </si>
  <si>
    <t>SHOAL BAY 2 SPS - TELEMETRY</t>
  </si>
  <si>
    <t>SHOAL BAY 4 SPS - TELEMETRY</t>
  </si>
  <si>
    <t>Upgrade of Anna Bay 9 WWPS + extension of rising main</t>
  </si>
  <si>
    <t>Anna Bay Regional WWPS</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</si>
  <si>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</si>
  <si>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</si>
  <si>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</si>
  <si>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</si>
  <si>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</si>
  <si>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</si>
  <si>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</si>
  <si>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Belmont</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</si>
  <si>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</si>
  <si>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</si>
  <si>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</si>
  <si>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</si>
  <si>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</si>
  <si>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</si>
  <si>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</si>
  <si>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</si>
  <si>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</si>
  <si>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</si>
  <si>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</si>
  <si>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</si>
  <si>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</si>
  <si>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</si>
  <si>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</si>
  <si>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</si>
  <si>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</si>
  <si>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</si>
  <si>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Rising Linear Asset in Boulder Bay DSP Area - 225mm</t>
  </si>
  <si>
    <t>Rising Linear Asset in Boulder Bay DSP Area - 75mm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</si>
</sst>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5">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169" fontId="1" fillId="4" borderId="7" xfId="6" applyNumberFormat="1" applyBorder="1" applyAlignment="1">
      <alignment horizontal="right" vertical="top"/>
      <protection locked="0"/>
    </xf>
    <xf numFmtId="170" fontId="1" fillId="4" borderId="7" xfId="6" applyNumberFormat="1" applyBorder="1" applyAlignment="1">
      <alignment horizontal="right" vertical="top"/>
      <protection locked="0"/>
    </xf>
    <xf numFmtId="174" fontId="0" fillId="0" borderId="2" xfId="1" applyNumberFormat="1" applyFont="1" applyBorder="1"/>
    <xf numFmtId="0" fontId="0" fillId="0" borderId="0" xfId="0" quotePrefix="1" applyAlignment="1">
      <alignment horizontal="left" indent="2"/>
    </xf>
    <xf numFmtId="3" fontId="1" fillId="4" borderId="5" xfId="6" applyNumberFormat="1" applyBorder="1" applyAlignment="1">
      <protection locked="0"/>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8E3ADE38-5675-4183-A00F-A14B9DB878F4}">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195</v>
      </c>
      <c r="D3" s="7"/>
      <c r="E3" s="7"/>
      <c r="F3" s="8"/>
      <c r="G3" s="8"/>
      <c r="H3" s="8"/>
      <c r="I3" s="8"/>
    </row>
    <row r="4" spans="3:9" ht="12" customHeight="1" x14ac:dyDescent="0.25">
      <c r="C4" s="7"/>
      <c r="D4" s="7"/>
      <c r="E4" s="7"/>
      <c r="F4" s="8"/>
      <c r="G4" s="8"/>
      <c r="H4" s="8"/>
      <c r="I4" s="8"/>
    </row>
    <row r="5" spans="3:9" x14ac:dyDescent="0.25">
      <c r="C5" s="6" t="s">
        <v>1</v>
      </c>
      <c r="D5" s="6"/>
      <c r="E5" s="9" t="s">
        <v>77</v>
      </c>
      <c r="F5" s="8"/>
      <c r="G5" s="8"/>
      <c r="I5" s="8"/>
    </row>
    <row r="6" spans="3:9" x14ac:dyDescent="0.25">
      <c r="C6" t="s">
        <v>2</v>
      </c>
      <c r="E6" s="67" t="s">
        <v>78</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247" t="s">
        <v>205</v>
      </c>
      <c r="D12" s="247"/>
      <c r="E12" s="247"/>
      <c r="F12" s="8"/>
      <c r="G12" s="8"/>
      <c r="I12" s="8"/>
    </row>
    <row r="13" spans="3:9" x14ac:dyDescent="0.25">
      <c r="C13" s="33"/>
      <c r="D13" s="33"/>
      <c r="E13" s="33"/>
      <c r="F13" s="8"/>
      <c r="G13" s="8"/>
      <c r="I13" s="8"/>
    </row>
    <row r="14" spans="3:9" ht="35.5" customHeight="1" x14ac:dyDescent="0.25">
      <c r="C14" s="247" t="s">
        <v>238</v>
      </c>
      <c r="D14" s="247"/>
      <c r="E14" s="247"/>
      <c r="F14" s="8"/>
      <c r="G14" s="8"/>
      <c r="I14" s="8"/>
    </row>
    <row r="15" spans="3:9" ht="15" customHeight="1" x14ac:dyDescent="0.25">
      <c r="C15" s="12"/>
      <c r="D15" s="12"/>
      <c r="E15" s="8"/>
      <c r="F15" s="8"/>
      <c r="G15" s="8"/>
      <c r="I15" s="8"/>
    </row>
    <row r="16" spans="3:9" ht="15" customHeight="1" x14ac:dyDescent="0.3">
      <c r="C16" s="10" t="s">
        <v>210</v>
      </c>
      <c r="D16" s="10"/>
      <c r="E16" s="13"/>
      <c r="F16" s="8"/>
      <c r="G16" s="8"/>
      <c r="I16" s="8"/>
    </row>
    <row r="17" spans="2:9" ht="15" customHeight="1" x14ac:dyDescent="0.25">
      <c r="C17" s="12"/>
      <c r="D17" s="12"/>
      <c r="E17" s="8"/>
      <c r="F17" s="8"/>
      <c r="G17" s="8"/>
      <c r="I17" s="8"/>
    </row>
    <row r="18" spans="2:9" ht="37.5" customHeight="1" x14ac:dyDescent="0.25">
      <c r="C18" s="24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7"/>
      <c r="E18" s="247"/>
      <c r="F18" s="8"/>
      <c r="G18" s="8"/>
      <c r="I18" s="8"/>
    </row>
    <row r="19" spans="2:9" ht="6" customHeight="1" x14ac:dyDescent="0.25">
      <c r="D19" s="12"/>
      <c r="E19" s="8"/>
      <c r="F19" s="8"/>
      <c r="G19" s="8"/>
      <c r="I19" s="8"/>
    </row>
    <row r="20" spans="2:9" ht="37.5" customHeight="1" x14ac:dyDescent="0.25">
      <c r="B20" s="95"/>
      <c r="C20" s="24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7"/>
      <c r="E20" s="247"/>
      <c r="F20" s="8"/>
      <c r="G20" s="8"/>
      <c r="I20" s="8"/>
    </row>
    <row r="21" spans="2:9" x14ac:dyDescent="0.25">
      <c r="B21" s="95"/>
      <c r="C21" s="33"/>
      <c r="D21" s="33"/>
      <c r="E21" s="33"/>
      <c r="F21" s="8"/>
      <c r="G21" s="8"/>
      <c r="I21" s="8"/>
    </row>
    <row r="22" spans="2:9" ht="14" x14ac:dyDescent="0.3">
      <c r="B22" s="95"/>
      <c r="C22" s="10" t="s">
        <v>211</v>
      </c>
      <c r="D22" s="10"/>
      <c r="E22" s="13"/>
      <c r="F22" s="8"/>
      <c r="G22" s="8"/>
      <c r="I22" s="8"/>
    </row>
    <row r="23" spans="2:9" x14ac:dyDescent="0.25">
      <c r="D23" s="12"/>
      <c r="E23" s="8"/>
      <c r="F23" s="8"/>
      <c r="G23" s="8"/>
      <c r="I23" s="8"/>
    </row>
    <row r="24" spans="2:9" x14ac:dyDescent="0.25">
      <c r="C24" s="6" t="s">
        <v>215</v>
      </c>
      <c r="D24" s="12"/>
      <c r="E24" s="8"/>
      <c r="F24" s="8"/>
      <c r="G24" s="8"/>
      <c r="I24" s="8"/>
    </row>
    <row r="25" spans="2:9" ht="6" customHeight="1" x14ac:dyDescent="0.25">
      <c r="D25" s="12"/>
      <c r="E25" s="8"/>
      <c r="F25" s="8"/>
      <c r="G25" s="8"/>
      <c r="I25" s="8"/>
    </row>
    <row r="26" spans="2:9" ht="15" customHeight="1" x14ac:dyDescent="0.25">
      <c r="C26" s="248" t="s">
        <v>79</v>
      </c>
      <c r="D26" s="248"/>
      <c r="E26" s="248"/>
      <c r="F26" s="8"/>
      <c r="G26" s="8"/>
      <c r="H26" s="8"/>
      <c r="I26" s="8"/>
    </row>
    <row r="27" spans="2:9" ht="6" customHeight="1" x14ac:dyDescent="0.25">
      <c r="D27" s="12"/>
      <c r="E27" s="8"/>
      <c r="F27" s="8"/>
      <c r="G27" s="8"/>
      <c r="H27" s="8"/>
      <c r="I27" s="8"/>
    </row>
    <row r="28" spans="2:9" ht="15" customHeight="1" x14ac:dyDescent="0.25">
      <c r="C28" s="96" t="s">
        <v>102</v>
      </c>
      <c r="D28" s="68" t="str">
        <f ca="1">MID(CELL("filename",'General inputs'!$A$1),FIND("]",CELL("filename",'General inputs'!$A$1))+1,255)</f>
        <v>General inputs</v>
      </c>
      <c r="E28" s="8"/>
      <c r="F28" s="8"/>
      <c r="G28" s="8"/>
      <c r="H28" s="8"/>
      <c r="I28" s="8"/>
    </row>
    <row r="29" spans="2:9" ht="15" customHeight="1" x14ac:dyDescent="0.25">
      <c r="C29" s="96" t="s">
        <v>102</v>
      </c>
      <c r="D29" s="8" t="str">
        <f ca="1">MID(CELL("filename",'Pre-1996 assets'!$A$1),FIND("]",CELL("filename",'Pre-1996 assets'!$A$1))+1,255)</f>
        <v>Pre-1996 assets</v>
      </c>
      <c r="E29" s="8"/>
      <c r="F29" s="8"/>
      <c r="G29" s="8"/>
      <c r="H29" s="8"/>
      <c r="I29" s="8"/>
    </row>
    <row r="30" spans="2:9" ht="15" customHeight="1" x14ac:dyDescent="0.25">
      <c r="C30" s="96" t="s">
        <v>102</v>
      </c>
      <c r="D30" s="8" t="str">
        <f ca="1">MID(CELL("filename",'Post-1996 commissioned assets'!$A$1),FIND("]",CELL("filename",'Post-1996 commissioned assets'!$A$1))+1,255)</f>
        <v>Post-1996 commissioned assets</v>
      </c>
      <c r="E30" s="8"/>
      <c r="F30" s="8"/>
      <c r="G30" s="8"/>
      <c r="H30" s="8"/>
      <c r="I30" s="8"/>
    </row>
    <row r="31" spans="2:9" ht="15" customHeight="1" x14ac:dyDescent="0.25">
      <c r="C31" s="96" t="s">
        <v>102</v>
      </c>
      <c r="D31" s="8" t="str">
        <f ca="1">MID(CELL("filename",'Uncommissioned assets'!$A$1),FIND("]",CELL("filename",'Uncommissioned assets'!$A$1))+1,255)</f>
        <v>Uncommissioned assets</v>
      </c>
      <c r="E31" s="8"/>
      <c r="F31" s="8"/>
      <c r="G31" s="8"/>
      <c r="H31" s="8"/>
      <c r="I31" s="8"/>
    </row>
    <row r="32" spans="2:9" ht="15" customHeight="1" x14ac:dyDescent="0.25">
      <c r="C32" s="96" t="s">
        <v>102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68</v>
      </c>
      <c r="F34" s="8"/>
      <c r="G34" s="8"/>
      <c r="H34" s="8"/>
      <c r="I34" s="8"/>
    </row>
    <row r="35" spans="3:9" ht="6" customHeight="1" x14ac:dyDescent="0.25">
      <c r="C35" s="33"/>
      <c r="D35" s="33"/>
      <c r="E35" s="33"/>
      <c r="F35" s="8"/>
      <c r="G35" s="8"/>
      <c r="H35" s="8"/>
      <c r="I35" s="8"/>
    </row>
    <row r="36" spans="3:9" ht="15" customHeight="1" x14ac:dyDescent="0.25">
      <c r="C36" s="247" t="s">
        <v>103</v>
      </c>
      <c r="D36" s="247"/>
      <c r="E36" s="247"/>
      <c r="F36" s="8"/>
      <c r="G36" s="8"/>
      <c r="H36" s="8"/>
      <c r="I36" s="8"/>
    </row>
    <row r="37" spans="3:9" ht="6" customHeight="1" x14ac:dyDescent="0.25">
      <c r="D37" s="12"/>
      <c r="E37" s="8"/>
      <c r="F37" s="8"/>
      <c r="G37" s="8"/>
      <c r="H37" s="8"/>
      <c r="I37" s="8"/>
    </row>
    <row r="38" spans="3:9" ht="15" customHeight="1" x14ac:dyDescent="0.25">
      <c r="C38" s="97" t="s">
        <v>102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7"/>
      <c r="E40" s="247"/>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104</v>
      </c>
      <c r="D44" s="8"/>
      <c r="E44" s="8"/>
      <c r="F44" s="8"/>
      <c r="G44" s="8"/>
      <c r="H44" s="8"/>
      <c r="I44" s="8"/>
    </row>
    <row r="45" spans="3:9" ht="6" customHeight="1" x14ac:dyDescent="0.25">
      <c r="C45" s="6"/>
      <c r="D45" s="8"/>
      <c r="E45" s="8"/>
      <c r="F45" s="8"/>
      <c r="G45" s="8"/>
      <c r="H45" s="8"/>
      <c r="I45" s="8"/>
    </row>
    <row r="46" spans="3:9" ht="15" customHeight="1" x14ac:dyDescent="0.25">
      <c r="C46" s="247" t="s">
        <v>105</v>
      </c>
      <c r="D46" s="247"/>
      <c r="E46" s="247"/>
      <c r="F46" s="8"/>
      <c r="G46" s="8"/>
      <c r="H46" s="8"/>
      <c r="I46" s="8"/>
    </row>
    <row r="47" spans="3:9" ht="6" customHeight="1" x14ac:dyDescent="0.25">
      <c r="C47" s="33"/>
      <c r="D47" s="33"/>
      <c r="E47" s="33"/>
      <c r="F47" s="8"/>
      <c r="G47" s="8"/>
      <c r="H47" s="8"/>
      <c r="I47" s="8"/>
    </row>
    <row r="48" spans="3:9" ht="15" customHeight="1" x14ac:dyDescent="0.25">
      <c r="C48" s="97" t="s">
        <v>102</v>
      </c>
      <c r="D48" s="8" t="str">
        <f ca="1">MID(CELL("filename",'Headwork assets'!$A$1),FIND("]",CELL("filename",'Headwork assets'!$A$1))+1,255)</f>
        <v>Headwork assets</v>
      </c>
      <c r="E48" s="8"/>
      <c r="F48" s="8"/>
      <c r="G48" s="8"/>
      <c r="H48" s="8"/>
      <c r="I48" s="8"/>
    </row>
    <row r="49" spans="3:9" ht="6" customHeight="1" x14ac:dyDescent="0.25">
      <c r="C49" s="97"/>
      <c r="D49" s="8"/>
      <c r="E49" s="8"/>
      <c r="F49" s="8"/>
      <c r="G49" s="8"/>
      <c r="H49" s="8"/>
      <c r="I49" s="8"/>
    </row>
    <row r="50" spans="3:9" ht="15" customHeight="1" x14ac:dyDescent="0.25">
      <c r="C50" s="248" t="s">
        <v>106</v>
      </c>
      <c r="D50" s="248"/>
      <c r="E50" s="248"/>
      <c r="F50" s="8"/>
      <c r="G50" s="8"/>
      <c r="H50" s="8"/>
      <c r="I50" s="8"/>
    </row>
    <row r="51" spans="3:9" ht="6" customHeight="1" x14ac:dyDescent="0.25">
      <c r="F51" s="8"/>
      <c r="G51" s="8"/>
      <c r="H51" s="8"/>
      <c r="I51" s="8"/>
    </row>
    <row r="52" spans="3:9" ht="24" customHeight="1" x14ac:dyDescent="0.25">
      <c r="C52" s="247" t="s">
        <v>84</v>
      </c>
      <c r="D52" s="247"/>
      <c r="E52" s="247"/>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212</v>
      </c>
      <c r="D56" s="8"/>
      <c r="E56" s="8"/>
      <c r="F56" s="8"/>
      <c r="G56" s="8"/>
      <c r="H56" s="8"/>
      <c r="I56" s="8"/>
    </row>
    <row r="57" spans="3:9" ht="6" customHeight="1" x14ac:dyDescent="0.25">
      <c r="C57" s="6"/>
      <c r="D57" s="8"/>
      <c r="E57" s="8"/>
      <c r="F57" s="8"/>
      <c r="G57" s="8"/>
      <c r="H57" s="8"/>
      <c r="I57" s="8"/>
    </row>
    <row r="58" spans="3:9" ht="15" customHeight="1" x14ac:dyDescent="0.25">
      <c r="C58" s="247" t="s">
        <v>213</v>
      </c>
      <c r="D58" s="247"/>
      <c r="E58" s="247"/>
      <c r="F58" s="8"/>
      <c r="G58" s="8"/>
      <c r="H58" s="8"/>
      <c r="I58" s="8"/>
    </row>
    <row r="59" spans="3:9" ht="6" customHeight="1" x14ac:dyDescent="0.25">
      <c r="C59" s="33"/>
      <c r="D59" s="33"/>
      <c r="E59" s="33"/>
      <c r="F59" s="8"/>
      <c r="G59" s="8"/>
      <c r="H59" s="8"/>
      <c r="I59" s="8"/>
    </row>
    <row r="60" spans="3:9" ht="15" customHeight="1" x14ac:dyDescent="0.25">
      <c r="C60" s="97" t="s">
        <v>102</v>
      </c>
      <c r="D60" s="8" t="str">
        <f ca="1">MID(CELL("filename",'Scheme cost allocation'!$A$1),FIND("]",CELL("filename",'Scheme cost allocation'!$A$1))+1,255)</f>
        <v>Scheme cost allocation</v>
      </c>
      <c r="E60" s="8"/>
      <c r="F60" s="8"/>
      <c r="G60" s="8"/>
      <c r="H60" s="8"/>
      <c r="I60" s="8"/>
    </row>
    <row r="61" spans="3:9" ht="6" customHeight="1" x14ac:dyDescent="0.25">
      <c r="C61" s="97"/>
      <c r="D61" s="8"/>
      <c r="E61" s="8"/>
      <c r="F61" s="8"/>
      <c r="G61" s="8"/>
      <c r="H61" s="8"/>
      <c r="I61" s="8"/>
    </row>
    <row r="62" spans="3:9" ht="15" customHeight="1" x14ac:dyDescent="0.25">
      <c r="C62" s="248" t="s">
        <v>214</v>
      </c>
      <c r="D62" s="248"/>
      <c r="E62" s="248"/>
      <c r="F62" s="8"/>
      <c r="G62" s="8"/>
      <c r="H62" s="8"/>
      <c r="I62" s="8"/>
    </row>
    <row r="63" spans="3:9" ht="6" customHeight="1" x14ac:dyDescent="0.25">
      <c r="F63" s="8"/>
      <c r="G63" s="8"/>
      <c r="H63" s="8"/>
      <c r="I63" s="8"/>
    </row>
    <row r="64" spans="3:9" ht="24" customHeight="1" x14ac:dyDescent="0.25">
      <c r="C64" s="247" t="s">
        <v>84</v>
      </c>
      <c r="D64" s="247"/>
      <c r="E64" s="247"/>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191</v>
      </c>
      <c r="D68" s="6"/>
      <c r="E68" s="98"/>
      <c r="F68" s="8"/>
      <c r="G68" s="8"/>
      <c r="H68" s="8"/>
      <c r="I68" s="8"/>
    </row>
    <row r="69" spans="3:9" ht="6" customHeight="1" x14ac:dyDescent="0.25">
      <c r="C69" s="6"/>
      <c r="D69" s="6"/>
      <c r="E69" s="98"/>
      <c r="F69" s="8"/>
      <c r="G69" s="8"/>
      <c r="H69" s="8"/>
      <c r="I69" s="8"/>
    </row>
    <row r="70" spans="3:9" ht="15" customHeight="1" x14ac:dyDescent="0.25">
      <c r="C70" s="4" t="s">
        <v>192</v>
      </c>
      <c r="D70" s="6"/>
      <c r="E70" s="98"/>
      <c r="F70" s="8"/>
      <c r="G70" s="8"/>
      <c r="H70" s="8"/>
      <c r="I70" s="8"/>
    </row>
    <row r="71" spans="3:9" ht="6" customHeight="1" x14ac:dyDescent="0.25">
      <c r="C71" s="4"/>
      <c r="D71" s="6"/>
      <c r="E71" s="98"/>
      <c r="F71" s="8"/>
      <c r="G71" s="8"/>
      <c r="H71" s="8"/>
      <c r="I71" s="8"/>
    </row>
    <row r="72" spans="3:9" x14ac:dyDescent="0.25">
      <c r="C72" s="97" t="s">
        <v>102</v>
      </c>
      <c r="D72" s="68" t="str">
        <f ca="1">MID(CELL("filename",'MP Calculations'!A8),FIND("]",CELL("filename",'MP Calculations'!A8))+1,255)</f>
        <v>MP Calculations</v>
      </c>
      <c r="E72" s="98"/>
      <c r="F72" s="8"/>
      <c r="G72" s="8"/>
      <c r="H72" s="8"/>
      <c r="I72" s="8"/>
    </row>
    <row r="73" spans="3:9" x14ac:dyDescent="0.25">
      <c r="C73" s="97" t="s">
        <v>102</v>
      </c>
      <c r="D73" s="68" t="str">
        <f ca="1">MID(CELL("filename",'Summary of result'!A11),FIND("]",CELL("filename",'Summary of result'!A11))+1,255)</f>
        <v>Summary of result</v>
      </c>
      <c r="E73" s="98"/>
      <c r="F73" s="8"/>
      <c r="G73" s="8"/>
      <c r="H73" s="8"/>
      <c r="I73" s="8"/>
    </row>
    <row r="74" spans="3:9" ht="6" customHeight="1" x14ac:dyDescent="0.25">
      <c r="C74" s="97"/>
      <c r="D74" s="68"/>
      <c r="E74" s="98"/>
      <c r="F74" s="8"/>
      <c r="G74" s="8"/>
      <c r="H74" s="8"/>
      <c r="I74" s="8"/>
    </row>
    <row r="75" spans="3:9" x14ac:dyDescent="0.25">
      <c r="C75" s="247" t="s">
        <v>196</v>
      </c>
      <c r="D75" s="247"/>
      <c r="E75" s="247"/>
      <c r="F75" s="8"/>
      <c r="G75" s="8"/>
      <c r="H75" s="8"/>
      <c r="I75" s="8"/>
    </row>
    <row r="76" spans="3:9" ht="15" customHeight="1" x14ac:dyDescent="0.25">
      <c r="D76" s="12"/>
      <c r="E76" s="8"/>
      <c r="F76" s="8"/>
      <c r="G76" s="8"/>
      <c r="H76" s="8"/>
      <c r="I76" s="8"/>
    </row>
    <row r="77" spans="3:9" ht="15" customHeight="1" x14ac:dyDescent="0.25">
      <c r="C77" s="6" t="s">
        <v>107</v>
      </c>
      <c r="D77" s="12"/>
      <c r="E77" s="8"/>
      <c r="F77" s="8"/>
      <c r="G77" s="8"/>
      <c r="H77" s="8"/>
      <c r="I77" s="8"/>
    </row>
    <row r="78" spans="3:9" ht="6" customHeight="1" x14ac:dyDescent="0.25">
      <c r="D78" s="12"/>
      <c r="E78" s="8"/>
      <c r="F78" s="8"/>
      <c r="G78" s="8"/>
      <c r="H78" s="8"/>
      <c r="I78" s="8"/>
    </row>
    <row r="79" spans="3:9" ht="15" customHeight="1" x14ac:dyDescent="0.25">
      <c r="C79" s="8" t="s">
        <v>108</v>
      </c>
      <c r="D79" s="12"/>
      <c r="E79" s="8"/>
      <c r="F79" s="8"/>
      <c r="G79" s="8"/>
      <c r="H79" s="8"/>
      <c r="I79" s="8"/>
    </row>
    <row r="80" spans="3:9" ht="6" customHeight="1" x14ac:dyDescent="0.25">
      <c r="C80" s="8"/>
      <c r="D80" s="12"/>
      <c r="E80" s="8"/>
      <c r="F80" s="8"/>
      <c r="G80" s="8"/>
      <c r="H80" s="8"/>
      <c r="I80" s="8"/>
    </row>
    <row r="81" spans="3:9" ht="15" customHeight="1" x14ac:dyDescent="0.25">
      <c r="C81" s="97" t="s">
        <v>102</v>
      </c>
      <c r="D81" s="68"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8" t="s">
        <v>193</v>
      </c>
      <c r="D83" s="12"/>
      <c r="E83" s="8"/>
      <c r="F83" s="8"/>
      <c r="G83" s="8"/>
      <c r="H83" s="8"/>
      <c r="I83" s="8"/>
    </row>
    <row r="84" spans="3:9" ht="15" customHeight="1" x14ac:dyDescent="0.25">
      <c r="C84" s="97" t="s">
        <v>102</v>
      </c>
      <c r="D84" s="101" t="s">
        <v>114</v>
      </c>
      <c r="F84" s="8"/>
      <c r="G84" s="8"/>
      <c r="H84" s="8"/>
      <c r="I84" s="8"/>
    </row>
    <row r="85" spans="3:9" ht="15" customHeight="1" x14ac:dyDescent="0.25">
      <c r="C85" s="97" t="s">
        <v>102</v>
      </c>
      <c r="D85" s="156" t="s">
        <v>233</v>
      </c>
      <c r="F85" s="8"/>
      <c r="G85" s="8"/>
      <c r="H85" s="8"/>
      <c r="I85" s="8"/>
    </row>
    <row r="86" spans="3:9" ht="15" customHeight="1" x14ac:dyDescent="0.25">
      <c r="C86" s="97"/>
      <c r="D86" s="156"/>
      <c r="F86" s="8"/>
      <c r="G86" s="8"/>
      <c r="H86" s="8"/>
      <c r="I86" s="8"/>
    </row>
    <row r="87" spans="3:9" ht="15" customHeight="1" x14ac:dyDescent="0.25">
      <c r="C87" s="8" t="s">
        <v>239</v>
      </c>
      <c r="D87" s="156"/>
      <c r="F87" s="8"/>
      <c r="G87" s="8"/>
      <c r="H87" s="8"/>
      <c r="I87" s="8"/>
    </row>
    <row r="88" spans="3:9" ht="15" customHeight="1" x14ac:dyDescent="0.25">
      <c r="C88" s="8"/>
      <c r="D88" s="156"/>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91" t="s">
        <v>100</v>
      </c>
      <c r="D95" s="92"/>
      <c r="E95" s="9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80</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232</v>
      </c>
    </row>
    <row r="5" spans="3:7" x14ac:dyDescent="0.25">
      <c r="C5" s="6" t="s">
        <v>220</v>
      </c>
      <c r="D5" s="6" t="s">
        <v>221</v>
      </c>
      <c r="E5" s="6" t="s">
        <v>222</v>
      </c>
      <c r="F5" s="6" t="s">
        <v>223</v>
      </c>
      <c r="G5" s="6" t="s">
        <v>228</v>
      </c>
    </row>
    <row r="6" spans="3:7" ht="34.5" x14ac:dyDescent="0.25">
      <c r="C6" s="152" t="s">
        <v>224</v>
      </c>
      <c r="D6" s="152" t="s">
        <v>229</v>
      </c>
      <c r="E6" s="152" t="s">
        <v>225</v>
      </c>
      <c r="F6" s="153" t="s">
        <v>226</v>
      </c>
      <c r="G6" s="154">
        <v>43678</v>
      </c>
    </row>
    <row r="7" spans="3:7" ht="23" x14ac:dyDescent="0.25">
      <c r="C7" s="152" t="s">
        <v>224</v>
      </c>
      <c r="D7" s="152" t="s">
        <v>230</v>
      </c>
      <c r="E7" s="152" t="s">
        <v>227</v>
      </c>
      <c r="F7" s="153" t="s">
        <v>226</v>
      </c>
      <c r="G7" s="154">
        <v>43678</v>
      </c>
    </row>
    <row r="8" spans="3:7" ht="46" x14ac:dyDescent="0.25">
      <c r="C8" s="152" t="s">
        <v>235</v>
      </c>
      <c r="D8" s="152" t="s">
        <v>231</v>
      </c>
      <c r="E8" s="152" t="s">
        <v>267</v>
      </c>
      <c r="F8" s="153" t="s">
        <v>226</v>
      </c>
      <c r="G8" s="154">
        <v>43678</v>
      </c>
    </row>
    <row r="9" spans="3:7" ht="34.5" x14ac:dyDescent="0.25">
      <c r="C9" s="152" t="s">
        <v>269</v>
      </c>
      <c r="D9" s="152" t="s">
        <v>270</v>
      </c>
      <c r="E9" s="152" t="s">
        <v>271</v>
      </c>
      <c r="F9" s="153" t="s">
        <v>272</v>
      </c>
      <c r="G9" s="154">
        <v>44805</v>
      </c>
    </row>
    <row r="10" spans="3:7" x14ac:dyDescent="0.25">
      <c r="C10" s="152"/>
      <c r="D10" s="152"/>
      <c r="E10" s="152"/>
      <c r="F10" s="153"/>
      <c r="G10" s="154"/>
    </row>
    <row r="11" spans="3:7" x14ac:dyDescent="0.25">
      <c r="C11" s="152"/>
      <c r="D11" s="152"/>
      <c r="E11" s="152"/>
      <c r="F11" s="153"/>
      <c r="G11" s="154"/>
    </row>
    <row r="12" spans="3:7" x14ac:dyDescent="0.25">
      <c r="C12" s="152"/>
      <c r="D12" s="152"/>
      <c r="E12" s="152"/>
      <c r="F12" s="153"/>
      <c r="G12" s="154"/>
    </row>
    <row r="13" spans="3:7" x14ac:dyDescent="0.25">
      <c r="C13" s="152"/>
      <c r="D13" s="152"/>
      <c r="E13" s="152"/>
      <c r="F13" s="153"/>
      <c r="G13" s="154"/>
    </row>
    <row r="14" spans="3:7" x14ac:dyDescent="0.25">
      <c r="C14" s="152"/>
      <c r="D14" s="152"/>
      <c r="E14" s="152"/>
      <c r="F14" s="153"/>
      <c r="G14" s="154"/>
    </row>
    <row r="15" spans="3:7" x14ac:dyDescent="0.25">
      <c r="C15" s="152"/>
      <c r="D15" s="152"/>
      <c r="E15" s="152"/>
      <c r="F15" s="153"/>
      <c r="G15" s="154"/>
    </row>
    <row r="16" spans="3:7" x14ac:dyDescent="0.25">
      <c r="C16" s="152"/>
      <c r="D16" s="152"/>
      <c r="E16" s="152"/>
      <c r="F16" s="153"/>
      <c r="G16" s="154"/>
    </row>
    <row r="17" spans="3:7" x14ac:dyDescent="0.25">
      <c r="C17" s="152"/>
      <c r="D17" s="152"/>
      <c r="E17" s="152"/>
      <c r="F17" s="153"/>
      <c r="G17" s="154"/>
    </row>
    <row r="18" spans="3:7" x14ac:dyDescent="0.25">
      <c r="C18" s="152"/>
      <c r="D18" s="152"/>
      <c r="E18" s="152"/>
      <c r="F18" s="153"/>
      <c r="G18" s="154"/>
    </row>
    <row r="19" spans="3:7" x14ac:dyDescent="0.25">
      <c r="C19" s="152"/>
      <c r="D19" s="152"/>
      <c r="E19" s="152"/>
      <c r="F19" s="153"/>
      <c r="G19" s="154"/>
    </row>
    <row r="20" spans="3:7" x14ac:dyDescent="0.25">
      <c r="C20" s="152"/>
      <c r="D20" s="152"/>
      <c r="E20" s="152"/>
      <c r="F20" s="153"/>
      <c r="G20" s="154"/>
    </row>
    <row r="21" spans="3:7" x14ac:dyDescent="0.25">
      <c r="C21" s="152"/>
      <c r="D21" s="152"/>
      <c r="E21" s="152"/>
      <c r="F21" s="153"/>
      <c r="G21" s="154"/>
    </row>
    <row r="22" spans="3:7" x14ac:dyDescent="0.25">
      <c r="C22" s="152"/>
      <c r="D22" s="152"/>
      <c r="E22" s="152"/>
      <c r="F22" s="153"/>
      <c r="G22" s="154"/>
    </row>
    <row r="23" spans="3:7" x14ac:dyDescent="0.25">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abSelected="1" zoomScaleNormal="100" workbookViewId="0">
      <selection activeCell="I30" sqref="I30"/>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5" t="s">
        <v>189</v>
      </c>
    </row>
    <row r="5" spans="1:17" x14ac:dyDescent="0.25">
      <c r="D5" t="s">
        <v>240</v>
      </c>
      <c r="Q5" s="155" t="s">
        <v>268</v>
      </c>
    </row>
    <row r="6" spans="1:17" x14ac:dyDescent="0.25">
      <c r="Q6" s="156"/>
    </row>
    <row r="8" spans="1:17" x14ac:dyDescent="0.25">
      <c r="D8" s="1" t="str">
        <f>"The maximum price for the new development area '"&amp;'General inputs'!H7&amp;"' is:"</f>
        <v>The maximum price for the new development area 'Boulder Bay' is:</v>
      </c>
      <c r="J8" s="64">
        <f>G19</f>
        <v>4211.1520163749547</v>
      </c>
      <c r="K8" t="str">
        <f>"per ET ($"&amp;'General inputs'!$I$40&amp;")."</f>
        <v>per ET ($2020-21).</v>
      </c>
    </row>
    <row r="10" spans="1:17" x14ac:dyDescent="0.25">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5">
      <c r="G12" s="1"/>
    </row>
    <row r="13" spans="1:17" x14ac:dyDescent="0.25">
      <c r="D13" s="90" t="s">
        <v>190</v>
      </c>
      <c r="G13" s="1"/>
    </row>
    <row r="14" spans="1:17" x14ac:dyDescent="0.25">
      <c r="G14" s="1"/>
    </row>
    <row r="15" spans="1:17" x14ac:dyDescent="0.25">
      <c r="G15" s="1"/>
    </row>
    <row r="17" spans="4:21" x14ac:dyDescent="0.25">
      <c r="D17" t="str">
        <f>"in $, $"&amp;'General inputs'!$I$40&amp;", where:"</f>
        <v>in $, $2020-21, where:</v>
      </c>
    </row>
    <row r="19" spans="4:21" x14ac:dyDescent="0.25">
      <c r="E19" t="s">
        <v>206</v>
      </c>
      <c r="F19" s="30" t="s">
        <v>66</v>
      </c>
      <c r="G19" s="100">
        <f>IF('General inputs'!$H$42='General inputs'!$L$37,'MP Calculations'!C22,IF('General inputs'!$H$42='General inputs'!$L$38,'MP Calculations'!C22*1000,'MP Calculations'!C22*1000000))</f>
        <v>4211.1520163749547</v>
      </c>
      <c r="H19" s="30" t="s">
        <v>66</v>
      </c>
      <c r="I19" s="148" t="s">
        <v>241</v>
      </c>
      <c r="J19" s="1"/>
      <c r="K19" s="1"/>
      <c r="L19" s="1"/>
      <c r="M19" s="1"/>
      <c r="N19" s="1"/>
      <c r="O19" s="1"/>
      <c r="P19" s="1"/>
      <c r="Q19" s="1"/>
      <c r="R19" s="1"/>
      <c r="S19" s="1"/>
      <c r="T19" s="1"/>
      <c r="U19" s="1"/>
    </row>
    <row r="20" spans="4:21" ht="13.5" x14ac:dyDescent="0.35">
      <c r="E20" t="s">
        <v>70</v>
      </c>
      <c r="F20" s="30" t="s">
        <v>66</v>
      </c>
      <c r="G20" s="100">
        <f>IF('General inputs'!$H$42='General inputs'!$L$37,'MP Calculations'!H20,IF('General inputs'!$H$42='General inputs'!$L$38,'MP Calculations'!H20*1000,'MP Calculations'!H20*1000000))</f>
        <v>48190370.275578097</v>
      </c>
      <c r="H20" s="30" t="s">
        <v>66</v>
      </c>
      <c r="I20" s="1" t="s">
        <v>169</v>
      </c>
      <c r="J20" s="1"/>
      <c r="K20" s="1"/>
      <c r="L20" s="1"/>
      <c r="M20" s="1"/>
      <c r="N20" s="1"/>
      <c r="O20" s="1"/>
      <c r="P20" s="1"/>
      <c r="Q20" s="1"/>
      <c r="R20" s="1"/>
      <c r="S20" s="1"/>
      <c r="T20" s="1"/>
      <c r="U20" s="1"/>
    </row>
    <row r="21" spans="4:21" ht="13.5" x14ac:dyDescent="0.35">
      <c r="E21" t="s">
        <v>71</v>
      </c>
      <c r="F21" s="30" t="s">
        <v>66</v>
      </c>
      <c r="G21" s="100">
        <f>IF('General inputs'!$H$42='General inputs'!$L$37,SUM('MP Calculations'!I20:K20),IF('General inputs'!$H$42='General inputs'!$L$38,SUM('MP Calculations'!I20:K20)*1000,SUM('MP Calculations'!I20:K20)*1000000))</f>
        <v>19746614.333310291</v>
      </c>
      <c r="H21" s="30" t="s">
        <v>66</v>
      </c>
      <c r="I21" s="1" t="s">
        <v>170</v>
      </c>
      <c r="J21" s="1"/>
      <c r="K21" s="1"/>
      <c r="L21" s="1"/>
      <c r="M21" s="1"/>
      <c r="N21" s="1"/>
      <c r="O21" s="1"/>
      <c r="P21" s="1"/>
      <c r="Q21" s="1"/>
      <c r="R21" s="1"/>
      <c r="S21" s="1"/>
      <c r="T21" s="1"/>
      <c r="U21" s="1"/>
    </row>
    <row r="22" spans="4:21" ht="13.5" x14ac:dyDescent="0.35">
      <c r="E22" t="s">
        <v>264</v>
      </c>
      <c r="F22" s="30" t="s">
        <v>66</v>
      </c>
      <c r="G22" s="63">
        <f>'MP Calculations'!H21</f>
        <v>6943.7895997241603</v>
      </c>
      <c r="H22" s="30" t="s">
        <v>66</v>
      </c>
      <c r="I22" s="146" t="s">
        <v>171</v>
      </c>
      <c r="J22" s="147"/>
      <c r="K22" s="147"/>
      <c r="L22" s="147"/>
      <c r="M22" s="147"/>
      <c r="N22" s="147"/>
      <c r="O22" s="147"/>
      <c r="P22" s="147"/>
      <c r="Q22" s="147"/>
      <c r="R22" s="147"/>
      <c r="S22" s="147"/>
      <c r="T22" s="147"/>
      <c r="U22" s="147"/>
    </row>
    <row r="23" spans="4:21" ht="13.5" x14ac:dyDescent="0.35">
      <c r="E23" t="s">
        <v>265</v>
      </c>
      <c r="F23" s="30" t="s">
        <v>66</v>
      </c>
      <c r="G23" s="63">
        <f>'MP Calculations'!J21</f>
        <v>7431.1424077595375</v>
      </c>
      <c r="H23" s="30" t="s">
        <v>66</v>
      </c>
      <c r="I23" s="146" t="s">
        <v>172</v>
      </c>
      <c r="J23" s="147"/>
      <c r="K23" s="147"/>
      <c r="L23" s="147"/>
      <c r="M23" s="147"/>
      <c r="N23" s="147"/>
      <c r="O23" s="147"/>
      <c r="P23" s="147"/>
      <c r="Q23" s="147"/>
      <c r="R23" s="147"/>
      <c r="S23" s="147"/>
      <c r="T23" s="147"/>
      <c r="U23" s="147"/>
    </row>
    <row r="24" spans="4:21" ht="13.5" x14ac:dyDescent="0.35">
      <c r="E24" t="s">
        <v>266</v>
      </c>
      <c r="F24" s="30" t="s">
        <v>66</v>
      </c>
      <c r="G24" s="63">
        <f>'MP Calculations'!L21</f>
        <v>2277.7265268110182</v>
      </c>
      <c r="H24" s="30" t="s">
        <v>66</v>
      </c>
      <c r="I24" s="146" t="s">
        <v>173</v>
      </c>
      <c r="J24" s="147"/>
      <c r="K24" s="147"/>
      <c r="L24" s="147"/>
      <c r="M24" s="147"/>
      <c r="N24" s="147"/>
      <c r="O24" s="147"/>
      <c r="P24" s="147"/>
      <c r="Q24" s="147"/>
      <c r="R24" s="147"/>
      <c r="S24" s="147"/>
      <c r="T24" s="147"/>
      <c r="U24" s="147"/>
    </row>
    <row r="25" spans="4:21" ht="13.5" x14ac:dyDescent="0.35">
      <c r="E25" t="s">
        <v>72</v>
      </c>
      <c r="F25" s="30" t="s">
        <v>66</v>
      </c>
      <c r="G25" s="100">
        <f>'MP Calculations'!R30</f>
        <v>19312153.072393488</v>
      </c>
      <c r="H25" s="30" t="s">
        <v>66</v>
      </c>
      <c r="I25" s="1" t="s">
        <v>174</v>
      </c>
      <c r="J25" s="1"/>
      <c r="K25" s="1"/>
      <c r="L25" s="1"/>
      <c r="M25" s="1"/>
      <c r="N25" s="1"/>
      <c r="O25" s="1"/>
      <c r="P25" s="1"/>
      <c r="Q25" s="1"/>
      <c r="R25" s="1"/>
      <c r="S25" s="1"/>
      <c r="T25" s="1"/>
      <c r="U25" s="1"/>
    </row>
    <row r="26" spans="4:21" ht="13.5" x14ac:dyDescent="0.35">
      <c r="E26" t="s">
        <v>73</v>
      </c>
      <c r="F26" s="30" t="s">
        <v>66</v>
      </c>
      <c r="G26" s="100">
        <f>'MP Calculations'!U30</f>
        <v>6701180.2353333673</v>
      </c>
      <c r="H26" s="30" t="s">
        <v>66</v>
      </c>
      <c r="I26" s="1" t="s">
        <v>175</v>
      </c>
      <c r="J26" s="1"/>
      <c r="K26" s="1"/>
      <c r="L26" s="1"/>
      <c r="M26" s="1"/>
      <c r="N26" s="1"/>
      <c r="O26" s="1"/>
      <c r="P26" s="1"/>
      <c r="Q26" s="1"/>
      <c r="R26" s="1"/>
      <c r="S26" s="1"/>
      <c r="T26" s="1"/>
      <c r="U26" s="1"/>
    </row>
    <row r="27" spans="4:21" x14ac:dyDescent="0.25">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zoomScaleNormal="100" workbookViewId="0">
      <selection activeCell="K25" sqref="K25"/>
    </sheetView>
  </sheetViews>
  <sheetFormatPr defaultRowHeight="11.5" x14ac:dyDescent="0.25"/>
  <cols>
    <col min="1" max="1" width="2.69921875" customWidth="1"/>
    <col min="2" max="2" width="4.39843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61</v>
      </c>
    </row>
    <row r="3" spans="1:11" ht="20" x14ac:dyDescent="0.4">
      <c r="C3" s="50" t="s">
        <v>199</v>
      </c>
    </row>
    <row r="6" spans="1:11" ht="15.5" x14ac:dyDescent="0.35">
      <c r="C6" s="2" t="s">
        <v>34</v>
      </c>
      <c r="E6" s="35"/>
    </row>
    <row r="7" spans="1:11" x14ac:dyDescent="0.25">
      <c r="B7" s="44"/>
      <c r="C7" s="34"/>
      <c r="D7" s="34"/>
      <c r="E7" s="34"/>
      <c r="F7" s="34"/>
      <c r="G7" s="34"/>
      <c r="H7" s="34"/>
      <c r="I7" s="34"/>
      <c r="J7" s="34"/>
      <c r="K7" s="45"/>
    </row>
    <row r="8" spans="1:11" x14ac:dyDescent="0.25">
      <c r="B8" s="46"/>
      <c r="J8" s="26" t="s">
        <v>35</v>
      </c>
      <c r="K8" s="47"/>
    </row>
    <row r="9" spans="1:11" x14ac:dyDescent="0.25">
      <c r="A9" s="52">
        <v>1</v>
      </c>
      <c r="B9" s="46"/>
      <c r="C9" t="str">
        <f>"Table "&amp;A9&amp;":  Calculation of maximum price ("&amp;'General inputs'!H42&amp;", $"&amp;'General inputs'!I40&amp;")"</f>
        <v>Table 1:  Calculation of maximum price ($, $2020-21)</v>
      </c>
      <c r="J9">
        <f>ROW(C17)</f>
        <v>17</v>
      </c>
      <c r="K9" s="47"/>
    </row>
    <row r="10" spans="1:11" x14ac:dyDescent="0.25">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5">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5">
      <c r="B12" s="48"/>
      <c r="C12" s="35"/>
      <c r="D12" s="35"/>
      <c r="E12" s="35"/>
      <c r="F12" s="35"/>
      <c r="G12" s="35"/>
      <c r="H12" s="35"/>
      <c r="I12" s="35"/>
      <c r="J12" s="35"/>
      <c r="K12" s="49"/>
    </row>
    <row r="13" spans="1:11" x14ac:dyDescent="0.25">
      <c r="E13" s="34"/>
    </row>
    <row r="14" spans="1:11" x14ac:dyDescent="0.25">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69" t="str">
        <f>C9</f>
        <v>Table 1:  Calculation of maximum price ($, $2020-21)</v>
      </c>
      <c r="E17" s="35"/>
    </row>
    <row r="18" spans="2:22" x14ac:dyDescent="0.25">
      <c r="B18" s="44"/>
      <c r="C18" s="113"/>
      <c r="D18" s="102"/>
      <c r="E18" s="102"/>
      <c r="F18" s="113"/>
      <c r="G18" s="113"/>
      <c r="H18" s="113"/>
      <c r="I18" s="102"/>
      <c r="J18" s="113"/>
      <c r="K18" s="113"/>
      <c r="L18" s="34"/>
      <c r="M18" s="45"/>
    </row>
    <row r="19" spans="2:22" ht="46" x14ac:dyDescent="0.25">
      <c r="B19" s="46"/>
      <c r="C19" s="40" t="s">
        <v>200</v>
      </c>
      <c r="F19" s="120" t="s">
        <v>148</v>
      </c>
      <c r="G19" s="120" t="s">
        <v>218</v>
      </c>
      <c r="H19" s="119" t="s">
        <v>132</v>
      </c>
      <c r="I19" s="121"/>
      <c r="J19" s="119" t="s">
        <v>133</v>
      </c>
      <c r="K19" s="119" t="s">
        <v>134</v>
      </c>
      <c r="L19" s="119" t="s">
        <v>150</v>
      </c>
      <c r="M19" s="47"/>
    </row>
    <row r="20" spans="2:22" x14ac:dyDescent="0.25">
      <c r="B20" s="46"/>
      <c r="E20" s="6" t="s">
        <v>147</v>
      </c>
      <c r="H20" s="122">
        <f>K30</f>
        <v>48190370.275578097</v>
      </c>
      <c r="I20" s="124"/>
      <c r="J20" s="125">
        <f>M30</f>
        <v>16587421.275024991</v>
      </c>
      <c r="K20" s="125">
        <f>O30</f>
        <v>3159193.0582853002</v>
      </c>
      <c r="L20" s="122">
        <f>R30-U30</f>
        <v>12610972.83706012</v>
      </c>
      <c r="M20" s="47"/>
    </row>
    <row r="21" spans="2:22" x14ac:dyDescent="0.25">
      <c r="B21" s="46"/>
      <c r="E21" s="6" t="s">
        <v>21</v>
      </c>
      <c r="F21" s="35"/>
      <c r="H21" s="122">
        <f>F30</f>
        <v>6943.7895997241603</v>
      </c>
      <c r="I21" s="124"/>
      <c r="J21" s="125">
        <f>G30</f>
        <v>7431.1424077595375</v>
      </c>
      <c r="K21" s="125">
        <f>G30</f>
        <v>7431.1424077595375</v>
      </c>
      <c r="L21" s="122">
        <f>H30</f>
        <v>2277.7265268110182</v>
      </c>
      <c r="M21" s="47"/>
    </row>
    <row r="22" spans="2:22" ht="12" customHeight="1" x14ac:dyDescent="0.25">
      <c r="B22" s="46"/>
      <c r="C22" s="246">
        <f>IF(SUM(F22:K22,-L22)&lt;0,0,SUM(F22:K22,-L22))</f>
        <v>4211.1520163749547</v>
      </c>
      <c r="E22" s="6" t="s">
        <v>149</v>
      </c>
      <c r="F22" s="242">
        <v>150.45508487865223</v>
      </c>
      <c r="G22" s="123"/>
      <c r="H22" s="75">
        <f>H20/H21</f>
        <v>6940.067751691734</v>
      </c>
      <c r="I22" s="127"/>
      <c r="J22" s="126">
        <f>J20/J21</f>
        <v>2232.1495625900729</v>
      </c>
      <c r="K22" s="126">
        <f>K20/K21</f>
        <v>425.12885434499236</v>
      </c>
      <c r="L22" s="75">
        <f>L20/L21</f>
        <v>5536.6492371304967</v>
      </c>
      <c r="M22" s="47"/>
    </row>
    <row r="23" spans="2:22" x14ac:dyDescent="0.25">
      <c r="B23" s="48"/>
      <c r="C23" s="51"/>
      <c r="D23" s="35"/>
      <c r="E23" s="35"/>
      <c r="F23" s="35"/>
      <c r="G23" s="35"/>
      <c r="H23" s="35"/>
      <c r="I23" s="35"/>
      <c r="J23" s="35"/>
      <c r="K23" s="35"/>
      <c r="L23" s="35"/>
      <c r="M23" s="49"/>
    </row>
    <row r="24" spans="2:22" x14ac:dyDescent="0.25">
      <c r="C24" s="188"/>
      <c r="D24" s="188"/>
      <c r="E24" s="188"/>
    </row>
    <row r="25" spans="2:22" x14ac:dyDescent="0.25">
      <c r="C25" s="179"/>
      <c r="D25" s="188"/>
      <c r="E25" s="188"/>
      <c r="K25" s="63"/>
    </row>
    <row r="27" spans="2:22" ht="18" x14ac:dyDescent="0.4">
      <c r="C27" s="69" t="str">
        <f>C10</f>
        <v>Table 2:  Key variables used in maximum price calculation ($, $2020-21)</v>
      </c>
      <c r="D27" s="72"/>
      <c r="H27" s="63"/>
      <c r="I27" s="63"/>
      <c r="J27" s="63"/>
    </row>
    <row r="28" spans="2:22" ht="18" x14ac:dyDescent="0.4">
      <c r="B28" s="44"/>
      <c r="C28" s="73"/>
      <c r="D28" s="74"/>
      <c r="E28" s="34"/>
      <c r="F28" s="34"/>
      <c r="G28" s="34"/>
      <c r="H28" s="197"/>
      <c r="I28" s="197"/>
      <c r="J28" s="197"/>
      <c r="K28" s="34"/>
      <c r="L28" s="34"/>
      <c r="M28" s="34"/>
      <c r="N28" s="34"/>
      <c r="O28" s="34"/>
      <c r="P28" s="34"/>
      <c r="Q28" s="34"/>
      <c r="R28" s="34"/>
      <c r="S28" s="34"/>
      <c r="T28" s="34"/>
      <c r="U28" s="34"/>
      <c r="V28" s="45"/>
    </row>
    <row r="29" spans="2:22" ht="92" x14ac:dyDescent="0.25">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5">
      <c r="B30" s="46"/>
      <c r="E30" s="178">
        <f>SUM(E40:E130)</f>
        <v>6810.9613728367085</v>
      </c>
      <c r="F30" s="75">
        <f t="shared" ref="F30:H30" si="0">SUM(F40:F130)</f>
        <v>6943.7895997241603</v>
      </c>
      <c r="G30" s="75">
        <f t="shared" si="0"/>
        <v>7431.1424077595375</v>
      </c>
      <c r="H30" s="71">
        <f t="shared" si="0"/>
        <v>2277.7265268110182</v>
      </c>
      <c r="K30" s="75">
        <f>K40</f>
        <v>48190370.275578097</v>
      </c>
      <c r="M30" s="75">
        <f>SUM(M40:M130)</f>
        <v>16587421.275024991</v>
      </c>
      <c r="O30" s="75">
        <f>SUM(O40:O130)</f>
        <v>3159193.0582853002</v>
      </c>
      <c r="R30" s="75">
        <f>SUM(R40:R130)</f>
        <v>19312153.072393488</v>
      </c>
      <c r="U30" s="75">
        <f>SUM(U40:U130)</f>
        <v>6701180.2353333673</v>
      </c>
      <c r="V30" s="47"/>
    </row>
    <row r="31" spans="2:22" x14ac:dyDescent="0.25">
      <c r="B31" s="48"/>
      <c r="C31" s="35"/>
      <c r="D31" s="35"/>
      <c r="E31" s="35"/>
      <c r="F31" s="35"/>
      <c r="G31" s="35"/>
      <c r="H31" s="35"/>
      <c r="I31" s="35"/>
      <c r="J31" s="35" t="s">
        <v>982</v>
      </c>
      <c r="K31" s="240">
        <f>K30-'Pre-1996 assets'!$Q$3103</f>
        <v>9.6857547760009766E-8</v>
      </c>
      <c r="L31" s="35"/>
      <c r="M31" s="240">
        <f>M30-'Post-1996 commissioned assets'!$Q$2530</f>
        <v>0</v>
      </c>
      <c r="N31" s="35"/>
      <c r="O31" s="240">
        <f>O30-'Uncommissioned assets'!$Q$29</f>
        <v>0</v>
      </c>
      <c r="P31" s="35"/>
      <c r="Q31" s="35"/>
      <c r="R31" s="35"/>
      <c r="S31" s="35"/>
      <c r="T31" s="35"/>
      <c r="U31" s="35"/>
      <c r="V31" s="49"/>
    </row>
    <row r="34" spans="2:27" x14ac:dyDescent="0.25">
      <c r="B34" s="104" t="str">
        <f>"Note:  inputs are required in "&amp;'Reduction amount'!D17&amp;" and "&amp;'Reduction amount'!D18&amp;" to calculate the 'Reduction amount'."</f>
        <v>Note:  inputs are required in $Q$67:$Q$96 and $T$67:$T$96 to calculate the 'Reduction amount'.</v>
      </c>
    </row>
    <row r="36" spans="2:27" ht="18" x14ac:dyDescent="0.4">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4">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4">
      <c r="B38" s="46"/>
      <c r="C38" s="69"/>
      <c r="D38" s="114"/>
      <c r="E38" s="117" t="s">
        <v>143</v>
      </c>
      <c r="F38" s="114"/>
      <c r="G38" s="114"/>
      <c r="H38" s="114"/>
      <c r="I38" s="114"/>
      <c r="J38" s="117" t="s">
        <v>144</v>
      </c>
      <c r="N38" s="62" t="s">
        <v>277</v>
      </c>
      <c r="O38" s="62"/>
      <c r="Q38" s="117" t="s">
        <v>145</v>
      </c>
      <c r="R38" s="103"/>
      <c r="T38" s="117" t="s">
        <v>146</v>
      </c>
      <c r="V38" s="47"/>
    </row>
    <row r="39" spans="2:27" ht="82" x14ac:dyDescent="0.4">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x14ac:dyDescent="0.3">
      <c r="B40" s="46"/>
      <c r="C40" s="26">
        <f>IF(D40='General inputs'!$I$16,0,IF(D40&lt;'General inputs'!$I$16,C41-1,C39+1))</f>
        <v>-27</v>
      </c>
      <c r="D40" s="137" t="str">
        <f>RIGHT(YEAR('General inputs'!$H$24),4)&amp;"-"&amp;RIGHT(YEAR('General inputs'!H24),2)+1</f>
        <v>1995-96</v>
      </c>
      <c r="E40" s="77">
        <f>IF(LEFT(D40,4)*1&gt;LEFT('General inputs'!$I$16,4)+'General inputs'!$H$38-1,"",'ET inputs'!D12)</f>
        <v>48.355796806353297</v>
      </c>
      <c r="F40" s="77">
        <f>IF(LEFT(D40,4)*1&gt;LEFT('General inputs'!$I$16,4)+'General inputs'!$H$38-1,"",E40/(1+'General inputs'!$H$30)^C40)</f>
        <v>107.41219980153701</v>
      </c>
      <c r="G40" s="77">
        <f>IF(LEFT(D40,4)*1&gt;LEFT('General inputs'!$I$16,4)+'General inputs'!$H$38-1,"",E40/(1+'General inputs'!$H$32)^C40)</f>
        <v>146.85101614562231</v>
      </c>
      <c r="H40" s="76" t="str">
        <f>IF(LEFT(D40,4)*1&lt;LEFT('General inputs'!$I$16,4)*1,"",IF(LEFT(D40,4)*1&gt;LEFT('General inputs'!$I$16,4)+'General inputs'!$H$38-1,"",E40/(1+'General inputs'!$H$34)^C40))</f>
        <v/>
      </c>
      <c r="J40" s="77">
        <f>'Pre-1996 assets'!P3103</f>
        <v>21694777.291354168</v>
      </c>
      <c r="K40" s="77">
        <f>J40/(1+'General inputs'!$H$30)^C40</f>
        <v>48190370.275578097</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x14ac:dyDescent="0.25">
      <c r="B41" s="46"/>
      <c r="C41" s="26">
        <f>IF(D41='General inputs'!$I$16,0,IF(D41&lt;'General inputs'!$I$16,C42-1,C40+1))</f>
        <v>-26</v>
      </c>
      <c r="D41" s="26" t="str">
        <f>LEFT(D40,4)+1&amp;"-"&amp;RIGHT(D40,2)+1</f>
        <v>1996-97</v>
      </c>
      <c r="E41" s="76">
        <f>IF(LEFT(D41,4)*1&gt;LEFT('General inputs'!$I$16,4)+'General inputs'!$H$38-1,"",'ET inputs'!D13)</f>
        <v>97.442829972012987</v>
      </c>
      <c r="F41" s="76">
        <f>IF(LEFT(D41,4)*1&gt;LEFT('General inputs'!$I$16,4)+'General inputs'!$H$38-1,"",E41/(1+'General inputs'!$H$30)^C41)</f>
        <v>210.14435620240241</v>
      </c>
      <c r="G41" s="76">
        <f>IF(LEFT(D41,4)*1&gt;LEFT('General inputs'!$I$16,4)+'General inputs'!$H$38-1,"",E41/(1+'General inputs'!$H$32)^C41)</f>
        <v>283.9949264466419</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13396.568894000222</v>
      </c>
      <c r="M41" s="76">
        <f>IF(L41="","",L41/(1+'General inputs'!$H$32)^C41)</f>
        <v>39043.997375504063</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5">
      <c r="B42" s="46"/>
      <c r="C42" s="26">
        <f>IF(D42='General inputs'!$I$16,0,IF(D42&lt;'General inputs'!$I$16,C43-1,C41+1))</f>
        <v>-25</v>
      </c>
      <c r="D42" s="26" t="str">
        <f t="shared" ref="D42:D100" si="1">LEFT(D41,4)+1&amp;"-"&amp;RIGHT(D41,2)+1</f>
        <v>1997-98</v>
      </c>
      <c r="E42" s="76">
        <f>IF(LEFT(D42,4)*1&gt;LEFT('General inputs'!$I$16,4)+'General inputs'!$H$38-1,"",'ET inputs'!D14)</f>
        <v>98.179595209432591</v>
      </c>
      <c r="F42" s="76">
        <f>IF(LEFT(D42,4)*1&gt;LEFT('General inputs'!$I$16,4)+'General inputs'!$H$38-1,"",E42/(1+'General inputs'!$H$30)^C42)</f>
        <v>205.56626959189455</v>
      </c>
      <c r="G42" s="76">
        <f>IF(LEFT(D42,4)*1&gt;LEFT('General inputs'!$I$16,4)+'General inputs'!$H$38-1,"",E42/(1+'General inputs'!$H$32)^C42)</f>
        <v>274.60864883446106</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159112.53631481662</v>
      </c>
      <c r="M42" s="76">
        <f>IF(L42="","",L42/(1+'General inputs'!$H$32)^C42)</f>
        <v>445038.28434849821</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x14ac:dyDescent="0.3">
      <c r="B43" s="46"/>
      <c r="C43" s="26">
        <f>IF(D43='General inputs'!$I$16,0,IF(D43&lt;'General inputs'!$I$16,C44-1,C42+1))</f>
        <v>-24</v>
      </c>
      <c r="D43" s="78" t="str">
        <f t="shared" si="1"/>
        <v>1998-99</v>
      </c>
      <c r="E43" s="76">
        <f>IF(LEFT(D43,4)*1&gt;LEFT('General inputs'!$I$16,4)+'General inputs'!$H$38-1,"",'ET inputs'!D15)</f>
        <v>98.921931128808879</v>
      </c>
      <c r="F43" s="76">
        <f>IF(LEFT(D43,4)*1&gt;LEFT('General inputs'!$I$16,4)+'General inputs'!$H$38-1,"",E43/(1+'General inputs'!$H$30)^C43)</f>
        <v>201.08791859832445</v>
      </c>
      <c r="G43" s="76">
        <f>IF(LEFT(D43,4)*1&gt;LEFT('General inputs'!$I$16,4)+'General inputs'!$H$38-1,"",E43/(1+'General inputs'!$H$32)^C43)</f>
        <v>265.53259580450305</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11529.160402438134</v>
      </c>
      <c r="M43" s="76">
        <f>IF(L43="","",L43/(1+'General inputs'!$H$32)^C43)</f>
        <v>30947.312230688243</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x14ac:dyDescent="0.3">
      <c r="B44" s="46"/>
      <c r="C44" s="26">
        <f>IF(D44='General inputs'!$I$16,0,IF(D44&lt;'General inputs'!$I$16,C45-1,C43+1))</f>
        <v>-23</v>
      </c>
      <c r="D44" s="79" t="str">
        <f>LEFT(D43,4)+1&amp;"-00"</f>
        <v>1999-00</v>
      </c>
      <c r="E44" s="76">
        <f>IF(LEFT(D44,4)*1&gt;LEFT('General inputs'!$I$16,4)+'General inputs'!$H$38-1,"",'ET inputs'!D16)</f>
        <v>99.669879850076541</v>
      </c>
      <c r="F44" s="76">
        <f>IF(LEFT(D44,4)*1&gt;LEFT('General inputs'!$I$16,4)+'General inputs'!$H$38-1,"",E44/(1+'General inputs'!$H$30)^C44)</f>
        <v>196.70713043772037</v>
      </c>
      <c r="G44" s="76">
        <f>IF(LEFT(D44,4)*1&gt;LEFT('General inputs'!$I$16,4)+'General inputs'!$H$38-1,"",E44/(1+'General inputs'!$H$32)^C44)</f>
        <v>256.75651416639943</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81036.729218230277</v>
      </c>
      <c r="M44" s="76">
        <f>IF(L44="","",L44/(1+'General inputs'!$H$32)^C44)</f>
        <v>208756.22750641091</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x14ac:dyDescent="0.25">
      <c r="B45" s="46"/>
      <c r="C45" s="26">
        <f>IF(D45='General inputs'!$I$16,0,IF(D45&lt;'General inputs'!$I$16,C46-1,C44+1))</f>
        <v>-22</v>
      </c>
      <c r="D45" s="80" t="str">
        <f>LEFT(D44,4)+1&amp;"-0"&amp;RIGHT(D44,2)+1</f>
        <v>2000-01</v>
      </c>
      <c r="E45" s="76">
        <f>IF(LEFT(D45,4)*1&gt;LEFT('General inputs'!$I$16,4)+'General inputs'!$H$38-1,"",'ET inputs'!D17)</f>
        <v>100.42348381162083</v>
      </c>
      <c r="F45" s="76">
        <f>IF(LEFT(D45,4)*1&gt;LEFT('General inputs'!$I$16,4)+'General inputs'!$H$38-1,"",E45/(1+'General inputs'!$H$30)^C45)</f>
        <v>192.42177966112206</v>
      </c>
      <c r="G45" s="76">
        <f>IF(LEFT(D45,4)*1&gt;LEFT('General inputs'!$I$16,4)+'General inputs'!$H$38-1,"",E45/(1+'General inputs'!$H$32)^C45)</f>
        <v>248.27048960653178</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5">
      <c r="B46" s="46"/>
      <c r="C46" s="26">
        <f>IF(D46='General inputs'!$I$16,0,IF(D46&lt;'General inputs'!$I$16,C47-1,C45+1))</f>
        <v>-21</v>
      </c>
      <c r="D46" s="26" t="str">
        <f t="shared" ref="D46:D53" si="2">LEFT(D45,4)+1&amp;"-0"&amp;RIGHT(D45,2)+1</f>
        <v>2001-02</v>
      </c>
      <c r="E46" s="76">
        <f>IF(LEFT(D46,4)*1&gt;LEFT('General inputs'!$I$16,4)+'General inputs'!$H$38-1,"",'ET inputs'!D18)</f>
        <v>101.18278577272029</v>
      </c>
      <c r="F46" s="76">
        <f>IF(LEFT(D46,4)*1&gt;LEFT('General inputs'!$I$16,4)+'General inputs'!$H$38-1,"",E46/(1+'General inputs'!$H$30)^C46)</f>
        <v>188.22978712343635</v>
      </c>
      <c r="G46" s="76">
        <f>IF(LEFT(D46,4)*1&gt;LEFT('General inputs'!$I$16,4)+'General inputs'!$H$38-1,"",E46/(1+'General inputs'!$H$32)^C46)</f>
        <v>240.06493548795225</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236379.85309864441</v>
      </c>
      <c r="M46" s="76">
        <f>IF(L46="","",L46/(1+'General inputs'!$H$32)^C46)</f>
        <v>560831.70424110838</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5">
      <c r="B47" s="46"/>
      <c r="C47" s="26">
        <f>IF(D47='General inputs'!$I$16,0,IF(D47&lt;'General inputs'!$I$16,C48-1,C46+1))</f>
        <v>-20</v>
      </c>
      <c r="D47" s="26" t="str">
        <f t="shared" si="2"/>
        <v>2002-03</v>
      </c>
      <c r="E47" s="76">
        <f>IF(LEFT(D47,4)*1&gt;LEFT('General inputs'!$I$16,4)+'General inputs'!$H$38-1,"",'ET inputs'!D19)</f>
        <v>101.94782881594801</v>
      </c>
      <c r="F47" s="76">
        <f>IF(LEFT(D47,4)*1&gt;LEFT('General inputs'!$I$16,4)+'General inputs'!$H$38-1,"",E47/(1+'General inputs'!$H$30)^C47)</f>
        <v>184.12911897463786</v>
      </c>
      <c r="G47" s="76">
        <f>IF(LEFT(D47,4)*1&gt;LEFT('General inputs'!$I$16,4)+'General inputs'!$H$38-1,"",E47/(1+'General inputs'!$H$32)^C47)</f>
        <v>232.13058202032352</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279201.65889744158</v>
      </c>
      <c r="M47" s="76">
        <f>IF(L47="","",L47/(1+'General inputs'!$H$32)^C47)</f>
        <v>635729.51316020894</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5">
      <c r="B48" s="46"/>
      <c r="C48" s="26">
        <f>IF(D48='General inputs'!$I$16,0,IF(D48&lt;'General inputs'!$I$16,C49-1,C47+1))</f>
        <v>-19</v>
      </c>
      <c r="D48" s="26" t="str">
        <f t="shared" si="2"/>
        <v>2003-04</v>
      </c>
      <c r="E48" s="76">
        <f>IF(LEFT(D48,4)*1&gt;LEFT('General inputs'!$I$16,4)+'General inputs'!$H$38-1,"",'ET inputs'!D20)</f>
        <v>102.71865634962523</v>
      </c>
      <c r="F48" s="76">
        <f>IF(LEFT(D48,4)*1&gt;LEFT('General inputs'!$I$16,4)+'General inputs'!$H$38-1,"",E48/(1+'General inputs'!$H$30)^C48)</f>
        <v>180.11778567301437</v>
      </c>
      <c r="G48" s="76">
        <f>IF(LEFT(D48,4)*1&gt;LEFT('General inputs'!$I$16,4)+'General inputs'!$H$38-1,"",E48/(1+'General inputs'!$H$32)^C48)</f>
        <v>224.45846578788749</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4384.0200743889764</v>
      </c>
      <c r="M48" s="76">
        <f>IF(L48="","",L48/(1+'General inputs'!$H$32)^C48)</f>
        <v>9579.8607073995299</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5">
      <c r="B49" s="46"/>
      <c r="C49" s="26">
        <f>IF(D49='General inputs'!$I$16,0,IF(D49&lt;'General inputs'!$I$16,C50-1,C48+1))</f>
        <v>-18</v>
      </c>
      <c r="D49" s="26" t="str">
        <f t="shared" si="2"/>
        <v>2004-05</v>
      </c>
      <c r="E49" s="76">
        <f>IF(LEFT(D49,4)*1&gt;LEFT('General inputs'!$I$16,4)+'General inputs'!$H$38-1,"",'ET inputs'!D21)</f>
        <v>103.49531211028626</v>
      </c>
      <c r="F49" s="76">
        <f>IF(LEFT(D49,4)*1&gt;LEFT('General inputs'!$I$16,4)+'General inputs'!$H$38-1,"",E49/(1+'General inputs'!$H$30)^C49)</f>
        <v>176.19384101989388</v>
      </c>
      <c r="G49" s="76">
        <f>IF(LEFT(D49,4)*1&gt;LEFT('General inputs'!$I$16,4)+'General inputs'!$H$38-1,"",E49/(1+'General inputs'!$H$32)^C49)</f>
        <v>217.03991962352495</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41027.923691990487</v>
      </c>
      <c r="M49" s="76">
        <f>IF(L49="","",L49/(1+'General inputs'!$H$32)^C49)</f>
        <v>86039.619368853557</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5">
      <c r="B50" s="46"/>
      <c r="C50" s="26">
        <f>IF(D50='General inputs'!$I$16,0,IF(D50&lt;'General inputs'!$I$16,C51-1,C49+1))</f>
        <v>-17</v>
      </c>
      <c r="D50" s="26" t="str">
        <f t="shared" si="2"/>
        <v>2005-06</v>
      </c>
      <c r="E50" s="76">
        <f>IF(LEFT(D50,4)*1&gt;LEFT('General inputs'!$I$16,4)+'General inputs'!$H$38-1,"",'ET inputs'!D22)</f>
        <v>104.27784016515035</v>
      </c>
      <c r="F50" s="76">
        <f>IF(LEFT(D50,4)*1&gt;LEFT('General inputs'!$I$16,4)+'General inputs'!$H$38-1,"",E50/(1+'General inputs'!$H$30)^C50)</f>
        <v>172.35538121538082</v>
      </c>
      <c r="G50" s="76">
        <f>IF(LEFT(D50,4)*1&gt;LEFT('General inputs'!$I$16,4)+'General inputs'!$H$38-1,"",E50/(1+'General inputs'!$H$32)^C50)</f>
        <v>209.86656281746124</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131889.4320900036</v>
      </c>
      <c r="M50" s="76">
        <f>IF(L50="","",L50/(1+'General inputs'!$H$32)^C50)</f>
        <v>265436.85351402598</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5">
      <c r="B51" s="46"/>
      <c r="C51" s="26">
        <f>IF(D51='General inputs'!$I$16,0,IF(D51&lt;'General inputs'!$I$16,C52-1,C50+1))</f>
        <v>-16</v>
      </c>
      <c r="D51" s="26" t="str">
        <f t="shared" si="2"/>
        <v>2006-07</v>
      </c>
      <c r="E51" s="76">
        <f>IF(LEFT(D51,4)*1&gt;LEFT('General inputs'!$I$16,4)+'General inputs'!$H$38-1,"",'ET inputs'!D23)</f>
        <v>105.06628491463925</v>
      </c>
      <c r="F51" s="76">
        <f>IF(LEFT(D51,4)*1&gt;LEFT('General inputs'!$I$16,4)+'General inputs'!$H$38-1,"",E51/(1+'General inputs'!$H$30)^C51)</f>
        <v>168.60054393470938</v>
      </c>
      <c r="G51" s="76">
        <f>IF(LEFT(D51,4)*1&gt;LEFT('General inputs'!$I$16,4)+'General inputs'!$H$38-1,"",E51/(1+'General inputs'!$H$32)^C51)</f>
        <v>202.9302916496396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83282.800019409959</v>
      </c>
      <c r="M51" s="76">
        <f>IF(L51="","",L51/(1+'General inputs'!$H$32)^C51)</f>
        <v>160856.57650375963</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5">
      <c r="B52" s="46"/>
      <c r="C52" s="26">
        <f>IF(D52='General inputs'!$I$16,0,IF(D52&lt;'General inputs'!$I$16,C53-1,C51+1))</f>
        <v>-15</v>
      </c>
      <c r="D52" s="26" t="str">
        <f t="shared" si="2"/>
        <v>2007-08</v>
      </c>
      <c r="E52" s="76">
        <f>IF(LEFT(D52,4)*1&gt;LEFT('General inputs'!$I$16,4)+'General inputs'!$H$38-1,"",'ET inputs'!D24)</f>
        <v>105.86069109488017</v>
      </c>
      <c r="F52" s="76">
        <f>IF(LEFT(D52,4)*1&gt;LEFT('General inputs'!$I$16,4)+'General inputs'!$H$38-1,"",E52/(1+'General inputs'!$H$30)^C52)</f>
        <v>164.92750742466202</v>
      </c>
      <c r="G52" s="76">
        <f>IF(LEFT(D52,4)*1&gt;LEFT('General inputs'!$I$16,4)+'General inputs'!$H$38-1,"",E52/(1+'General inputs'!$H$32)^C52)</f>
        <v>196.2232702349377</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351657.15623277979</v>
      </c>
      <c r="M52" s="76">
        <f>IF(L52="","",L52/(1+'General inputs'!$H$32)^C52)</f>
        <v>651831.35008696083</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x14ac:dyDescent="0.3">
      <c r="B53" s="46"/>
      <c r="C53" s="26">
        <f>IF(D53='General inputs'!$I$16,0,IF(D53&lt;'General inputs'!$I$16,C54-1,C52+1))</f>
        <v>-14</v>
      </c>
      <c r="D53" s="78" t="str">
        <f t="shared" si="2"/>
        <v>2008-09</v>
      </c>
      <c r="E53" s="76">
        <f>IF(LEFT(D53,4)*1&gt;LEFT('General inputs'!$I$16,4)+'General inputs'!$H$38-1,"",'ET inputs'!D25)</f>
        <v>106.66110378024678</v>
      </c>
      <c r="F53" s="76">
        <f>IF(LEFT(D53,4)*1&gt;LEFT('General inputs'!$I$16,4)+'General inputs'!$H$38-1,"",E53/(1+'General inputs'!$H$30)^C53)</f>
        <v>161.33448961970592</v>
      </c>
      <c r="G53" s="76">
        <f>IF(LEFT(D53,4)*1&gt;LEFT('General inputs'!$I$16,4)+'General inputs'!$H$38-1,"",E53/(1+'General inputs'!$H$32)^C53)</f>
        <v>189.73792167099879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540863.95537624136</v>
      </c>
      <c r="M53" s="76">
        <f>IF(L53="","",L53/(1+'General inputs'!$H$32)^C53)</f>
        <v>962135.20358158101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x14ac:dyDescent="0.25">
      <c r="B54" s="46"/>
      <c r="C54" s="26">
        <f>IF(D54='General inputs'!$I$16,0,IF(D54&lt;'General inputs'!$I$16,C55-1,C53+1))</f>
        <v>-13</v>
      </c>
      <c r="D54" s="80" t="str">
        <f t="shared" si="1"/>
        <v>2009-10</v>
      </c>
      <c r="E54" s="76">
        <f>IF(LEFT(D54,4)*1&gt;LEFT('General inputs'!$I$16,4)+'General inputs'!$H$38-1,"",'ET inputs'!D26)</f>
        <v>107.46756838592957</v>
      </c>
      <c r="F54" s="76">
        <f>IF(LEFT(D54,4)*1&gt;LEFT('General inputs'!$I$16,4)+'General inputs'!$H$38-1,"",E54/(1+'General inputs'!$H$30)^C54)</f>
        <v>157.81974727739905</v>
      </c>
      <c r="G54" s="76">
        <f>IF(LEFT(D54,4)*1&gt;LEFT('General inputs'!$I$16,4)+'General inputs'!$H$38-1,"",E54/(1+'General inputs'!$H$32)^C54)</f>
        <v>183.46691947865051</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181625.34632368959</v>
      </c>
      <c r="M54" s="76">
        <f>IF(L54="","",L54/(1+'General inputs'!$H$32)^C54)</f>
        <v>310067.89573563257</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5">
      <c r="B55" s="46"/>
      <c r="C55" s="26">
        <f>IF(D55='General inputs'!$I$16,0,IF(D55&lt;'General inputs'!$I$16,C56-1,C54+1))</f>
        <v>-12</v>
      </c>
      <c r="D55" s="26" t="str">
        <f t="shared" si="1"/>
        <v>2010-11</v>
      </c>
      <c r="E55" s="76">
        <f>IF(LEFT(D55,4)*1&gt;LEFT('General inputs'!$I$16,4)+'General inputs'!$H$38-1,"",'ET inputs'!D27)</f>
        <v>108.28013067049687</v>
      </c>
      <c r="F55" s="76">
        <f>IF(LEFT(D55,4)*1&gt;LEFT('General inputs'!$I$16,4)+'General inputs'!$H$38-1,"",E55/(1+'General inputs'!$H$30)^C55)</f>
        <v>154.38157513258773</v>
      </c>
      <c r="G55" s="76">
        <f>IF(LEFT(D55,4)*1&gt;LEFT('General inputs'!$I$16,4)+'General inputs'!$H$38-1,"",E55/(1+'General inputs'!$H$32)^C55)</f>
        <v>177.40317932517345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72606.944502186379</v>
      </c>
      <c r="M55" s="76">
        <f>IF(L55="","",L55/(1+'General inputs'!$H$32)^C55)</f>
        <v>118957.21510505988</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5">
      <c r="B56" s="46"/>
      <c r="C56" s="26">
        <f>IF(D56='General inputs'!$I$16,0,IF(D56&lt;'General inputs'!$I$16,C57-1,C55+1))</f>
        <v>-11</v>
      </c>
      <c r="D56" s="26" t="str">
        <f t="shared" si="1"/>
        <v>2011-12</v>
      </c>
      <c r="E56" s="76">
        <f>IF(LEFT(D56,4)*1&gt;LEFT('General inputs'!$I$16,4)+'General inputs'!$H$38-1,"",'ET inputs'!D28)</f>
        <v>109.09883673849617</v>
      </c>
      <c r="F56" s="76">
        <f>IF(LEFT(D56,4)*1&gt;LEFT('General inputs'!$I$16,4)+'General inputs'!$H$38-1,"",E56/(1+'General inputs'!$H$30)^C56)</f>
        <v>151.01830507006289</v>
      </c>
      <c r="G56" s="76">
        <f>IF(LEFT(D56,4)*1&gt;LEFT('General inputs'!$I$16,4)+'General inputs'!$H$38-1,"",E56/(1+'General inputs'!$H$32)^C56)</f>
        <v>171.53985102116178</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5234844.9738641353</v>
      </c>
      <c r="M56" s="76">
        <f>IF(L56="","",L56/(1+'General inputs'!$H$32)^C56)</f>
        <v>8230926.6879531452</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5">
      <c r="B57" s="46"/>
      <c r="C57" s="26">
        <f>IF(D57='General inputs'!$I$16,0,IF(D57&lt;'General inputs'!$I$16,C58-1,C56+1))</f>
        <v>-10</v>
      </c>
      <c r="D57" s="26" t="str">
        <f t="shared" si="1"/>
        <v>2012-13</v>
      </c>
      <c r="E57" s="76">
        <f>IF(LEFT(D57,4)*1&gt;LEFT('General inputs'!$I$16,4)+'General inputs'!$H$38-1,"",'ET inputs'!D29)</f>
        <v>109.92373304307513</v>
      </c>
      <c r="F57" s="76">
        <f>IF(LEFT(D57,4)*1&gt;LEFT('General inputs'!$I$16,4)+'General inputs'!$H$38-1,"",E57/(1+'General inputs'!$H$30)^C57)</f>
        <v>147.72830531523934</v>
      </c>
      <c r="G57" s="76">
        <f>IF(LEFT(D57,4)*1&gt;LEFT('General inputs'!$I$16,4)+'General inputs'!$H$38-1,"",E57/(1+'General inputs'!$H$32)^C57)</f>
        <v>165.87031078189202</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5">
      <c r="B58" s="46"/>
      <c r="C58" s="26">
        <f>IF(D58='General inputs'!$I$16,0,IF(D58&lt;'General inputs'!$I$16,C59-1,C57+1))</f>
        <v>-9</v>
      </c>
      <c r="D58" s="26" t="str">
        <f t="shared" si="1"/>
        <v>2013-14</v>
      </c>
      <c r="E58" s="76">
        <f>IF(LEFT(D58,4)*1&gt;LEFT('General inputs'!$I$16,4)+'General inputs'!$H$38-1,"",'ET inputs'!D30)</f>
        <v>110.75486638861548</v>
      </c>
      <c r="F58" s="76">
        <f>IF(LEFT(D58,4)*1&gt;LEFT('General inputs'!$I$16,4)+'General inputs'!$H$38-1,"",E58/(1+'General inputs'!$H$30)^C58)</f>
        <v>144.50997964245639</v>
      </c>
      <c r="G58" s="76">
        <f>IF(LEFT(D58,4)*1&gt;LEFT('General inputs'!$I$16,4)+'General inputs'!$H$38-1,"",E58/(1+'General inputs'!$H$32)^C58)</f>
        <v>160.38815374444951</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174880.19547901821</v>
      </c>
      <c r="M58" s="76">
        <f>IF(L58="","",L58/(1+'General inputs'!$H$32)^C58)</f>
        <v>253250.37710696284</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5">
      <c r="B59" s="46"/>
      <c r="C59" s="26">
        <f>IF(D59='General inputs'!$I$16,0,IF(D59&lt;'General inputs'!$I$16,C60-1,C58+1))</f>
        <v>-8</v>
      </c>
      <c r="D59" s="26" t="str">
        <f t="shared" si="1"/>
        <v>2014-15</v>
      </c>
      <c r="E59" s="76">
        <f>IF(LEFT(D59,4)*1&gt;LEFT('General inputs'!$I$16,4)+'General inputs'!$H$38-1,"",'ET inputs'!D31)</f>
        <v>111.592283933378</v>
      </c>
      <c r="F59" s="76">
        <f>IF(LEFT(D59,4)*1&gt;LEFT('General inputs'!$I$16,4)+'General inputs'!$H$38-1,"",E59/(1+'General inputs'!$H$30)^C59)</f>
        <v>141.36176660051521</v>
      </c>
      <c r="G59" s="76">
        <f>IF(LEFT(D59,4)*1&gt;LEFT('General inputs'!$I$16,4)+'General inputs'!$H$38-1,"",E59/(1+'General inputs'!$H$32)^C59)</f>
        <v>155.08718673215805</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290070.32435177133</v>
      </c>
      <c r="M59" s="76">
        <f>IF(L59="","",L59/(1+'General inputs'!$H$32)^C59)</f>
        <v>403129.93849160871</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5">
      <c r="B60" s="46"/>
      <c r="C60" s="26">
        <f>IF(D60='General inputs'!$I$16,0,IF(D60&lt;'General inputs'!$I$16,C61-1,C59+1))</f>
        <v>-7</v>
      </c>
      <c r="D60" s="26" t="str">
        <f t="shared" si="1"/>
        <v>2015-16</v>
      </c>
      <c r="E60" s="76">
        <f>IF(LEFT(D60,4)*1&gt;LEFT('General inputs'!$I$16,4)+'General inputs'!$H$38-1,"",'ET inputs'!D32)</f>
        <v>112.43603319219983</v>
      </c>
      <c r="F60" s="76">
        <f>IF(LEFT(D60,4)*1&gt;LEFT('General inputs'!$I$16,4)+'General inputs'!$H$38-1,"",E60/(1+'General inputs'!$H$30)^C60)</f>
        <v>138.28213875512978</v>
      </c>
      <c r="G60" s="76">
        <f>IF(LEFT(D60,4)*1&gt;LEFT('General inputs'!$I$16,4)+'General inputs'!$H$38-1,"",E60/(1+'General inputs'!$H$32)^C60)</f>
        <v>149.96142125819773</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183858.97219471296</v>
      </c>
      <c r="M60" s="76">
        <f>IF(L60="","",L60/(1+'General inputs'!$H$32)^C60)</f>
        <v>245221.67848325858</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5">
      <c r="B61" s="46"/>
      <c r="C61" s="26">
        <f>IF(D61='General inputs'!$I$16,0,IF(D61&lt;'General inputs'!$I$16,C62-1,C60+1))</f>
        <v>-6</v>
      </c>
      <c r="D61" s="26" t="str">
        <f t="shared" si="1"/>
        <v>2016-17</v>
      </c>
      <c r="E61" s="76">
        <f>IF(LEFT(D61,4)*1&gt;LEFT('General inputs'!$I$16,4)+'General inputs'!$H$38-1,"",'ET inputs'!D33)</f>
        <v>113.28616203916498</v>
      </c>
      <c r="F61" s="76">
        <f>IF(LEFT(D61,4)*1&gt;LEFT('General inputs'!$I$16,4)+'General inputs'!$H$38-1,"",E61/(1+'General inputs'!$H$30)^C61)</f>
        <v>135.26960194782134</v>
      </c>
      <c r="G61" s="76">
        <f>IF(LEFT(D61,4)*1&gt;LEFT('General inputs'!$I$16,4)+'General inputs'!$H$38-1,"",E61/(1+'General inputs'!$H$32)^C61)</f>
        <v>145.00506676039302</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799337.77689835883</v>
      </c>
      <c r="M61" s="76">
        <f>IF(L61="","",L61/(1+'General inputs'!$H$32)^C61)</f>
        <v>1023143.7416264422</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5">
      <c r="B62" s="46"/>
      <c r="C62" s="26">
        <f>IF(D62='General inputs'!$I$16,0,IF(D62&lt;'General inputs'!$I$16,C63-1,C61+1))</f>
        <v>-5</v>
      </c>
      <c r="D62" s="26" t="str">
        <f t="shared" si="1"/>
        <v>2017-18</v>
      </c>
      <c r="E62" s="76">
        <f>IF(LEFT(D62,4)*1&gt;LEFT('General inputs'!$I$16,4)+'General inputs'!$H$38-1,"",'ET inputs'!D34)</f>
        <v>114.14271871034178</v>
      </c>
      <c r="F62" s="76">
        <f>IF(LEFT(D62,4)*1&gt;LEFT('General inputs'!$I$16,4)+'General inputs'!$H$38-1,"",E62/(1+'General inputs'!$H$30)^C62)</f>
        <v>132.32269457101674</v>
      </c>
      <c r="G62" s="76">
        <f>IF(LEFT(D62,4)*1&gt;LEFT('General inputs'!$I$16,4)+'General inputs'!$H$38-1,"",E62/(1+'General inputs'!$H$32)^C62)</f>
        <v>140.21252405966089</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1307323.2378214975</v>
      </c>
      <c r="M62" s="76">
        <f>IF(L62="","",L62/(1+'General inputs'!$H$32)^C62)</f>
        <v>1605911.3801377546</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5">
      <c r="B63" s="46"/>
      <c r="C63" s="26">
        <f>IF(D63='General inputs'!$I$16,0,IF(D63&lt;'General inputs'!$I$16,C64-1,C62+1))</f>
        <v>-4</v>
      </c>
      <c r="D63" s="26" t="str">
        <f t="shared" si="1"/>
        <v>2018-19</v>
      </c>
      <c r="E63" s="76">
        <f>IF(LEFT(D63,4)*1&gt;LEFT('General inputs'!$I$16,4)+'General inputs'!$H$38-1,"",'ET inputs'!D35)</f>
        <v>115.0057518065114</v>
      </c>
      <c r="F63" s="76">
        <f>IF(LEFT(D63,4)*1&gt;LEFT('General inputs'!$I$16,4)+'General inputs'!$H$38-1,"",E63/(1+'General inputs'!$H$30)^C63)</f>
        <v>129.43998685890199</v>
      </c>
      <c r="G63" s="76">
        <f>IF(LEFT(D63,4)*1&gt;LEFT('General inputs'!$I$16,4)+'General inputs'!$H$38-1,"",E63/(1+'General inputs'!$H$32)^C63)</f>
        <v>135.57837903462271</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203268.9675871254</v>
      </c>
      <c r="M63" s="76">
        <f>IF(L63="","",L63/(1+'General inputs'!$H$32)^C63)</f>
        <v>239630.42457102044</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5">
      <c r="B64" s="46"/>
      <c r="C64" s="26">
        <f>IF(D64='General inputs'!$I$16,0,IF(D64&lt;'General inputs'!$I$16,C65-1,C63+1))</f>
        <v>-3</v>
      </c>
      <c r="D64" s="26" t="str">
        <f t="shared" si="1"/>
        <v>2019-20</v>
      </c>
      <c r="E64" s="76">
        <f>IF(LEFT(D64,4)*1&gt;LEFT('General inputs'!$I$16,4)+'General inputs'!$H$38-1,"",'ET inputs'!D36)</f>
        <v>115.87531029592175</v>
      </c>
      <c r="F64" s="76">
        <f>IF(LEFT(D64,4)*1&gt;LEFT('General inputs'!$I$16,4)+'General inputs'!$H$38-1,"",E64/(1+'General inputs'!$H$30)^C64)</f>
        <v>126.62008019373168</v>
      </c>
      <c r="G64" s="76">
        <f>IF(LEFT(D64,4)*1&gt;LEFT('General inputs'!$I$16,4)+'General inputs'!$H$38-1,"",E64/(1+'General inputs'!$H$32)^C64)</f>
        <v>131.09739650528314</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86467.876201033476</v>
      </c>
      <c r="M64" s="76">
        <f>IF(L64="","",L64/(1+'General inputs'!$H$32)^C64)</f>
        <v>97826.822835231564</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5">
      <c r="B65" s="46"/>
      <c r="C65" s="26">
        <f>IF(D65='General inputs'!$I$16,0,IF(D65&lt;'General inputs'!$I$16,C66-1,C64+1))</f>
        <v>-2</v>
      </c>
      <c r="D65" s="26" t="str">
        <f t="shared" si="1"/>
        <v>2020-21</v>
      </c>
      <c r="E65" s="76">
        <f>IF(LEFT(D65,4)*1&gt;LEFT('General inputs'!$I$16,4)+'General inputs'!$H$38-1,"",'ET inputs'!D37)</f>
        <v>116.75144351706875</v>
      </c>
      <c r="F65" s="76">
        <f>IF(LEFT(D65,4)*1&gt;LEFT('General inputs'!$I$16,4)+'General inputs'!$H$38-1,"",E65/(1+'General inputs'!$H$30)^C65)</f>
        <v>123.86160642725824</v>
      </c>
      <c r="G65" s="76">
        <f>IF(LEFT(D65,4)*1&gt;LEFT('General inputs'!$I$16,4)+'General inputs'!$H$38-1,"",E65/(1+'General inputs'!$H$32)^C65)</f>
        <v>126.76451431886666</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762.52187585046943</v>
      </c>
      <c r="M65" s="76">
        <f>IF(L65="","",L65/(1+'General inputs'!$H$32)^C65)</f>
        <v>827.91880201090919</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5">
      <c r="B66" s="46"/>
      <c r="C66" s="26">
        <f>IF(D66='General inputs'!$I$16,0,IF(D66&lt;'General inputs'!$I$16,C67-1,C65+1))</f>
        <v>-1</v>
      </c>
      <c r="D66" s="26" t="str">
        <f t="shared" si="1"/>
        <v>2021-22</v>
      </c>
      <c r="E66" s="76">
        <f>IF(LEFT(D66,4)*1&gt;LEFT('General inputs'!$I$16,4)+'General inputs'!$H$38-1,"",'ET inputs'!D38)</f>
        <v>117.63420118150133</v>
      </c>
      <c r="F66" s="76">
        <f>IF(LEFT(D66,4)*1&gt;LEFT('General inputs'!$I$16,4)+'General inputs'!$H$38-1,"",E66/(1+'General inputs'!$H$30)^C66)</f>
        <v>121.16322721694637</v>
      </c>
      <c r="G66" s="76">
        <f>IF(LEFT(D66,4)*1&gt;LEFT('General inputs'!$I$16,4)+'General inputs'!$H$38-1,"",E66/(1+'General inputs'!$H$32)^C66)</f>
        <v>122.57483763112438</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2207.9573434397116</v>
      </c>
      <c r="M66" s="76">
        <f>IF(L66="","",L66/(1+'General inputs'!$H$32)^C66)</f>
        <v>2300.6915518641795</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5">
      <c r="B67" s="46"/>
      <c r="C67" s="26">
        <f>IF(D67='General inputs'!$I$16,0,IF(D67&lt;'General inputs'!$I$16,C68-1,C66+1))</f>
        <v>0</v>
      </c>
      <c r="D67" s="26" t="str">
        <f t="shared" si="1"/>
        <v>2022-23</v>
      </c>
      <c r="E67" s="76">
        <f>IF(LEFT(D67,4)*1&gt;LEFT('General inputs'!$I$16,4)+'General inputs'!$H$38-1,"",'ET inputs'!D39)</f>
        <v>118.5236333766352</v>
      </c>
      <c r="F67" s="76">
        <f>IF(LEFT(D67,4)*1&gt;LEFT('General inputs'!$I$16,4)+'General inputs'!$H$38-1,"",E67/(1+'General inputs'!$H$30)^C67)</f>
        <v>118.5236333766352</v>
      </c>
      <c r="G67" s="76">
        <f>IF(LEFT(D67,4)*1&gt;LEFT('General inputs'!$I$16,4)+'General inputs'!$H$38-1,"",E67/(1+'General inputs'!$H$32)^C67)</f>
        <v>118.5236333766352</v>
      </c>
      <c r="H67" s="76">
        <f>IF(LEFT(D67,4)*1&lt;LEFT('General inputs'!$I$16,4)*1,"",IF(LEFT(D67,4)*1&gt;LEFT('General inputs'!$I$16,4)+'General inputs'!$H$38-1,"",E67/(1+'General inputs'!$H$34)^C67))</f>
        <v>118.5236333766352</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716985</v>
      </c>
      <c r="O67" s="177">
        <f>IF(N67="","",N67/(1+'General inputs'!$H$32)^C67)</f>
        <v>716985</v>
      </c>
      <c r="Q67" s="81">
        <f>'Reduction amount'!E40*SUM($E$67:E67)</f>
        <v>82306.366725736778</v>
      </c>
      <c r="R67" s="76">
        <f>IF(OR(LEFT(D67,4)*1&lt;LEFT('General inputs'!$I$16,4)*1,LEFT(D67,4)*1&gt;LEFT('General inputs'!$I$16,4)+'General inputs'!$H$38-1),"",Q67/(1+'General inputs'!$H$34)^C67)</f>
        <v>82306.366725736778</v>
      </c>
      <c r="T67" s="81">
        <f>('Reduction amount'!H40+'Reduction amount'!Z40)*SUM($E$67:E67)</f>
        <v>31012.893909330371</v>
      </c>
      <c r="U67" s="76">
        <f>IF(OR(LEFT(D67,4)*1&lt;LEFT('General inputs'!$I$16,4)*1,LEFT(D67,4)*1&gt;LEFT('General inputs'!$I$16,4)+'General inputs'!$H$38-1),"",T67/(1+'General inputs'!$H$34)^C67)</f>
        <v>31012.893909330371</v>
      </c>
      <c r="V67" s="47"/>
      <c r="W67" s="31"/>
      <c r="X67" s="31"/>
    </row>
    <row r="68" spans="2:24" x14ac:dyDescent="0.25">
      <c r="B68" s="46"/>
      <c r="C68" s="26">
        <f>IF(D68='General inputs'!$I$16,0,IF(D68&lt;'General inputs'!$I$16,C69-1,C67+1))</f>
        <v>1</v>
      </c>
      <c r="D68" s="26" t="str">
        <f t="shared" si="1"/>
        <v>2023-24</v>
      </c>
      <c r="E68" s="76">
        <f>IF(LEFT(D68,4)*1&gt;LEFT('General inputs'!$I$16,4)+'General inputs'!$H$38-1,"",'ET inputs'!D40)</f>
        <v>119.41979056859418</v>
      </c>
      <c r="F68" s="76">
        <f>IF(LEFT(D68,4)*1&gt;LEFT('General inputs'!$I$16,4)+'General inputs'!$H$38-1,"",E68/(1+'General inputs'!$H$30)^C68)</f>
        <v>115.94154424135357</v>
      </c>
      <c r="G68" s="76">
        <f>IF(LEFT(D68,4)*1&gt;LEFT('General inputs'!$I$16,4)+'General inputs'!$H$38-1,"",E68/(1+'General inputs'!$H$32)^C68)</f>
        <v>114.60632492187541</v>
      </c>
      <c r="H68" s="76">
        <f>IF(LEFT(D68,4)*1&lt;LEFT('General inputs'!$I$16,4)*1,"",IF(LEFT(D68,4)*1&gt;LEFT('General inputs'!$I$16,4)+'General inputs'!$H$38-1,"",E68/(1+'General inputs'!$H$34)^C68))</f>
        <v>114.60632492187541</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165235.05189028563</v>
      </c>
      <c r="R68" s="76">
        <f>IF(OR(LEFT(D68,4)*1&lt;LEFT('General inputs'!$I$16,4)*1,LEFT(D68,4)*1&gt;LEFT('General inputs'!$I$16,4)+'General inputs'!$H$38-1),"",Q68/(1+'General inputs'!$H$34)^C68)</f>
        <v>158574.90584480387</v>
      </c>
      <c r="T68" s="81">
        <f>('Reduction amount'!H41+'Reduction amount'!Z41)*SUM($E$67:E68)</f>
        <v>59857.047727661899</v>
      </c>
      <c r="U68" s="76">
        <f>IF(OR(LEFT(D68,4)*1&lt;LEFT('General inputs'!$I$16,4)*1,LEFT(D68,4)*1&gt;LEFT('General inputs'!$I$16,4)+'General inputs'!$H$38-1),"",T68/(1+'General inputs'!$H$34)^C68)</f>
        <v>57444.383615798368</v>
      </c>
      <c r="V68" s="47"/>
      <c r="W68" s="31"/>
      <c r="X68" s="31"/>
    </row>
    <row r="69" spans="2:24" x14ac:dyDescent="0.25">
      <c r="B69" s="46"/>
      <c r="C69" s="26">
        <f>IF(D69='General inputs'!$I$16,0,IF(D69&lt;'General inputs'!$I$16,C70-1,C68+1))</f>
        <v>2</v>
      </c>
      <c r="D69" s="26" t="str">
        <f t="shared" si="1"/>
        <v>2024-25</v>
      </c>
      <c r="E69" s="76">
        <f>IF(LEFT(D69,4)*1&gt;LEFT('General inputs'!$I$16,4)+'General inputs'!$H$38-1,"",'ET inputs'!D41)</f>
        <v>120.32272360508432</v>
      </c>
      <c r="F69" s="76">
        <f>IF(LEFT(D69,4)*1&gt;LEFT('General inputs'!$I$16,4)+'General inputs'!$H$38-1,"",E69/(1+'General inputs'!$H$30)^C69)</f>
        <v>113.41570704598391</v>
      </c>
      <c r="G69" s="76">
        <f>IF(LEFT(D69,4)*1&gt;LEFT('General inputs'!$I$16,4)+'General inputs'!$H$38-1,"",E69/(1+'General inputs'!$H$32)^C69)</f>
        <v>110.81848689501982</v>
      </c>
      <c r="H69" s="76">
        <f>IF(LEFT(D69,4)*1&lt;LEFT('General inputs'!$I$16,4)*1,"",IF(LEFT(D69,4)*1&gt;LEFT('General inputs'!$I$16,4)+'General inputs'!$H$38-1,"",E69/(1+'General inputs'!$H$34)^C69))</f>
        <v>110.81848689501982</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248790.76084336432</v>
      </c>
      <c r="R69" s="76">
        <f>IF(OR(LEFT(D69,4)*1&lt;LEFT('General inputs'!$I$16,4)*1,LEFT(D69,4)*1&gt;LEFT('General inputs'!$I$16,4)+'General inputs'!$H$38-1),"",Q69/(1+'General inputs'!$H$34)^C69)</f>
        <v>229138.89283800556</v>
      </c>
      <c r="T69" s="81">
        <f>('Reduction amount'!H42+'Reduction amount'!Z42)*SUM($E$67:E69)</f>
        <v>90490.863548258232</v>
      </c>
      <c r="U69" s="76">
        <f>IF(OR(LEFT(D69,4)*1&lt;LEFT('General inputs'!$I$16,4)*1,LEFT(D69,4)*1&gt;LEFT('General inputs'!$I$16,4)+'General inputs'!$H$38-1),"",T69/(1+'General inputs'!$H$34)^C69)</f>
        <v>83343.031771414608</v>
      </c>
      <c r="V69" s="47"/>
      <c r="W69" s="31"/>
      <c r="X69" s="31"/>
    </row>
    <row r="70" spans="2:24" x14ac:dyDescent="0.25">
      <c r="B70" s="46"/>
      <c r="C70" s="26">
        <f>IF(D70='General inputs'!$I$16,0,IF(D70&lt;'General inputs'!$I$16,C71-1,C69+1))</f>
        <v>3</v>
      </c>
      <c r="D70" s="26" t="str">
        <f t="shared" si="1"/>
        <v>2025-26</v>
      </c>
      <c r="E70" s="76">
        <f>IF(LEFT(D70,4)*1&gt;LEFT('General inputs'!$I$16,4)+'General inputs'!$H$38-1,"",'ET inputs'!D42)</f>
        <v>121.23248371826048</v>
      </c>
      <c r="F70" s="76">
        <f>IF(LEFT(D70,4)*1&gt;LEFT('General inputs'!$I$16,4)+'General inputs'!$H$38-1,"",E70/(1+'General inputs'!$H$30)^C70)</f>
        <v>110.9448963174338</v>
      </c>
      <c r="G70" s="76">
        <f>IF(LEFT(D70,4)*1&gt;LEFT('General inputs'!$I$16,4)+'General inputs'!$H$38-1,"",E70/(1+'General inputs'!$H$32)^C70)</f>
        <v>107.15584018659436</v>
      </c>
      <c r="H70" s="76">
        <f>IF(LEFT(D70,4)*1&lt;LEFT('General inputs'!$I$16,4)*1,"",IF(LEFT(D70,4)*1&gt;LEFT('General inputs'!$I$16,4)+'General inputs'!$H$38-1,"",E70/(1+'General inputs'!$H$34)^C70))</f>
        <v>107.15584018659436</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332978.23451183597</v>
      </c>
      <c r="R70" s="76">
        <f>IF(OR(LEFT(D70,4)*1&lt;LEFT('General inputs'!$I$16,4)*1,LEFT(D70,4)*1&gt;LEFT('General inputs'!$I$16,4)+'General inputs'!$H$38-1),"",Q70/(1+'General inputs'!$H$34)^C70)</f>
        <v>294315.19827544619</v>
      </c>
      <c r="T70" s="81">
        <f>('Reduction amount'!H43+'Reduction amount'!Z43)*SUM($E$67:E70)</f>
        <v>117529.90951024022</v>
      </c>
      <c r="U70" s="76">
        <f>IF(OR(LEFT(D70,4)*1&lt;LEFT('General inputs'!$I$16,4)*1,LEFT(D70,4)*1&gt;LEFT('General inputs'!$I$16,4)+'General inputs'!$H$38-1),"",T70/(1+'General inputs'!$H$34)^C70)</f>
        <v>103883.18224917502</v>
      </c>
      <c r="V70" s="47"/>
      <c r="W70" s="31"/>
      <c r="X70" s="31"/>
    </row>
    <row r="71" spans="2:24" x14ac:dyDescent="0.25">
      <c r="B71" s="46"/>
      <c r="C71" s="26">
        <f>IF(D71='General inputs'!$I$16,0,IF(D71&lt;'General inputs'!$I$16,C72-1,C70+1))</f>
        <v>4</v>
      </c>
      <c r="D71" s="26" t="str">
        <f t="shared" si="1"/>
        <v>2026-27</v>
      </c>
      <c r="E71" s="76">
        <f>IF(LEFT(D71,4)*1&gt;LEFT('General inputs'!$I$16,4)+'General inputs'!$H$38-1,"",'ET inputs'!D43)</f>
        <v>122.14912252765862</v>
      </c>
      <c r="F71" s="76">
        <f>IF(LEFT(D71,4)*1&gt;LEFT('General inputs'!$I$16,4)+'General inputs'!$H$38-1,"",E71/(1+'General inputs'!$H$30)^C71)</f>
        <v>108.52791328009118</v>
      </c>
      <c r="G71" s="76">
        <f>IF(LEFT(D71,4)*1&gt;LEFT('General inputs'!$I$16,4)+'General inputs'!$H$38-1,"",E71/(1+'General inputs'!$H$32)^C71)</f>
        <v>103.61424711540216</v>
      </c>
      <c r="H71" s="76">
        <f>IF(LEFT(D71,4)*1&lt;LEFT('General inputs'!$I$16,4)*1,"",IF(LEFT(D71,4)*1&gt;LEFT('General inputs'!$I$16,4)+'General inputs'!$H$38-1,"",E71/(1+'General inputs'!$H$34)^C71))</f>
        <v>103.61424711540216</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417802.24966871791</v>
      </c>
      <c r="R71" s="76">
        <f>IF(OR(LEFT(D71,4)*1&lt;LEFT('General inputs'!$I$16,4)*1,LEFT(D71,4)*1&gt;LEFT('General inputs'!$I$16,4)+'General inputs'!$H$38-1),"",Q71/(1+'General inputs'!$H$34)^C71)</f>
        <v>354405.04726297263</v>
      </c>
      <c r="T71" s="81">
        <f>('Reduction amount'!H44+'Reduction amount'!Z44)*SUM($E$67:E71)</f>
        <v>146970.51329734374</v>
      </c>
      <c r="U71" s="76">
        <f>IF(OR(LEFT(D71,4)*1&lt;LEFT('General inputs'!$I$16,4)*1,LEFT(D71,4)*1&gt;LEFT('General inputs'!$I$16,4)+'General inputs'!$H$38-1),"",T71/(1+'General inputs'!$H$34)^C71)</f>
        <v>124669.24664170465</v>
      </c>
      <c r="V71" s="47"/>
      <c r="W71" s="31"/>
      <c r="X71" s="31"/>
    </row>
    <row r="72" spans="2:24" x14ac:dyDescent="0.25">
      <c r="B72" s="46"/>
      <c r="C72" s="26">
        <f>IF(D72='General inputs'!$I$16,0,IF(D72&lt;'General inputs'!$I$16,C73-1,C71+1))</f>
        <v>5</v>
      </c>
      <c r="D72" s="26" t="str">
        <f t="shared" si="1"/>
        <v>2027-28</v>
      </c>
      <c r="E72" s="76">
        <f>IF(LEFT(D72,4)*1&gt;LEFT('General inputs'!$I$16,4)+'General inputs'!$H$38-1,"",'ET inputs'!D44)</f>
        <v>123.0726920430825</v>
      </c>
      <c r="F72" s="76">
        <f>IF(LEFT(D72,4)*1&gt;LEFT('General inputs'!$I$16,4)+'General inputs'!$H$38-1,"",E72/(1+'General inputs'!$H$30)^C72)</f>
        <v>106.16358527416998</v>
      </c>
      <c r="G72" s="76">
        <f>IF(LEFT(D72,4)*1&gt;LEFT('General inputs'!$I$16,4)+'General inputs'!$H$38-1,"",E72/(1+'General inputs'!$H$32)^C72)</f>
        <v>100.18970675416041</v>
      </c>
      <c r="H72" s="76">
        <f>IF(LEFT(D72,4)*1&lt;LEFT('General inputs'!$I$16,4)*1,"",IF(LEFT(D72,4)*1&gt;LEFT('General inputs'!$I$16,4)+'General inputs'!$H$38-1,"",E72/(1+'General inputs'!$H$34)^C72))</f>
        <v>100.18970675416041</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3000000</v>
      </c>
      <c r="O72" s="177">
        <f>IF(N72="","",N72/(1+'General inputs'!$H$32)^C72)</f>
        <v>2442208.0582853002</v>
      </c>
      <c r="Q72" s="81">
        <f>'Reduction amount'!E45*SUM($E$67:E72)</f>
        <v>503267.61920419568</v>
      </c>
      <c r="R72" s="76">
        <f>IF(OR(LEFT(D72,4)*1&lt;LEFT('General inputs'!$I$16,4)*1,LEFT(D72,4)*1&gt;LEFT('General inputs'!$I$16,4)+'General inputs'!$H$38-1),"",Q72/(1+'General inputs'!$H$34)^C72)</f>
        <v>409694.74503151485</v>
      </c>
      <c r="T72" s="81">
        <f>('Reduction amount'!H45+'Reduction amount'!Z45)*SUM($E$67:E72)</f>
        <v>174389.48088231444</v>
      </c>
      <c r="U72" s="76">
        <f>IF(OR(LEFT(D72,4)*1&lt;LEFT('General inputs'!$I$16,4)*1,LEFT(D72,4)*1&gt;LEFT('General inputs'!$I$16,4)+'General inputs'!$H$38-1),"",T72/(1+'General inputs'!$H$34)^C72)</f>
        <v>141965.13183032622</v>
      </c>
      <c r="V72" s="47"/>
      <c r="W72" s="31"/>
      <c r="X72" s="31"/>
    </row>
    <row r="73" spans="2:24" x14ac:dyDescent="0.25">
      <c r="B73" s="46"/>
      <c r="C73" s="26">
        <f>IF(D73='General inputs'!$I$16,0,IF(D73&lt;'General inputs'!$I$16,C74-1,C72+1))</f>
        <v>6</v>
      </c>
      <c r="D73" s="26" t="str">
        <f t="shared" si="1"/>
        <v>2028-29</v>
      </c>
      <c r="E73" s="76">
        <f>IF(LEFT(D73,4)*1&gt;LEFT('General inputs'!$I$16,4)+'General inputs'!$H$38-1,"",'ET inputs'!D45)</f>
        <v>124.00324466762686</v>
      </c>
      <c r="F73" s="76">
        <f>IF(LEFT(D73,4)*1&gt;LEFT('General inputs'!$I$16,4)+'General inputs'!$H$38-1,"",E73/(1+'General inputs'!$H$30)^C73)</f>
        <v>103.85076518682881</v>
      </c>
      <c r="G73" s="76">
        <f>IF(LEFT(D73,4)*1&gt;LEFT('General inputs'!$I$16,4)+'General inputs'!$H$38-1,"",E73/(1+'General inputs'!$H$32)^C73)</f>
        <v>96.878350409725513</v>
      </c>
      <c r="H73" s="76">
        <f>IF(LEFT(D73,4)*1&lt;LEFT('General inputs'!$I$16,4)*1,"",IF(LEFT(D73,4)*1&gt;LEFT('General inputs'!$I$16,4)+'General inputs'!$H$38-1,"",E73/(1+'General inputs'!$H$34)^C73))</f>
        <v>96.878350409725513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589379.19239873579</v>
      </c>
      <c r="R73" s="76">
        <f>IF(OR(LEFT(D73,4)*1&lt;LEFT('General inputs'!$I$16,4)*1,LEFT(D73,4)*1&gt;LEFT('General inputs'!$I$16,4)+'General inputs'!$H$38-1),"",Q73/(1+'General inputs'!$H$34)^C73)</f>
        <v>460456.37014135462</v>
      </c>
      <c r="T73" s="81">
        <f>('Reduction amount'!H46+'Reduction amount'!Z46)*SUM($E$67:E73)</f>
        <v>204177.45822525508</v>
      </c>
      <c r="U73" s="76">
        <f>IF(OR(LEFT(D73,4)*1&lt;LEFT('General inputs'!$I$16,4)*1,LEFT(D73,4)*1&gt;LEFT('General inputs'!$I$16,4)+'General inputs'!$H$38-1),"",T73/(1+'General inputs'!$H$34)^C73)</f>
        <v>159514.98202109025</v>
      </c>
      <c r="V73" s="47"/>
      <c r="W73" s="31"/>
      <c r="X73" s="31"/>
    </row>
    <row r="74" spans="2:24" x14ac:dyDescent="0.25">
      <c r="B74" s="46"/>
      <c r="C74" s="26">
        <f>IF(D74='General inputs'!$I$16,0,IF(D74&lt;'General inputs'!$I$16,C75-1,C73+1))</f>
        <v>7</v>
      </c>
      <c r="D74" s="26" t="str">
        <f t="shared" si="1"/>
        <v>2029-30</v>
      </c>
      <c r="E74" s="76">
        <f>IF(LEFT(D74,4)*1&gt;LEFT('General inputs'!$I$16,4)+'General inputs'!$H$38-1,"",'ET inputs'!D46)</f>
        <v>124.9408332005587</v>
      </c>
      <c r="F74" s="76">
        <f>IF(LEFT(D74,4)*1&gt;LEFT('General inputs'!$I$16,4)+'General inputs'!$H$38-1,"",E74/(1+'General inputs'!$H$30)^C74)</f>
        <v>101.58833089554014</v>
      </c>
      <c r="G74" s="76">
        <f>IF(LEFT(D74,4)*1&gt;LEFT('General inputs'!$I$16,4)+'General inputs'!$H$38-1,"",E74/(1+'General inputs'!$H$32)^C74)</f>
        <v>93.67643725256562</v>
      </c>
      <c r="H74" s="76">
        <f>IF(LEFT(D74,4)*1&lt;LEFT('General inputs'!$I$16,4)*1,"",IF(LEFT(D74,4)*1&gt;LEFT('General inputs'!$I$16,4)+'General inputs'!$H$38-1,"",E74/(1+'General inputs'!$H$34)^C74))</f>
        <v>93.67643725256562</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676141.85519819974</v>
      </c>
      <c r="R74" s="76">
        <f>IF(OR(LEFT(D74,4)*1&lt;LEFT('General inputs'!$I$16,4)*1,LEFT(D74,4)*1&gt;LEFT('General inputs'!$I$16,4)+'General inputs'!$H$38-1),"",Q74/(1+'General inputs'!$H$34)^C74)</f>
        <v>506948.43671031512</v>
      </c>
      <c r="T74" s="81">
        <f>('Reduction amount'!H47+'Reduction amount'!Z47)*SUM($E$67:E74)</f>
        <v>234176.05459689102</v>
      </c>
      <c r="U74" s="76">
        <f>IF(OR(LEFT(D74,4)*1&lt;LEFT('General inputs'!$I$16,4)*1,LEFT(D74,4)*1&gt;LEFT('General inputs'!$I$16,4)+'General inputs'!$H$38-1),"",T74/(1+'General inputs'!$H$34)^C74)</f>
        <v>175577.33466756606</v>
      </c>
      <c r="V74" s="47"/>
      <c r="W74" s="31"/>
      <c r="X74" s="31"/>
    </row>
    <row r="75" spans="2:24" x14ac:dyDescent="0.25">
      <c r="B75" s="46"/>
      <c r="C75" s="26">
        <f>IF(D75='General inputs'!$I$16,0,IF(D75&lt;'General inputs'!$I$16,C76-1,C74+1))</f>
        <v>8</v>
      </c>
      <c r="D75" s="26" t="str">
        <f t="shared" si="1"/>
        <v>2030-31</v>
      </c>
      <c r="E75" s="76">
        <f>IF(LEFT(D75,4)*1&gt;LEFT('General inputs'!$I$16,4)+'General inputs'!$H$38-1,"",'ET inputs'!D47)</f>
        <v>125.88551084038772</v>
      </c>
      <c r="F75" s="76">
        <f>IF(LEFT(D75,4)*1&gt;LEFT('General inputs'!$I$16,4)+'General inputs'!$H$38-1,"",E75/(1+'General inputs'!$H$30)^C75)</f>
        <v>99.375184723729134</v>
      </c>
      <c r="G75" s="76">
        <f>IF(LEFT(D75,4)*1&gt;LEFT('General inputs'!$I$16,4)+'General inputs'!$H$38-1,"",E75/(1+'General inputs'!$H$32)^C75)</f>
        <v>90.580350090817618</v>
      </c>
      <c r="H75" s="76">
        <f>IF(LEFT(D75,4)*1&lt;LEFT('General inputs'!$I$16,4)*1,"",IF(LEFT(D75,4)*1&gt;LEFT('General inputs'!$I$16,4)+'General inputs'!$H$38-1,"",E75/(1+'General inputs'!$H$34)^C75))</f>
        <v>90.580350090817618</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763560.53049109026</v>
      </c>
      <c r="R75" s="76">
        <f>IF(OR(LEFT(D75,4)*1&lt;LEFT('General inputs'!$I$16,4)*1,LEFT(D75,4)*1&gt;LEFT('General inputs'!$I$16,4)+'General inputs'!$H$38-1),"",Q75/(1+'General inputs'!$H$34)^C75)</f>
        <v>549416.52701482864</v>
      </c>
      <c r="T75" s="81">
        <f>('Reduction amount'!H48+'Reduction amount'!Z48)*SUM($E$67:E75)</f>
        <v>264485.76531014912</v>
      </c>
      <c r="U75" s="76">
        <f>IF(OR(LEFT(D75,4)*1&lt;LEFT('General inputs'!$I$16,4)*1,LEFT(D75,4)*1&gt;LEFT('General inputs'!$I$16,4)+'General inputs'!$H$38-1),"",T75/(1+'General inputs'!$H$34)^C75)</f>
        <v>190309.53646608998</v>
      </c>
      <c r="V75" s="47"/>
      <c r="W75" s="31"/>
      <c r="X75" s="31"/>
    </row>
    <row r="76" spans="2:24" x14ac:dyDescent="0.25">
      <c r="B76" s="46"/>
      <c r="C76" s="26">
        <f>IF(D76='General inputs'!$I$16,0,IF(D76&lt;'General inputs'!$I$16,C77-1,C75+1))</f>
        <v>9</v>
      </c>
      <c r="D76" s="26" t="str">
        <f t="shared" si="1"/>
        <v>2031-32</v>
      </c>
      <c r="E76" s="76">
        <f>IF(LEFT(D76,4)*1&gt;LEFT('General inputs'!$I$16,4)+'General inputs'!$H$38-1,"",'ET inputs'!D48)</f>
        <v>126.83733118785312</v>
      </c>
      <c r="F76" s="76">
        <f>IF(LEFT(D76,4)*1&gt;LEFT('General inputs'!$I$16,4)+'General inputs'!$H$38-1,"",E76/(1+'General inputs'!$H$30)^C76)</f>
        <v>97.210252908180792</v>
      </c>
      <c r="G76" s="76">
        <f>IF(LEFT(D76,4)*1&gt;LEFT('General inputs'!$I$16,4)+'General inputs'!$H$38-1,"",E76/(1+'General inputs'!$H$32)^C76)</f>
        <v>87.586591283930119</v>
      </c>
      <c r="H76" s="76">
        <f>IF(LEFT(D76,4)*1&lt;LEFT('General inputs'!$I$16,4)*1,"",IF(LEFT(D76,4)*1&gt;LEFT('General inputs'!$I$16,4)+'General inputs'!$H$38-1,"",E76/(1+'General inputs'!$H$34)^C76))</f>
        <v>87.586591283930119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851640.17838787101</v>
      </c>
      <c r="R76" s="76">
        <f>IF(OR(LEFT(D76,4)*1&lt;LEFT('General inputs'!$I$16,4)*1,LEFT(D76,4)*1&gt;LEFT('General inputs'!$I$16,4)+'General inputs'!$H$38-1),"",Q76/(1+'General inputs'!$H$34)^C76)</f>
        <v>588093.89575500065</v>
      </c>
      <c r="T76" s="81">
        <f>('Reduction amount'!H49+'Reduction amount'!Z49)*SUM($E$67:E76)</f>
        <v>295019.74470139004</v>
      </c>
      <c r="U76" s="76">
        <f>IF(OR(LEFT(D76,4)*1&lt;LEFT('General inputs'!$I$16,4)*1,LEFT(D76,4)*1&gt;LEFT('General inputs'!$I$16,4)+'General inputs'!$H$38-1),"",T76/(1+'General inputs'!$H$34)^C76)</f>
        <v>203723.72674398136</v>
      </c>
      <c r="V76" s="47"/>
      <c r="W76" s="31"/>
      <c r="X76" s="31"/>
    </row>
    <row r="77" spans="2:24" x14ac:dyDescent="0.25">
      <c r="B77" s="46"/>
      <c r="C77" s="26">
        <f>IF(D77='General inputs'!$I$16,0,IF(D77&lt;'General inputs'!$I$16,C78-1,C76+1))</f>
        <v>10</v>
      </c>
      <c r="D77" s="26" t="str">
        <f t="shared" si="1"/>
        <v>2032-33</v>
      </c>
      <c r="E77" s="76">
        <f>IF(LEFT(D77,4)*1&gt;LEFT('General inputs'!$I$16,4)+'General inputs'!$H$38-1,"",'ET inputs'!D49)</f>
        <v>127.79634824895766</v>
      </c>
      <c r="F77" s="76">
        <f>IF(LEFT(D77,4)*1&gt;LEFT('General inputs'!$I$16,4)+'General inputs'!$H$38-1,"",E77/(1+'General inputs'!$H$30)^C77)</f>
        <v>95.092485078072158</v>
      </c>
      <c r="G77" s="76">
        <f>IF(LEFT(D77,4)*1&gt;LEFT('General inputs'!$I$16,4)+'General inputs'!$H$38-1,"",E77/(1+'General inputs'!$H$32)^C77)</f>
        <v>84.691778791385019</v>
      </c>
      <c r="H77" s="76">
        <f>IF(LEFT(D77,4)*1&lt;LEFT('General inputs'!$I$16,4)*1,"",IF(LEFT(D77,4)*1&gt;LEFT('General inputs'!$I$16,4)+'General inputs'!$H$38-1,"",E77/(1+'General inputs'!$H$34)^C77))</f>
        <v>84.691778791385019</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940385.79650239472</v>
      </c>
      <c r="R77" s="76">
        <f>IF(OR(LEFT(D77,4)*1&lt;LEFT('General inputs'!$I$16,4)*1,LEFT(D77,4)*1&gt;LEFT('General inputs'!$I$16,4)+'General inputs'!$H$38-1),"",Q77/(1+'General inputs'!$H$34)^C77)</f>
        <v>623202.04721961461</v>
      </c>
      <c r="T77" s="81">
        <f>('Reduction amount'!H50+'Reduction amount'!Z50)*SUM($E$67:E77)</f>
        <v>325708.26688759984</v>
      </c>
      <c r="U77" s="76">
        <f>IF(OR(LEFT(D77,4)*1&lt;LEFT('General inputs'!$I$16,4)*1,LEFT(D77,4)*1&gt;LEFT('General inputs'!$I$16,4)+'General inputs'!$H$38-1),"",T77/(1+'General inputs'!$H$34)^C77)</f>
        <v>215849.77088729129</v>
      </c>
      <c r="V77" s="47"/>
      <c r="W77" s="31"/>
      <c r="X77" s="31"/>
    </row>
    <row r="78" spans="2:24" x14ac:dyDescent="0.25">
      <c r="B78" s="46"/>
      <c r="C78" s="26">
        <f>IF(D78='General inputs'!$I$16,0,IF(D78&lt;'General inputs'!$I$16,C79-1,C77+1))</f>
        <v>11</v>
      </c>
      <c r="D78" s="26" t="str">
        <f t="shared" si="1"/>
        <v>2033-34</v>
      </c>
      <c r="E78" s="76">
        <f>IF(LEFT(D78,4)*1&gt;LEFT('General inputs'!$I$16,4)+'General inputs'!$H$38-1,"",'ET inputs'!D50)</f>
        <v>128.76261643807084</v>
      </c>
      <c r="F78" s="76">
        <f>IF(LEFT(D78,4)*1&gt;LEFT('General inputs'!$I$16,4)+'General inputs'!$H$38-1,"",E78/(1+'General inputs'!$H$30)^C78)</f>
        <v>93.02085374538791</v>
      </c>
      <c r="G78" s="76">
        <f>IF(LEFT(D78,4)*1&gt;LEFT('General inputs'!$I$16,4)+'General inputs'!$H$38-1,"",E78/(1+'General inputs'!$H$32)^C78)</f>
        <v>81.892642352042742</v>
      </c>
      <c r="H78" s="76">
        <f>IF(LEFT(D78,4)*1&lt;LEFT('General inputs'!$I$16,4)*1,"",IF(LEFT(D78,4)*1&gt;LEFT('General inputs'!$I$16,4)+'General inputs'!$H$38-1,"",E78/(1+'General inputs'!$H$34)^C78))</f>
        <v>81.892642352042742</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1029802.4202354843</v>
      </c>
      <c r="R78" s="76">
        <f>IF(OR(LEFT(D78,4)*1&lt;LEFT('General inputs'!$I$16,4)*1,LEFT(D78,4)*1&gt;LEFT('General inputs'!$I$16,4)+'General inputs'!$H$38-1),"",Q78/(1+'General inputs'!$H$34)^C78)</f>
        <v>654951.28653410915</v>
      </c>
      <c r="T78" s="81">
        <f>('Reduction amount'!H51+'Reduction amount'!Z51)*SUM($E$67:E78)</f>
        <v>356633.76300337195</v>
      </c>
      <c r="U78" s="76">
        <f>IF(OR(LEFT(D78,4)*1&lt;LEFT('General inputs'!$I$16,4)*1,LEFT(D78,4)*1&gt;LEFT('General inputs'!$I$16,4)+'General inputs'!$H$38-1),"",T78/(1+'General inputs'!$H$34)^C78)</f>
        <v>226818.01606870082</v>
      </c>
      <c r="V78" s="47"/>
      <c r="W78" s="31"/>
      <c r="X78" s="31"/>
    </row>
    <row r="79" spans="2:24" x14ac:dyDescent="0.25">
      <c r="B79" s="46"/>
      <c r="C79" s="26">
        <f>IF(D79='General inputs'!$I$16,0,IF(D79&lt;'General inputs'!$I$16,C80-1,C78+1))</f>
        <v>12</v>
      </c>
      <c r="D79" s="26" t="str">
        <f t="shared" si="1"/>
        <v>2034-35</v>
      </c>
      <c r="E79" s="76">
        <f>IF(LEFT(D79,4)*1&gt;LEFT('General inputs'!$I$16,4)+'General inputs'!$H$38-1,"",'ET inputs'!D51)</f>
        <v>129.73619058096301</v>
      </c>
      <c r="F79" s="76">
        <f>IF(LEFT(D79,4)*1&gt;LEFT('General inputs'!$I$16,4)+'General inputs'!$H$38-1,"",E79/(1+'General inputs'!$H$30)^C79)</f>
        <v>90.994353806368579</v>
      </c>
      <c r="G79" s="76">
        <f>IF(LEFT(D79,4)*1&gt;LEFT('General inputs'!$I$16,4)+'General inputs'!$H$38-1,"",E79/(1+'General inputs'!$H$32)^C79)</f>
        <v>79.186019789701561</v>
      </c>
      <c r="H79" s="76">
        <f>IF(LEFT(D79,4)*1&lt;LEFT('General inputs'!$I$16,4)*1,"",IF(LEFT(D79,4)*1&gt;LEFT('General inputs'!$I$16,4)+'General inputs'!$H$38-1,"",E79/(1+'General inputs'!$H$34)^C79))</f>
        <v>79.186019789701561</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1119895.1230606223</v>
      </c>
      <c r="R79" s="76">
        <f>IF(OR(LEFT(D79,4)*1&lt;LEFT('General inputs'!$I$16,4)*1,LEFT(D79,4)*1&gt;LEFT('General inputs'!$I$16,4)+'General inputs'!$H$38-1),"",Q79/(1+'General inputs'!$H$34)^C79)</f>
        <v>683541.24612381868</v>
      </c>
      <c r="T79" s="81">
        <f>('Reduction amount'!H52+'Reduction amount'!Z52)*SUM($E$67:E79)</f>
        <v>387737.2585249276</v>
      </c>
      <c r="U79" s="76">
        <f>IF(OR(LEFT(D79,4)*1&lt;LEFT('General inputs'!$I$16,4)*1,LEFT(D79,4)*1&gt;LEFT('General inputs'!$I$16,4)+'General inputs'!$H$38-1),"",T79/(1+'General inputs'!$H$34)^C79)</f>
        <v>236660.02592853099</v>
      </c>
      <c r="V79" s="47"/>
      <c r="W79" s="31"/>
      <c r="X79" s="31"/>
    </row>
    <row r="80" spans="2:24" x14ac:dyDescent="0.25">
      <c r="B80" s="46"/>
      <c r="C80" s="26">
        <f>IF(D80='General inputs'!$I$16,0,IF(D80&lt;'General inputs'!$I$16,C81-1,C79+1))</f>
        <v>13</v>
      </c>
      <c r="D80" s="26" t="str">
        <f t="shared" si="1"/>
        <v>2035-36</v>
      </c>
      <c r="E80" s="76">
        <f>IF(LEFT(D80,4)*1&gt;LEFT('General inputs'!$I$16,4)+'General inputs'!$H$38-1,"",'ET inputs'!D52)</f>
        <v>130.71712591794494</v>
      </c>
      <c r="F80" s="76">
        <f>IF(LEFT(D80,4)*1&gt;LEFT('General inputs'!$I$16,4)+'General inputs'!$H$38-1,"",E80/(1+'General inputs'!$H$30)^C80)</f>
        <v>89.012002053881574</v>
      </c>
      <c r="G80" s="76">
        <f>IF(LEFT(D80,4)*1&gt;LEFT('General inputs'!$I$16,4)+'General inputs'!$H$38-1,"",E80/(1+'General inputs'!$H$32)^C80)</f>
        <v>76.568853440816724</v>
      </c>
      <c r="H80" s="76">
        <f>IF(LEFT(D80,4)*1&lt;LEFT('General inputs'!$I$16,4)*1,"",IF(LEFT(D80,4)*1&gt;LEFT('General inputs'!$I$16,4)+'General inputs'!$H$38-1,"",E80/(1+'General inputs'!$H$34)^C80))</f>
        <v>76.568853440816724</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1210669.0168118209</v>
      </c>
      <c r="R80" s="76">
        <f>IF(OR(LEFT(D80,4)*1&lt;LEFT('General inputs'!$I$16,4)*1,LEFT(D80,4)*1&gt;LEFT('General inputs'!$I$16,4)+'General inputs'!$H$38-1),"",Q80/(1+'General inputs'!$H$34)^C80)</f>
        <v>709161.38847630634</v>
      </c>
      <c r="T80" s="81">
        <f>('Reduction amount'!H53+'Reduction amount'!Z53)*SUM($E$67:E80)</f>
        <v>419148.14311290986</v>
      </c>
      <c r="U80" s="76">
        <f>IF(OR(LEFT(D80,4)*1&lt;LEFT('General inputs'!$I$16,4)*1,LEFT(D80,4)*1&gt;LEFT('General inputs'!$I$16,4)+'General inputs'!$H$38-1),"",T80/(1+'General inputs'!$H$34)^C80)</f>
        <v>245520.18348497845</v>
      </c>
      <c r="V80" s="47"/>
      <c r="W80" s="31"/>
      <c r="X80" s="31"/>
    </row>
    <row r="81" spans="2:24" x14ac:dyDescent="0.25">
      <c r="B81" s="46"/>
      <c r="C81" s="26">
        <f>IF(D81='General inputs'!$I$16,0,IF(D81&lt;'General inputs'!$I$16,C82-1,C80+1))</f>
        <v>14</v>
      </c>
      <c r="D81" s="26" t="str">
        <f t="shared" si="1"/>
        <v>2036-37</v>
      </c>
      <c r="E81" s="76">
        <f>IF(LEFT(D81,4)*1&gt;LEFT('General inputs'!$I$16,4)+'General inputs'!$H$38-1,"",'ET inputs'!D53)</f>
        <v>131.70547810700737</v>
      </c>
      <c r="F81" s="76">
        <f>IF(LEFT(D81,4)*1&gt;LEFT('General inputs'!$I$16,4)+'General inputs'!$H$38-1,"",E81/(1+'General inputs'!$H$30)^C81)</f>
        <v>87.072836700396905</v>
      </c>
      <c r="G81" s="76">
        <f>IF(LEFT(D81,4)*1&gt;LEFT('General inputs'!$I$16,4)+'General inputs'!$H$38-1,"",E81/(1+'General inputs'!$H$32)^C81)</f>
        <v>74.038186700269563</v>
      </c>
      <c r="H81" s="76">
        <f>IF(LEFT(D81,4)*1&lt;LEFT('General inputs'!$I$16,4)*1,"",IF(LEFT(D81,4)*1&gt;LEFT('General inputs'!$I$16,4)+'General inputs'!$H$38-1,"",E81/(1+'General inputs'!$H$34)^C81))</f>
        <v>74.038186700269563</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1302129.25197367</v>
      </c>
      <c r="R81" s="76">
        <f>IF(OR(LEFT(D81,4)*1&lt;LEFT('General inputs'!$I$16,4)*1,LEFT(D81,4)*1&gt;LEFT('General inputs'!$I$16,4)+'General inputs'!$H$38-1),"",Q81/(1+'General inputs'!$H$34)^C81)</f>
        <v>731991.48624008219</v>
      </c>
      <c r="T81" s="81">
        <f>('Reduction amount'!H54+'Reduction amount'!Z54)*SUM($E$67:E81)</f>
        <v>450794.02310814627</v>
      </c>
      <c r="U81" s="76">
        <f>IF(OR(LEFT(D81,4)*1&lt;LEFT('General inputs'!$I$16,4)*1,LEFT(D81,4)*1&gt;LEFT('General inputs'!$I$16,4)+'General inputs'!$H$38-1),"",T81/(1+'General inputs'!$H$34)^C81)</f>
        <v>253413.69642293418</v>
      </c>
      <c r="V81" s="47"/>
      <c r="W81" s="31"/>
      <c r="X81" s="31"/>
    </row>
    <row r="82" spans="2:24" x14ac:dyDescent="0.25">
      <c r="B82" s="46"/>
      <c r="C82" s="26">
        <f>IF(D82='General inputs'!$I$16,0,IF(D82&lt;'General inputs'!$I$16,C83-1,C81+1))</f>
        <v>15</v>
      </c>
      <c r="D82" s="26" t="str">
        <f t="shared" si="1"/>
        <v>2037-38</v>
      </c>
      <c r="E82" s="76">
        <f>IF(LEFT(D82,4)*1&gt;LEFT('General inputs'!$I$16,4)+'General inputs'!$H$38-1,"",'ET inputs'!D54)</f>
        <v>132.70130322697514</v>
      </c>
      <c r="F82" s="76">
        <f>IF(LEFT(D82,4)*1&gt;LEFT('General inputs'!$I$16,4)+'General inputs'!$H$38-1,"",E82/(1+'General inputs'!$H$30)^C82)</f>
        <v>85.175916911348594</v>
      </c>
      <c r="G82" s="76">
        <f>IF(LEFT(D82,4)*1&gt;LEFT('General inputs'!$I$16,4)+'General inputs'!$H$38-1,"",E82/(1+'General inputs'!$H$32)^C82)</f>
        <v>71.591160681296245</v>
      </c>
      <c r="H82" s="76">
        <f>IF(LEFT(D82,4)*1&lt;LEFT('General inputs'!$I$16,4)*1,"",IF(LEFT(D82,4)*1&gt;LEFT('General inputs'!$I$16,4)+'General inputs'!$H$38-1,"",E82/(1+'General inputs'!$H$34)^C82))</f>
        <v>71.591160681296245</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1394281.0179735783</v>
      </c>
      <c r="R82" s="76">
        <f>IF(OR(LEFT(D82,4)*1&lt;LEFT('General inputs'!$I$16,4)*1,LEFT(D82,4)*1&gt;LEFT('General inputs'!$I$16,4)+'General inputs'!$H$38-1),"",Q82/(1+'General inputs'!$H$34)^C82)</f>
        <v>752202.08065249049</v>
      </c>
      <c r="T82" s="81">
        <f>('Reduction amount'!H55+'Reduction amount'!Z55)*SUM($E$67:E82)</f>
        <v>482696.74341694335</v>
      </c>
      <c r="U82" s="76">
        <f>IF(OR(LEFT(D82,4)*1&lt;LEFT('General inputs'!$I$16,4)*1,LEFT(D82,4)*1&gt;LEFT('General inputs'!$I$16,4)+'General inputs'!$H$38-1),"",T82/(1+'General inputs'!$H$34)^C82)</f>
        <v>260410.55572147694</v>
      </c>
      <c r="V82" s="47"/>
      <c r="W82" s="31"/>
      <c r="X82" s="31"/>
    </row>
    <row r="83" spans="2:24" x14ac:dyDescent="0.25">
      <c r="B83" s="46"/>
      <c r="C83" s="26">
        <f>IF(D83='General inputs'!$I$16,0,IF(D83&lt;'General inputs'!$I$16,C84-1,C82+1))</f>
        <v>16</v>
      </c>
      <c r="D83" s="26" t="str">
        <f t="shared" si="1"/>
        <v>2038-39</v>
      </c>
      <c r="E83" s="76">
        <f>IF(LEFT(D83,4)*1&gt;LEFT('General inputs'!$I$16,4)+'General inputs'!$H$38-1,"",'ET inputs'!D55)</f>
        <v>133.70465778067592</v>
      </c>
      <c r="F83" s="76">
        <f>IF(LEFT(D83,4)*1&gt;LEFT('General inputs'!$I$16,4)+'General inputs'!$H$38-1,"",E83/(1+'General inputs'!$H$30)^C83)</f>
        <v>83.32032234865666</v>
      </c>
      <c r="G83" s="76">
        <f>IF(LEFT(D83,4)*1&gt;LEFT('General inputs'!$I$16,4)+'General inputs'!$H$38-1,"",E83/(1+'General inputs'!$H$32)^C83)</f>
        <v>69.225010985804602</v>
      </c>
      <c r="H83" s="76">
        <f>IF(LEFT(D83,4)*1&lt;LEFT('General inputs'!$I$16,4)*1,"",IF(LEFT(D83,4)*1&gt;LEFT('General inputs'!$I$16,4)+'General inputs'!$H$38-1,"",E83/(1+'General inputs'!$H$34)^C83))</f>
        <v>69.225010985804602</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1487129.543476213</v>
      </c>
      <c r="R83" s="76">
        <f>IF(OR(LEFT(D83,4)*1&lt;LEFT('General inputs'!$I$16,4)*1,LEFT(D83,4)*1&gt;LEFT('General inputs'!$I$16,4)+'General inputs'!$H$38-1),"",Q83/(1+'General inputs'!$H$34)^C83)</f>
        <v>769954.91924690525</v>
      </c>
      <c r="T83" s="81">
        <f>('Reduction amount'!H56+'Reduction amount'!Z56)*SUM($E$67:E83)</f>
        <v>514840.68019399565</v>
      </c>
      <c r="U83" s="76">
        <f>IF(OR(LEFT(D83,4)*1&lt;LEFT('General inputs'!$I$16,4)*1,LEFT(D83,4)*1&gt;LEFT('General inputs'!$I$16,4)+'General inputs'!$H$38-1),"",T83/(1+'General inputs'!$H$34)^C83)</f>
        <v>266556.54585220758</v>
      </c>
      <c r="V83" s="47"/>
      <c r="W83" s="31"/>
      <c r="X83" s="31"/>
    </row>
    <row r="84" spans="2:24" x14ac:dyDescent="0.25">
      <c r="B84" s="46"/>
      <c r="C84" s="26">
        <f>IF(D84='General inputs'!$I$16,0,IF(D84&lt;'General inputs'!$I$16,C85-1,C83+1))</f>
        <v>17</v>
      </c>
      <c r="D84" s="26" t="str">
        <f t="shared" si="1"/>
        <v>2039-40</v>
      </c>
      <c r="E84" s="76">
        <f>IF(LEFT(D84,4)*1&gt;LEFT('General inputs'!$I$16,4)+'General inputs'!$H$38-1,"",'ET inputs'!D56)</f>
        <v>134.7155986981561</v>
      </c>
      <c r="F84" s="76">
        <f>IF(LEFT(D84,4)*1&gt;LEFT('General inputs'!$I$16,4)+'General inputs'!$H$38-1,"",E84/(1+'General inputs'!$H$30)^C84)</f>
        <v>81.505152724208898</v>
      </c>
      <c r="G84" s="76">
        <f>IF(LEFT(D84,4)*1&gt;LEFT('General inputs'!$I$16,4)+'General inputs'!$H$38-1,"",E84/(1+'General inputs'!$H$32)^C84)</f>
        <v>66.937064581447729</v>
      </c>
      <c r="H84" s="76">
        <f>IF(LEFT(D84,4)*1&lt;LEFT('General inputs'!$I$16,4)*1,"",IF(LEFT(D84,4)*1&gt;LEFT('General inputs'!$I$16,4)+'General inputs'!$H$38-1,"",E84/(1+'General inputs'!$H$34)^C84))</f>
        <v>66.937064581447729</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1580680.0966801737</v>
      </c>
      <c r="R84" s="76">
        <f>IF(OR(LEFT(D84,4)*1&lt;LEFT('General inputs'!$I$16,4)*1,LEFT(D84,4)*1&gt;LEFT('General inputs'!$I$16,4)+'General inputs'!$H$38-1),"",Q84/(1+'General inputs'!$H$34)^C84)</f>
        <v>785403.37374856661</v>
      </c>
      <c r="T84" s="81">
        <f>('Reduction amount'!H57+'Reduction amount'!Z57)*SUM($E$67:E84)</f>
        <v>547227.65727701935</v>
      </c>
      <c r="U84" s="76">
        <f>IF(OR(LEFT(D84,4)*1&lt;LEFT('General inputs'!$I$16,4)*1,LEFT(D84,4)*1&gt;LEFT('General inputs'!$I$16,4)+'General inputs'!$H$38-1),"",T84/(1+'General inputs'!$H$34)^C84)</f>
        <v>271904.76373845153</v>
      </c>
      <c r="V84" s="47"/>
      <c r="W84" s="31"/>
      <c r="X84" s="31"/>
    </row>
    <row r="85" spans="2:24" x14ac:dyDescent="0.25">
      <c r="B85" s="46"/>
      <c r="C85" s="26">
        <f>IF(D85='General inputs'!$I$16,0,IF(D85&lt;'General inputs'!$I$16,C86-1,C84+1))</f>
        <v>18</v>
      </c>
      <c r="D85" s="26" t="str">
        <f t="shared" si="1"/>
        <v>2040-41</v>
      </c>
      <c r="E85" s="76">
        <f>IF(LEFT(D85,4)*1&gt;LEFT('General inputs'!$I$16,4)+'General inputs'!$H$38-1,"",'ET inputs'!D57)</f>
        <v>135.7341833399114</v>
      </c>
      <c r="F85" s="76">
        <f>IF(LEFT(D85,4)*1&gt;LEFT('General inputs'!$I$16,4)+'General inputs'!$H$38-1,"",E85/(1+'General inputs'!$H$30)^C85)</f>
        <v>79.729527363063838</v>
      </c>
      <c r="G85" s="76">
        <f>IF(LEFT(D85,4)*1&gt;LEFT('General inputs'!$I$16,4)+'General inputs'!$H$38-1,"",E85/(1+'General inputs'!$H$32)^C85)</f>
        <v>64.724736781907197</v>
      </c>
      <c r="H85" s="76">
        <f>IF(LEFT(D85,4)*1&lt;LEFT('General inputs'!$I$16,4)*1,"",IF(LEFT(D85,4)*1&gt;LEFT('General inputs'!$I$16,4)+'General inputs'!$H$38-1,"",E85/(1+'General inputs'!$H$34)^C85))</f>
        <v>64.724736781907197</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1674937.9856169082</v>
      </c>
      <c r="R85" s="76">
        <f>IF(OR(LEFT(D85,4)*1&lt;LEFT('General inputs'!$I$16,4)*1,LEFT(D85,4)*1&gt;LEFT('General inputs'!$I$16,4)+'General inputs'!$H$38-1),"",Q85/(1+'General inputs'!$H$34)^C85)</f>
        <v>798692.83902926242</v>
      </c>
      <c r="T85" s="81">
        <f>('Reduction amount'!H58+'Reduction amount'!Z58)*SUM($E$67:E85)</f>
        <v>579883.63190244825</v>
      </c>
      <c r="U85" s="76">
        <f>IF(OR(LEFT(D85,4)*1&lt;LEFT('General inputs'!$I$16,4)*1,LEFT(D85,4)*1&gt;LEFT('General inputs'!$I$16,4)+'General inputs'!$H$38-1),"",T85/(1+'General inputs'!$H$34)^C85)</f>
        <v>276517.04615211801</v>
      </c>
      <c r="V85" s="47"/>
      <c r="W85" s="31"/>
      <c r="X85" s="31"/>
    </row>
    <row r="86" spans="2:24" x14ac:dyDescent="0.25">
      <c r="B86" s="46"/>
      <c r="C86" s="26">
        <f>IF(D86='General inputs'!$I$16,0,IF(D86&lt;'General inputs'!$I$16,C87-1,C85+1))</f>
        <v>19</v>
      </c>
      <c r="D86" s="26" t="str">
        <f t="shared" si="1"/>
        <v>2041-42</v>
      </c>
      <c r="E86" s="76">
        <f>IF(LEFT(D86,4)*1&gt;LEFT('General inputs'!$I$16,4)+'General inputs'!$H$38-1,"",'ET inputs'!D58)</f>
        <v>136.76046950014643</v>
      </c>
      <c r="F86" s="76">
        <f>IF(LEFT(D86,4)*1&gt;LEFT('General inputs'!$I$16,4)+'General inputs'!$H$38-1,"",E86/(1+'General inputs'!$H$30)^C86)</f>
        <v>77.992584776171952</v>
      </c>
      <c r="G86" s="76">
        <f>IF(LEFT(D86,4)*1&gt;LEFT('General inputs'!$I$16,4)+'General inputs'!$H$38-1,"",E86/(1+'General inputs'!$H$32)^C86)</f>
        <v>62.585528326982853</v>
      </c>
      <c r="H86" s="76">
        <f>IF(LEFT(D86,4)*1&lt;LEFT('General inputs'!$I$16,4)*1,"",IF(LEFT(D86,4)*1&gt;LEFT('General inputs'!$I$16,4)+'General inputs'!$H$38-1,"",E86/(1+'General inputs'!$H$34)^C86))</f>
        <v>62.585528326982853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1769908.5584518949</v>
      </c>
      <c r="R86" s="76">
        <f>IF(OR(LEFT(D86,4)*1&lt;LEFT('General inputs'!$I$16,4)*1,LEFT(D86,4)*1&gt;LEFT('General inputs'!$I$16,4)+'General inputs'!$H$38-1),"",Q86/(1+'General inputs'!$H$34)^C86)</f>
        <v>809961.113953633</v>
      </c>
      <c r="T86" s="81">
        <f>('Reduction amount'!H59+'Reduction amount'!Z59)*SUM($E$67:E86)</f>
        <v>612789.0711930492</v>
      </c>
      <c r="U86" s="76">
        <f>IF(OR(LEFT(D86,4)*1&lt;LEFT('General inputs'!$I$16,4)*1,LEFT(D86,4)*1&gt;LEFT('General inputs'!$I$16,4)+'General inputs'!$H$38-1),"",T86/(1+'General inputs'!$H$34)^C86)</f>
        <v>280429.92184651014</v>
      </c>
      <c r="V86" s="47"/>
      <c r="W86" s="31"/>
      <c r="X86" s="31"/>
    </row>
    <row r="87" spans="2:24" x14ac:dyDescent="0.25">
      <c r="B87" s="46"/>
      <c r="C87" s="26">
        <f>IF(D87='General inputs'!$I$16,0,IF(D87&lt;'General inputs'!$I$16,C88-1,C86+1))</f>
        <v>20</v>
      </c>
      <c r="D87" s="26" t="str">
        <f t="shared" si="1"/>
        <v>2042-43</v>
      </c>
      <c r="E87" s="76">
        <f>IF(LEFT(D87,4)*1&gt;LEFT('General inputs'!$I$16,4)+'General inputs'!$H$38-1,"",'ET inputs'!D59)</f>
        <v>137.79451541003436</v>
      </c>
      <c r="F87" s="76">
        <f>IF(LEFT(D87,4)*1&gt;LEFT('General inputs'!$I$16,4)+'General inputs'!$H$38-1,"",E87/(1+'General inputs'!$H$30)^C87)</f>
        <v>76.293482242391335</v>
      </c>
      <c r="G87" s="76">
        <f>IF(LEFT(D87,4)*1&gt;LEFT('General inputs'!$I$16,4)+'General inputs'!$H$38-1,"",E87/(1+'General inputs'!$H$32)^C87)</f>
        <v>60.517022559176525</v>
      </c>
      <c r="H87" s="76">
        <f>IF(LEFT(D87,4)*1&lt;LEFT('General inputs'!$I$16,4)*1,"",IF(LEFT(D87,4)*1&gt;LEFT('General inputs'!$I$16,4)+'General inputs'!$H$38-1,"",E87/(1+'General inputs'!$H$34)^C87))</f>
        <v>60.517022559176525</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1865597.2037880851</v>
      </c>
      <c r="R87" s="76">
        <f>IF(OR(LEFT(D87,4)*1&lt;LEFT('General inputs'!$I$16,4)*1,LEFT(D87,4)*1&gt;LEFT('General inputs'!$I$16,4)+'General inputs'!$H$38-1),"",Q87/(1+'General inputs'!$H$34)^C87)</f>
        <v>819338.76491399633</v>
      </c>
      <c r="T87" s="81">
        <f>('Reduction amount'!H60+'Reduction amount'!Z60)*SUM($E$67:E87)</f>
        <v>645945.87169161357</v>
      </c>
      <c r="U87" s="76">
        <f>IF(OR(LEFT(D87,4)*1&lt;LEFT('General inputs'!$I$16,4)*1,LEFT(D87,4)*1&gt;LEFT('General inputs'!$I$16,4)+'General inputs'!$H$38-1),"",T87/(1+'General inputs'!$H$34)^C87)</f>
        <v>283688.51091675373</v>
      </c>
      <c r="V87" s="47"/>
      <c r="W87" s="31"/>
      <c r="X87" s="31"/>
    </row>
    <row r="88" spans="2:24" x14ac:dyDescent="0.25">
      <c r="B88" s="46"/>
      <c r="C88" s="26">
        <f>IF(D88='General inputs'!$I$16,0,IF(D88&lt;'General inputs'!$I$16,C89-1,C87+1))</f>
        <v>21</v>
      </c>
      <c r="D88" s="26" t="str">
        <f t="shared" si="1"/>
        <v>2043-44</v>
      </c>
      <c r="E88" s="76">
        <f>IF(LEFT(D88,4)*1&gt;LEFT('General inputs'!$I$16,4)+'General inputs'!$H$38-1,"",'ET inputs'!D60)</f>
        <v>138.83637974104931</v>
      </c>
      <c r="F88" s="76">
        <f>IF(LEFT(D88,4)*1&gt;LEFT('General inputs'!$I$16,4)+'General inputs'!$H$38-1,"",E88/(1+'General inputs'!$H$30)^C88)</f>
        <v>74.631395399636787</v>
      </c>
      <c r="G88" s="76">
        <f>IF(LEFT(D88,4)*1&gt;LEFT('General inputs'!$I$16,4)+'General inputs'!$H$38-1,"",E88/(1+'General inputs'!$H$32)^C88)</f>
        <v>58.516882693614512</v>
      </c>
      <c r="H88" s="76">
        <f>IF(LEFT(D88,4)*1&lt;LEFT('General inputs'!$I$16,4)*1,"",IF(LEFT(D88,4)*1&gt;LEFT('General inputs'!$I$16,4)+'General inputs'!$H$38-1,"",E88/(1+'General inputs'!$H$34)^C88))</f>
        <v>58.516882693614512</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1962009.350971662</v>
      </c>
      <c r="R88" s="76">
        <f>IF(OR(LEFT(D88,4)*1&lt;LEFT('General inputs'!$I$16,4)*1,LEFT(D88,4)*1&gt;LEFT('General inputs'!$I$16,4)+'General inputs'!$H$38-1),"",Q88/(1+'General inputs'!$H$34)^C88)</f>
        <v>826949.47281629371</v>
      </c>
      <c r="T88" s="81">
        <f>('Reduction amount'!H61+'Reduction amount'!Z61)*SUM($E$67:E88)</f>
        <v>679355.94435887865</v>
      </c>
      <c r="U88" s="76">
        <f>IF(OR(LEFT(D88,4)*1&lt;LEFT('General inputs'!$I$16,4)*1,LEFT(D88,4)*1&gt;LEFT('General inputs'!$I$16,4)+'General inputs'!$H$38-1),"",T88/(1+'General inputs'!$H$34)^C88)</f>
        <v>286335.55684327841</v>
      </c>
      <c r="V88" s="47"/>
      <c r="W88" s="31"/>
      <c r="X88" s="31"/>
    </row>
    <row r="89" spans="2:24" x14ac:dyDescent="0.25">
      <c r="B89" s="46"/>
      <c r="C89" s="26">
        <f>IF(D89='General inputs'!$I$16,0,IF(D89&lt;'General inputs'!$I$16,C90-1,C88+1))</f>
        <v>22</v>
      </c>
      <c r="D89" s="26" t="str">
        <f t="shared" si="1"/>
        <v>2044-45</v>
      </c>
      <c r="E89" s="76">
        <f>IF(LEFT(D89,4)*1&gt;LEFT('General inputs'!$I$16,4)+'General inputs'!$H$38-1,"",'ET inputs'!D61)</f>
        <v>139.88612160827324</v>
      </c>
      <c r="F89" s="76">
        <f>IF(LEFT(D89,4)*1&gt;LEFT('General inputs'!$I$16,4)+'General inputs'!$H$38-1,"",E89/(1+'General inputs'!$H$30)^C89)</f>
        <v>73.005517844907203</v>
      </c>
      <c r="G89" s="76">
        <f>IF(LEFT(D89,4)*1&gt;LEFT('General inputs'!$I$16,4)+'General inputs'!$H$38-1,"",E89/(1+'General inputs'!$H$32)^C89)</f>
        <v>56.582849178178215</v>
      </c>
      <c r="H89" s="76">
        <f>IF(LEFT(D89,4)*1&lt;LEFT('General inputs'!$I$16,4)*1,"",IF(LEFT(D89,4)*1&gt;LEFT('General inputs'!$I$16,4)+'General inputs'!$H$38-1,"",E89/(1+'General inputs'!$H$34)^C89))</f>
        <v>56.582849178178215</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2059150.4704000952</v>
      </c>
      <c r="R89" s="76">
        <f>IF(OR(LEFT(D89,4)*1&lt;LEFT('General inputs'!$I$16,4)*1,LEFT(D89,4)*1&gt;LEFT('General inputs'!$I$16,4)+'General inputs'!$H$38-1),"",Q89/(1+'General inputs'!$H$34)^C89)</f>
        <v>832910.36424683069</v>
      </c>
      <c r="T89" s="81">
        <f>('Reduction amount'!H62+'Reduction amount'!Z62)*SUM($E$67:E89)</f>
        <v>713021.21468313131</v>
      </c>
      <c r="U89" s="76">
        <f>IF(OR(LEFT(D89,4)*1&lt;LEFT('General inputs'!$I$16,4)*1,LEFT(D89,4)*1&gt;LEFT('General inputs'!$I$16,4)+'General inputs'!$H$38-1),"",T89/(1+'General inputs'!$H$34)^C89)</f>
        <v>288411.54066902772</v>
      </c>
      <c r="V89" s="47"/>
      <c r="W89" s="31"/>
      <c r="X89" s="31"/>
    </row>
    <row r="90" spans="2:24" x14ac:dyDescent="0.25">
      <c r="B90" s="46"/>
      <c r="C90" s="26">
        <f>IF(D90='General inputs'!$I$16,0,IF(D90&lt;'General inputs'!$I$16,C91-1,C89+1))</f>
        <v>23</v>
      </c>
      <c r="D90" s="26" t="str">
        <f t="shared" si="1"/>
        <v>2045-46</v>
      </c>
      <c r="E90" s="76">
        <f>IF(LEFT(D90,4)*1&gt;LEFT('General inputs'!$I$16,4)+'General inputs'!$H$38-1,"",'ET inputs'!D62)</f>
        <v>140.94380057375383</v>
      </c>
      <c r="F90" s="76">
        <f>IF(LEFT(D90,4)*1&gt;LEFT('General inputs'!$I$16,4)+'General inputs'!$H$38-1,"",E90/(1+'General inputs'!$H$30)^C90)</f>
        <v>71.415060743041536</v>
      </c>
      <c r="G90" s="76">
        <f>IF(LEFT(D90,4)*1&gt;LEFT('General inputs'!$I$16,4)+'General inputs'!$H$38-1,"",E90/(1+'General inputs'!$H$32)^C90)</f>
        <v>54.712737140896934</v>
      </c>
      <c r="H90" s="76">
        <f>IF(LEFT(D90,4)*1&lt;LEFT('General inputs'!$I$16,4)*1,"",IF(LEFT(D90,4)*1&gt;LEFT('General inputs'!$I$16,4)+'General inputs'!$H$38-1,"",E90/(1+'General inputs'!$H$34)^C90))</f>
        <v>54.712737140896934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2157026.0738325273</v>
      </c>
      <c r="R90" s="76">
        <f>IF(OR(LEFT(D90,4)*1&lt;LEFT('General inputs'!$I$16,4)*1,LEFT(D90,4)*1&gt;LEFT('General inputs'!$I$16,4)+'General inputs'!$H$38-1),"",Q90/(1+'General inputs'!$H$34)^C90)</f>
        <v>837332.32751804183</v>
      </c>
      <c r="T90" s="81">
        <f>('Reduction amount'!H63+'Reduction amount'!Z63)*SUM($E$67:E90)</f>
        <v>746974.68461219431</v>
      </c>
      <c r="U90" s="76">
        <f>IF(OR(LEFT(D90,4)*1&lt;LEFT('General inputs'!$I$16,4)*1,LEFT(D90,4)*1&gt;LEFT('General inputs'!$I$16,4)+'General inputs'!$H$38-1),"",T90/(1+'General inputs'!$H$34)^C90)</f>
        <v>289966.84780545003</v>
      </c>
      <c r="V90" s="47"/>
      <c r="W90" s="31"/>
      <c r="X90" s="31"/>
    </row>
    <row r="91" spans="2:24" x14ac:dyDescent="0.25">
      <c r="B91" s="46"/>
      <c r="C91" s="26">
        <f>IF(D91='General inputs'!$I$16,0,IF(D91&lt;'General inputs'!$I$16,C92-1,C90+1))</f>
        <v>24</v>
      </c>
      <c r="D91" s="26" t="str">
        <f t="shared" si="1"/>
        <v>2046-47</v>
      </c>
      <c r="E91" s="76">
        <f>IF(LEFT(D91,4)*1&gt;LEFT('General inputs'!$I$16,4)+'General inputs'!$H$38-1,"",'ET inputs'!D63)</f>
        <v>142.00947664989144</v>
      </c>
      <c r="F91" s="76">
        <f>IF(LEFT(D91,4)*1&gt;LEFT('General inputs'!$I$16,4)+'General inputs'!$H$38-1,"",E91/(1+'General inputs'!$H$30)^C91)</f>
        <v>69.859252443999424</v>
      </c>
      <c r="G91" s="76">
        <f>IF(LEFT(D91,4)*1&gt;LEFT('General inputs'!$I$16,4)+'General inputs'!$H$38-1,"",E91/(1+'General inputs'!$H$32)^C91)</f>
        <v>52.90443392170733</v>
      </c>
      <c r="H91" s="76">
        <f>IF(LEFT(D91,4)*1&lt;LEFT('General inputs'!$I$16,4)*1,"",IF(LEFT(D91,4)*1&gt;LEFT('General inputs'!$I$16,4)+'General inputs'!$H$38-1,"",E91/(1+'General inputs'!$H$34)^C91))</f>
        <v>52.90443392170733</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2255641.7147025112</v>
      </c>
      <c r="R91" s="76">
        <f>IF(OR(LEFT(D91,4)*1&lt;LEFT('General inputs'!$I$16,4)*1,LEFT(D91,4)*1&gt;LEFT('General inputs'!$I$16,4)+'General inputs'!$H$38-1),"",Q91/(1+'General inputs'!$H$34)^C91)</f>
        <v>840320.31426134298</v>
      </c>
      <c r="T91" s="81">
        <f>('Reduction amount'!H64+'Reduction amount'!Z64)*SUM($E$67:E91)</f>
        <v>781222.569305907</v>
      </c>
      <c r="U91" s="76">
        <f>IF(OR(LEFT(D91,4)*1&lt;LEFT('General inputs'!$I$16,4)*1,LEFT(D91,4)*1&gt;LEFT('General inputs'!$I$16,4)+'General inputs'!$H$38-1),"",T91/(1+'General inputs'!$H$34)^C91)</f>
        <v>291037.88543553074</v>
      </c>
      <c r="V91" s="47"/>
      <c r="W91" s="31"/>
      <c r="X91" s="31"/>
    </row>
    <row r="92" spans="2:24" x14ac:dyDescent="0.25">
      <c r="B92" s="46"/>
      <c r="C92" s="26">
        <f>IF(D92='General inputs'!$I$16,0,IF(D92&lt;'General inputs'!$I$16,C93-1,C91+1))</f>
        <v>25</v>
      </c>
      <c r="D92" s="26" t="str">
        <f t="shared" si="1"/>
        <v>2047-48</v>
      </c>
      <c r="E92" s="76">
        <f>IF(LEFT(D92,4)*1&gt;LEFT('General inputs'!$I$16,4)+'General inputs'!$H$38-1,"",'ET inputs'!D64)</f>
        <v>143.08321030284424</v>
      </c>
      <c r="F92" s="76">
        <f>IF(LEFT(D92,4)*1&gt;LEFT('General inputs'!$I$16,4)+'General inputs'!$H$38-1,"",E92/(1+'General inputs'!$H$30)^C92)</f>
        <v>68.337338108475691</v>
      </c>
      <c r="G92" s="76">
        <f>IF(LEFT(D92,4)*1&gt;LEFT('General inputs'!$I$16,4)+'General inputs'!$H$38-1,"",E92/(1+'General inputs'!$H$32)^C92)</f>
        <v>51.155896685787397</v>
      </c>
      <c r="H92" s="76">
        <f>IF(LEFT(D92,4)*1&lt;LEFT('General inputs'!$I$16,4)*1,"",IF(LEFT(D92,4)*1&gt;LEFT('General inputs'!$I$16,4)+'General inputs'!$H$38-1,"",E92/(1+'General inputs'!$H$34)^C92))</f>
        <v>51.155896685787397</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2355002.9884331152</v>
      </c>
      <c r="R92" s="76">
        <f>IF(OR(LEFT(D92,4)*1&lt;LEFT('General inputs'!$I$16,4)*1,LEFT(D92,4)*1&gt;LEFT('General inputs'!$I$16,4)+'General inputs'!$H$38-1),"",Q92/(1+'General inputs'!$H$34)^C92)</f>
        <v>841973.62720628199</v>
      </c>
      <c r="T92" s="81">
        <f>('Reduction amount'!H65+'Reduction amount'!Z65)*SUM($E$67:E92)</f>
        <v>815737.2504610999</v>
      </c>
      <c r="U92" s="76">
        <f>IF(OR(LEFT(D92,4)*1&lt;LEFT('General inputs'!$I$16,4)*1,LEFT(D92,4)*1&gt;LEFT('General inputs'!$I$16,4)+'General inputs'!$H$38-1),"",T92/(1+'General inputs'!$H$34)^C92)</f>
        <v>291646.87050991331</v>
      </c>
      <c r="V92" s="47"/>
      <c r="W92" s="31"/>
      <c r="X92" s="31"/>
    </row>
    <row r="93" spans="2:24" x14ac:dyDescent="0.25">
      <c r="B93" s="46"/>
      <c r="C93" s="26">
        <f>IF(D93='General inputs'!$I$16,0,IF(D93&lt;'General inputs'!$I$16,C94-1,C92+1))</f>
        <v>26</v>
      </c>
      <c r="D93" s="26" t="str">
        <f t="shared" si="1"/>
        <v>2048-49</v>
      </c>
      <c r="E93" s="76">
        <f>IF(LEFT(D93,4)*1&gt;LEFT('General inputs'!$I$16,4)+'General inputs'!$H$38-1,"",'ET inputs'!D65)</f>
        <v>144.165062455937</v>
      </c>
      <c r="F93" s="76">
        <f>IF(LEFT(D93,4)*1&gt;LEFT('General inputs'!$I$16,4)+'General inputs'!$H$38-1,"",E93/(1+'General inputs'!$H$30)^C93)</f>
        <v>66.848579341660681</v>
      </c>
      <c r="G93" s="76">
        <f>IF(LEFT(D93,4)*1&gt;LEFT('General inputs'!$I$16,4)+'General inputs'!$H$38-1,"",E93/(1+'General inputs'!$H$32)^C93)</f>
        <v>49.465150115764025</v>
      </c>
      <c r="H93" s="76">
        <f>IF(LEFT(D93,4)*1&lt;LEFT('General inputs'!$I$16,4)*1,"",IF(LEFT(D93,4)*1&gt;LEFT('General inputs'!$I$16,4)+'General inputs'!$H$38-1,"",E93/(1+'General inputs'!$H$34)^C93))</f>
        <v>49.465150115764025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2455115.5327543914</v>
      </c>
      <c r="R93" s="76">
        <f>IF(OR(LEFT(D93,4)*1&lt;LEFT('General inputs'!$I$16,4)*1,LEFT(D93,4)*1&gt;LEFT('General inputs'!$I$16,4)+'General inputs'!$H$38-1),"",Q93/(1+'General inputs'!$H$34)^C93)</f>
        <v>842386.19475754048</v>
      </c>
      <c r="T93" s="81">
        <f>('Reduction amount'!H66+'Reduction amount'!Z66)*SUM($E$67:E93)</f>
        <v>850520.77778138046</v>
      </c>
      <c r="U93" s="76">
        <f>IF(OR(LEFT(D93,4)*1&lt;LEFT('General inputs'!$I$16,4)*1,LEFT(D93,4)*1&gt;LEFT('General inputs'!$I$16,4)+'General inputs'!$H$38-1),"",T93/(1+'General inputs'!$H$34)^C93)</f>
        <v>291826.16948118823</v>
      </c>
      <c r="V93" s="47"/>
      <c r="W93" s="31"/>
      <c r="X93" s="31"/>
    </row>
    <row r="94" spans="2:24" x14ac:dyDescent="0.25">
      <c r="B94" s="46"/>
      <c r="C94" s="26">
        <f>IF(D94='General inputs'!$I$16,0,IF(D94&lt;'General inputs'!$I$16,C95-1,C93+1))</f>
        <v>27</v>
      </c>
      <c r="D94" s="26" t="str">
        <f t="shared" si="1"/>
        <v>2049-50</v>
      </c>
      <c r="E94" s="76">
        <f>IF(LEFT(D94,4)*1&gt;LEFT('General inputs'!$I$16,4)+'General inputs'!$H$38-1,"",'ET inputs'!D66)</f>
        <v>145.25509449316451</v>
      </c>
      <c r="F94" s="76">
        <f>IF(LEFT(D94,4)*1&gt;LEFT('General inputs'!$I$16,4)+'General inputs'!$H$38-1,"",E94/(1+'General inputs'!$H$30)^C94)</f>
        <v>65.392253835011786</v>
      </c>
      <c r="G94" s="76">
        <f>IF(LEFT(D94,4)*1&gt;LEFT('General inputs'!$I$16,4)+'General inputs'!$H$38-1,"",E94/(1+'General inputs'!$H$32)^C94)</f>
        <v>47.830284180219458</v>
      </c>
      <c r="H94" s="76">
        <f>IF(LEFT(D94,4)*1&lt;LEFT('General inputs'!$I$16,4)*1,"",IF(LEFT(D94,4)*1&gt;LEFT('General inputs'!$I$16,4)+'General inputs'!$H$38-1,"",E94/(1+'General inputs'!$H$34)^C94))</f>
        <v>47.830284180219458</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2555985.0280232797</v>
      </c>
      <c r="R94" s="76">
        <f>IF(OR(LEFT(D94,4)*1&lt;LEFT('General inputs'!$I$16,4)*1,LEFT(D94,4)*1&gt;LEFT('General inputs'!$I$16,4)+'General inputs'!$H$38-1),"",Q94/(1+'General inputs'!$H$34)^C94)</f>
        <v>841646.83295492083</v>
      </c>
      <c r="T94" s="81">
        <f>('Reduction amount'!H67+'Reduction amount'!Z67)*SUM($E$67:E94)</f>
        <v>885575.21671356529</v>
      </c>
      <c r="U94" s="76">
        <f>IF(OR(LEFT(D94,4)*1&lt;LEFT('General inputs'!$I$16,4)*1,LEFT(D94,4)*1&gt;LEFT('General inputs'!$I$16,4)+'General inputs'!$H$38-1),"",T94/(1+'General inputs'!$H$34)^C94)</f>
        <v>291606.39374588366</v>
      </c>
      <c r="V94" s="47"/>
      <c r="W94" s="31"/>
      <c r="X94" s="31"/>
    </row>
    <row r="95" spans="2:24" x14ac:dyDescent="0.25">
      <c r="B95" s="46"/>
      <c r="C95" s="26">
        <f>IF(D95='General inputs'!$I$16,0,IF(D95&lt;'General inputs'!$I$16,C96-1,C94+1))</f>
        <v>28</v>
      </c>
      <c r="D95" s="26" t="str">
        <f t="shared" si="1"/>
        <v>2050-51</v>
      </c>
      <c r="E95" s="76">
        <f>IF(LEFT(D95,4)*1&gt;LEFT('General inputs'!$I$16,4)+'General inputs'!$H$38-1,"",'ET inputs'!D67)</f>
        <v>146.35336826264029</v>
      </c>
      <c r="F95" s="76">
        <f>IF(LEFT(D95,4)*1&gt;LEFT('General inputs'!$I$16,4)+'General inputs'!$H$38-1,"",E95/(1+'General inputs'!$H$30)^C95)</f>
        <v>63.967655015790427</v>
      </c>
      <c r="G95" s="76">
        <f>IF(LEFT(D95,4)*1&gt;LEFT('General inputs'!$I$16,4)+'General inputs'!$H$38-1,"",E95/(1+'General inputs'!$H$32)^C95)</f>
        <v>46.249451975921652</v>
      </c>
      <c r="H95" s="76">
        <f>IF(LEFT(D95,4)*1&lt;LEFT('General inputs'!$I$16,4)*1,"",IF(LEFT(D95,4)*1&gt;LEFT('General inputs'!$I$16,4)+'General inputs'!$H$38-1,"",E95/(1+'General inputs'!$H$34)^C95))</f>
        <v>46.249451975921652</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2657617.1975459051</v>
      </c>
      <c r="R95" s="76">
        <f>IF(OR(LEFT(D95,4)*1&lt;LEFT('General inputs'!$I$16,4)*1,LEFT(D95,4)*1&gt;LEFT('General inputs'!$I$16,4)+'General inputs'!$H$38-1),"",Q95/(1+'General inputs'!$H$34)^C95)</f>
        <v>839839.49537606235</v>
      </c>
      <c r="T95" s="81">
        <f>('Reduction amount'!H68+'Reduction amount'!Z68)*SUM($E$67:E95)</f>
        <v>920940.91905223939</v>
      </c>
      <c r="U95" s="76">
        <f>IF(OR(LEFT(D95,4)*1&lt;LEFT('General inputs'!$I$16,4)*1,LEFT(D95,4)*1&gt;LEFT('General inputs'!$I$16,4)+'General inputs'!$H$38-1),"",T95/(1+'General inputs'!$H$34)^C95)</f>
        <v>291028.57907535048</v>
      </c>
      <c r="V95" s="47"/>
      <c r="W95" s="31"/>
      <c r="X95" s="31"/>
    </row>
    <row r="96" spans="2:24" x14ac:dyDescent="0.25">
      <c r="B96" s="46"/>
      <c r="C96" s="26">
        <f>IF(D96='General inputs'!$I$16,0,IF(D96&lt;'General inputs'!$I$16,C97-1,C95+1))</f>
        <v>29</v>
      </c>
      <c r="D96" s="26" t="str">
        <f t="shared" si="1"/>
        <v>2051-52</v>
      </c>
      <c r="E96" s="76">
        <f>IF(LEFT(D96,4)*1&gt;LEFT('General inputs'!$I$16,4)+'General inputs'!$H$38-1,"",'ET inputs'!D68)</f>
        <v>147.45994608006731</v>
      </c>
      <c r="F96" s="76">
        <f>IF(LEFT(D96,4)*1&gt;LEFT('General inputs'!$I$16,4)+'General inputs'!$H$38-1,"",E96/(1+'General inputs'!$H$30)^C96)</f>
        <v>62.57409170423481</v>
      </c>
      <c r="G96" s="76">
        <f>IF(LEFT(D96,4)*1&gt;LEFT('General inputs'!$I$16,4)+'General inputs'!$H$38-1,"",E96/(1+'General inputs'!$H$32)^C96)</f>
        <v>44.720867641371825</v>
      </c>
      <c r="H96" s="76">
        <f>IF(LEFT(D96,4)*1&lt;LEFT('General inputs'!$I$16,4)*1,"",IF(LEFT(D96,4)*1&gt;LEFT('General inputs'!$I$16,4)+'General inputs'!$H$38-1,"",E96/(1+'General inputs'!$H$34)^C96))</f>
        <v>44.720867641371825</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2760017.8079022863</v>
      </c>
      <c r="R96" s="76">
        <f>IF(OR(LEFT(D96,4)*1&lt;LEFT('General inputs'!$I$16,4)*1,LEFT(D96,4)*1&gt;LEFT('General inputs'!$I$16,4)+'General inputs'!$H$38-1),"",Q96/(1+'General inputs'!$H$34)^C96)</f>
        <v>837043.51151740924</v>
      </c>
      <c r="T96" s="81">
        <f>('Reduction amount'!H69+'Reduction amount'!Z69)*SUM($E$67:E96)</f>
        <v>956584.66080947302</v>
      </c>
      <c r="U96" s="76">
        <f>IF(OR(LEFT(D96,4)*1&lt;LEFT('General inputs'!$I$16,4)*1,LEFT(D96,4)*1&gt;LEFT('General inputs'!$I$16,4)+'General inputs'!$H$38-1),"",T96/(1+'General inputs'!$H$34)^C96)</f>
        <v>290107.90483131498</v>
      </c>
      <c r="V96" s="47"/>
      <c r="W96" s="31"/>
      <c r="X96" s="31"/>
    </row>
    <row r="97" spans="2:22" x14ac:dyDescent="0.25">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5">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5">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5">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5">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5">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5">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5">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5">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5">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5">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5">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5">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5">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5">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5">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5">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5">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5">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5">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5">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5">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5">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5">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5">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5">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5">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5">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5">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5">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5">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5">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5">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5">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5">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2" priority="5" operator="containsText" text="data">
      <formula>NOT(ISERROR(SEARCH("data",Q37)))</formula>
    </cfRule>
  </conditionalFormatting>
  <conditionalFormatting sqref="T37">
    <cfRule type="containsText" dxfId="11"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15" sqref="G15"/>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0" t="s">
        <v>57</v>
      </c>
    </row>
    <row r="5" spans="3:13" ht="15.5" x14ac:dyDescent="0.35">
      <c r="C5" s="2" t="s">
        <v>124</v>
      </c>
      <c r="H5" s="249" t="s">
        <v>128</v>
      </c>
      <c r="I5" s="250"/>
      <c r="L5" s="6" t="str">
        <f>"Do not delete - data validation for option at "&amp;ADDRESS(ROW(H5),COLUMN(H5))</f>
        <v>Do not delete - data validation for option at $H$5</v>
      </c>
    </row>
    <row r="6" spans="3:13" x14ac:dyDescent="0.25">
      <c r="L6" t="s">
        <v>125</v>
      </c>
      <c r="M6" t="s">
        <v>126</v>
      </c>
    </row>
    <row r="7" spans="3:13" ht="15.5" x14ac:dyDescent="0.35">
      <c r="C7" s="2" t="s">
        <v>75</v>
      </c>
      <c r="H7" s="251" t="s">
        <v>279</v>
      </c>
      <c r="I7" s="250"/>
      <c r="L7" s="36" t="s">
        <v>127</v>
      </c>
      <c r="M7" s="109">
        <v>0</v>
      </c>
    </row>
    <row r="8" spans="3:13" x14ac:dyDescent="0.25">
      <c r="L8" s="37" t="s">
        <v>128</v>
      </c>
      <c r="M8" s="110">
        <v>0.03</v>
      </c>
    </row>
    <row r="9" spans="3:13" ht="15.5" x14ac:dyDescent="0.35">
      <c r="C9" s="2" t="s">
        <v>138</v>
      </c>
      <c r="H9" s="251" t="s">
        <v>280</v>
      </c>
      <c r="I9" s="250"/>
      <c r="L9" s="38" t="s">
        <v>129</v>
      </c>
      <c r="M9" s="111">
        <v>0.03</v>
      </c>
    </row>
    <row r="11" spans="3:13" ht="15.5" x14ac:dyDescent="0.35">
      <c r="C11" s="2" t="s">
        <v>137</v>
      </c>
      <c r="H11" s="251" t="s">
        <v>140</v>
      </c>
      <c r="I11" s="250"/>
    </row>
    <row r="12" spans="3:13" x14ac:dyDescent="0.25">
      <c r="L12" s="6" t="str">
        <f>"Do not delete - data validation for options at "&amp;ADDRESS(ROW(H11),COLUMN(H11))</f>
        <v>Do not delete - data validation for options at $H$11</v>
      </c>
    </row>
    <row r="13" spans="3:13" x14ac:dyDescent="0.25">
      <c r="L13" s="36" t="s">
        <v>139</v>
      </c>
    </row>
    <row r="14" spans="3:13" ht="15.5" x14ac:dyDescent="0.35">
      <c r="C14" s="2" t="s">
        <v>86</v>
      </c>
      <c r="I14" s="88" t="s">
        <v>40</v>
      </c>
      <c r="L14" s="37" t="s">
        <v>140</v>
      </c>
    </row>
    <row r="15" spans="3:13" x14ac:dyDescent="0.25">
      <c r="L15" s="38" t="s">
        <v>141</v>
      </c>
    </row>
    <row r="16" spans="3:13" x14ac:dyDescent="0.25">
      <c r="D16" s="6" t="s">
        <v>219</v>
      </c>
      <c r="I16" s="42" t="s">
        <v>44</v>
      </c>
    </row>
    <row r="17" spans="3:12" x14ac:dyDescent="0.25">
      <c r="D17" s="6"/>
    </row>
    <row r="18" spans="3:12" x14ac:dyDescent="0.25">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5">
      <c r="L19" s="139" t="s">
        <v>15</v>
      </c>
    </row>
    <row r="20" spans="3:12" x14ac:dyDescent="0.25">
      <c r="L20" s="37" t="s">
        <v>99</v>
      </c>
    </row>
    <row r="21" spans="3:12" x14ac:dyDescent="0.25">
      <c r="D21" s="6" t="s">
        <v>39</v>
      </c>
      <c r="L21" s="37" t="s">
        <v>42</v>
      </c>
    </row>
    <row r="22" spans="3:12" x14ac:dyDescent="0.25">
      <c r="L22" s="37" t="s">
        <v>43</v>
      </c>
    </row>
    <row r="23" spans="3:12" x14ac:dyDescent="0.25">
      <c r="D23" s="57" t="s">
        <v>55</v>
      </c>
      <c r="H23" s="58">
        <v>25569</v>
      </c>
      <c r="L23" s="37" t="s">
        <v>44</v>
      </c>
    </row>
    <row r="24" spans="3:12" x14ac:dyDescent="0.25">
      <c r="D24" s="57" t="s">
        <v>56</v>
      </c>
      <c r="H24" s="58">
        <v>35064</v>
      </c>
      <c r="L24" s="37" t="s">
        <v>45</v>
      </c>
    </row>
    <row r="25" spans="3:12" x14ac:dyDescent="0.25">
      <c r="L25" s="37" t="s">
        <v>46</v>
      </c>
    </row>
    <row r="26" spans="3:12" x14ac:dyDescent="0.25">
      <c r="L26" s="37" t="s">
        <v>47</v>
      </c>
    </row>
    <row r="27" spans="3:12" x14ac:dyDescent="0.25">
      <c r="L27" s="37" t="s">
        <v>48</v>
      </c>
    </row>
    <row r="28" spans="3:12" ht="15.5" x14ac:dyDescent="0.35">
      <c r="C28" s="2" t="s">
        <v>85</v>
      </c>
      <c r="L28" s="37" t="s">
        <v>49</v>
      </c>
    </row>
    <row r="29" spans="3:12" x14ac:dyDescent="0.25">
      <c r="L29" s="37" t="s">
        <v>50</v>
      </c>
    </row>
    <row r="30" spans="3:12" x14ac:dyDescent="0.25">
      <c r="D30" s="6" t="s">
        <v>111</v>
      </c>
      <c r="H30" s="60">
        <f>INDEX($M$7:$M$12,MATCH($H$5,$L$7:$L$12))</f>
        <v>0.03</v>
      </c>
      <c r="L30" s="37" t="s">
        <v>51</v>
      </c>
    </row>
    <row r="31" spans="3:12" ht="12" customHeight="1" x14ac:dyDescent="0.35">
      <c r="C31" s="2"/>
      <c r="D31" s="6"/>
      <c r="H31" s="29"/>
      <c r="L31" s="38" t="s">
        <v>52</v>
      </c>
    </row>
    <row r="32" spans="3:12" ht="12" customHeight="1" x14ac:dyDescent="0.35">
      <c r="C32" s="2"/>
      <c r="D32" s="5" t="s">
        <v>112</v>
      </c>
      <c r="H32" s="141">
        <v>4.2000000000000003E-2</v>
      </c>
    </row>
    <row r="33" spans="3:12" ht="12" customHeight="1" x14ac:dyDescent="0.25">
      <c r="D33" s="6"/>
      <c r="H33" s="29"/>
    </row>
    <row r="34" spans="3:12" ht="12" customHeight="1" x14ac:dyDescent="0.25">
      <c r="D34" s="5" t="s">
        <v>92</v>
      </c>
      <c r="H34" s="141">
        <v>4.2000000000000003E-2</v>
      </c>
    </row>
    <row r="35" spans="3:12" ht="12" customHeight="1" x14ac:dyDescent="0.35">
      <c r="C35" s="2"/>
    </row>
    <row r="36" spans="3:12" ht="12" customHeight="1" x14ac:dyDescent="0.35">
      <c r="C36" s="2"/>
      <c r="D36" s="6" t="s">
        <v>113</v>
      </c>
      <c r="H36" s="55">
        <v>181</v>
      </c>
      <c r="L36" s="6" t="str">
        <f>"Do not delete - data validation for option at "&amp;ADDRESS(ROW(H42),COLUMN(H42))</f>
        <v>Do not delete - data validation for option at $H$42</v>
      </c>
    </row>
    <row r="37" spans="3:12" ht="12" customHeight="1" x14ac:dyDescent="0.35">
      <c r="C37" s="2"/>
      <c r="L37" s="36" t="s">
        <v>27</v>
      </c>
    </row>
    <row r="38" spans="3:12" ht="12" customHeight="1" x14ac:dyDescent="0.35">
      <c r="C38" s="2"/>
      <c r="D38" s="6" t="s">
        <v>23</v>
      </c>
      <c r="H38" s="61">
        <v>30</v>
      </c>
      <c r="L38" s="37" t="s">
        <v>28</v>
      </c>
    </row>
    <row r="39" spans="3:12" ht="12" customHeight="1" x14ac:dyDescent="0.35">
      <c r="C39" s="2"/>
      <c r="L39" s="38" t="s">
        <v>29</v>
      </c>
    </row>
    <row r="40" spans="3:12" ht="12" customHeight="1" x14ac:dyDescent="0.25">
      <c r="D40" s="6" t="s">
        <v>41</v>
      </c>
      <c r="I40" s="42" t="s">
        <v>42</v>
      </c>
    </row>
    <row r="42" spans="3:12" x14ac:dyDescent="0.25">
      <c r="D42" s="6" t="s">
        <v>26</v>
      </c>
      <c r="H42" s="140" t="s">
        <v>27</v>
      </c>
    </row>
    <row r="43" spans="3:12" x14ac:dyDescent="0.25">
      <c r="D43" s="6"/>
    </row>
    <row r="47" spans="3:12" ht="15.5" x14ac:dyDescent="0.35">
      <c r="C47" s="2"/>
    </row>
    <row r="49" spans="6:6" x14ac:dyDescent="0.25">
      <c r="F49" s="27"/>
    </row>
    <row r="50" spans="6:6" x14ac:dyDescent="0.25">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D22" sqref="D22"/>
    </sheetView>
  </sheetViews>
  <sheetFormatPr defaultColWidth="28" defaultRowHeight="11.5" x14ac:dyDescent="0.2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x14ac:dyDescent="0.25">
      <c r="E1" s="27"/>
    </row>
    <row r="2" spans="3:9" x14ac:dyDescent="0.25">
      <c r="E2" s="27"/>
    </row>
    <row r="3" spans="3:9" ht="20" x14ac:dyDescent="0.4">
      <c r="C3" s="50" t="s">
        <v>201</v>
      </c>
    </row>
    <row r="6" spans="3:9"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5">
      <c r="C7" s="104" t="str">
        <f ca="1">"Hyperlink to the '"&amp;MID(CELL("filename",'Asset exclusions'!A1),FIND("]",CELL("filename",'Asset exclusions'!A1))+1,255)&amp;"' worksheet:"</f>
        <v>Hyperlink to the 'Asset exclusions' worksheet:</v>
      </c>
      <c r="E7" s="134" t="s">
        <v>187</v>
      </c>
      <c r="I7" s="180"/>
    </row>
    <row r="8" spans="3:9" x14ac:dyDescent="0.25">
      <c r="C8" s="104"/>
      <c r="E8" s="134"/>
      <c r="I8" s="180"/>
    </row>
    <row r="9" spans="3:9" x14ac:dyDescent="0.25">
      <c r="C9" s="104" t="s">
        <v>242</v>
      </c>
      <c r="E9" s="134"/>
      <c r="I9" s="180"/>
    </row>
    <row r="10" spans="3:9" x14ac:dyDescent="0.25">
      <c r="C10" s="104" t="s">
        <v>245</v>
      </c>
      <c r="E10" s="134"/>
      <c r="I10" s="180"/>
    </row>
    <row r="11" spans="3:9" x14ac:dyDescent="0.25">
      <c r="C11" s="104" t="s">
        <v>244</v>
      </c>
      <c r="E11" s="134"/>
      <c r="I11" s="180"/>
    </row>
    <row r="12" spans="3:9" x14ac:dyDescent="0.25">
      <c r="C12" s="104" t="s">
        <v>243</v>
      </c>
      <c r="E12" s="134"/>
      <c r="I12" s="180"/>
    </row>
    <row r="13" spans="3:9" x14ac:dyDescent="0.25">
      <c r="H13" s="27"/>
      <c r="I13" s="180"/>
    </row>
    <row r="14" spans="3:9" x14ac:dyDescent="0.25">
      <c r="C14" s="6" t="s">
        <v>54</v>
      </c>
      <c r="H14" s="27"/>
      <c r="I14" s="180"/>
    </row>
    <row r="15" spans="3:9" x14ac:dyDescent="0.25">
      <c r="C15" s="57" t="s">
        <v>58</v>
      </c>
      <c r="E15" s="82">
        <f>'General inputs'!$H$23</f>
        <v>25569</v>
      </c>
      <c r="H15" s="27"/>
      <c r="I15" s="180"/>
    </row>
    <row r="16" spans="3:9" x14ac:dyDescent="0.25">
      <c r="C16" s="57" t="s">
        <v>59</v>
      </c>
      <c r="E16" s="83">
        <f>'General inputs'!$H$24</f>
        <v>35064</v>
      </c>
      <c r="H16" s="27"/>
      <c r="I16" s="180"/>
    </row>
    <row r="17" spans="3:18" x14ac:dyDescent="0.25">
      <c r="I17" s="180"/>
      <c r="J17" s="224"/>
    </row>
    <row r="18" spans="3:18" ht="15.5" x14ac:dyDescent="0.35">
      <c r="C18" s="2" t="s">
        <v>207</v>
      </c>
      <c r="I18" s="180"/>
    </row>
    <row r="19" spans="3:18" x14ac:dyDescent="0.25">
      <c r="I19" s="180"/>
    </row>
    <row r="20" spans="3:18" x14ac:dyDescent="0.25">
      <c r="C20" s="6" t="s">
        <v>16</v>
      </c>
      <c r="H20" s="6" t="s">
        <v>17</v>
      </c>
      <c r="I20" s="181"/>
      <c r="L20" s="6" t="s">
        <v>18</v>
      </c>
      <c r="Q20" s="214" t="s">
        <v>276</v>
      </c>
    </row>
    <row r="21" spans="3:18" ht="46" x14ac:dyDescent="0.25">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281</v>
      </c>
      <c r="E22" s="238">
        <v>25934</v>
      </c>
      <c r="F22" s="163" t="str">
        <f>IF(E22="","-",IF(OR(E22&lt;$E$15,E22&gt;$E$16),"ERROR - date outside of range","Date check - OK"))</f>
        <v>Date check - OK</v>
      </c>
      <c r="G22" s="68"/>
      <c r="H22" s="162" t="s">
        <v>279</v>
      </c>
      <c r="I22" s="173">
        <v>19964.399283333707</v>
      </c>
      <c r="J22" s="168">
        <f>IFERROR(MIN('MP Calculations'!$E$30/I22,1),"-")</f>
        <v>0.34115533736707537</v>
      </c>
      <c r="K22" s="68"/>
      <c r="L22" s="158">
        <v>60.711514000000001</v>
      </c>
      <c r="M22" s="183" t="s">
        <v>492</v>
      </c>
      <c r="N22" s="183">
        <v>480.89954999999998</v>
      </c>
      <c r="O22" s="186">
        <f>IF(N22="","-",L22*N22)</f>
        <v>29196.139762418698</v>
      </c>
      <c r="P22" s="186">
        <f t="shared" ref="P22" si="0">IF(O22="-","-",IF(OR(E22&lt;$E$15,E22&gt;$E$16),0,O22*J22))</f>
        <v>9960.4189104642337</v>
      </c>
      <c r="Q22" s="215">
        <f>IF(P22="-",0,P22/(1+'General inputs'!$H$30)^'MP Calculations'!$C$40)</f>
        <v>22124.969016687272</v>
      </c>
      <c r="R22" s="201"/>
    </row>
    <row r="23" spans="3:18" x14ac:dyDescent="0.25">
      <c r="C23" s="159"/>
      <c r="D23" s="165" t="s">
        <v>281</v>
      </c>
      <c r="E23" s="238">
        <v>25934</v>
      </c>
      <c r="F23" s="166" t="str">
        <f t="shared" ref="F23:F86" si="1">IF(E23="","-",IF(OR(E23&lt;$E$15,E23&gt;$E$16),"ERROR - date outside of range","Date check - OK"))</f>
        <v>Date check - OK</v>
      </c>
      <c r="G23" s="68"/>
      <c r="H23" s="162" t="s">
        <v>279</v>
      </c>
      <c r="I23" s="173">
        <v>19964.399283333707</v>
      </c>
      <c r="J23" s="168">
        <f>IFERROR(MIN('MP Calculations'!$E$30/I23,1),"-")</f>
        <v>0.34115533736707537</v>
      </c>
      <c r="K23" s="68"/>
      <c r="L23" s="159">
        <v>6.4309380000000003</v>
      </c>
      <c r="M23" s="184" t="s">
        <v>492</v>
      </c>
      <c r="N23" s="184">
        <v>480.89954999999998</v>
      </c>
      <c r="O23" s="186">
        <f t="shared" ref="O23:O86" si="2">IF(N23="","-",L23*N23)</f>
        <v>3092.6351902779002</v>
      </c>
      <c r="P23" s="186">
        <f t="shared" ref="P23:P86" si="3">IF(O23="-","-",IF(OR(E23&lt;$E$15,E23&gt;$E$16),0,O23*J23))</f>
        <v>1055.0690016925464</v>
      </c>
      <c r="Q23" s="215">
        <f>IF(P23="-",0,P23/(1+'General inputs'!$H$30)^'MP Calculations'!$C$40)</f>
        <v>2343.613173577533</v>
      </c>
      <c r="R23" s="201"/>
    </row>
    <row r="24" spans="3:18" x14ac:dyDescent="0.25">
      <c r="C24" s="159"/>
      <c r="D24" s="165" t="s">
        <v>281</v>
      </c>
      <c r="E24" s="238">
        <v>25934</v>
      </c>
      <c r="F24" s="166" t="str">
        <f t="shared" si="1"/>
        <v>Date check - OK</v>
      </c>
      <c r="G24" s="68"/>
      <c r="H24" s="162" t="s">
        <v>279</v>
      </c>
      <c r="I24" s="173">
        <v>19964.399283333707</v>
      </c>
      <c r="J24" s="168">
        <f>IFERROR(MIN('MP Calculations'!$E$30/I24,1),"-")</f>
        <v>0.34115533736707537</v>
      </c>
      <c r="K24" s="12"/>
      <c r="L24" s="159">
        <v>46.239950999999998</v>
      </c>
      <c r="M24" s="187" t="s">
        <v>492</v>
      </c>
      <c r="N24" s="187">
        <v>480.89954999999998</v>
      </c>
      <c r="O24" s="186">
        <f t="shared" si="2"/>
        <v>22236.771627922048</v>
      </c>
      <c r="P24" s="186">
        <f t="shared" si="3"/>
        <v>7586.1933266783562</v>
      </c>
      <c r="Q24" s="215">
        <f>IF(P24="-",0,P24/(1+'General inputs'!$H$30)^'MP Calculations'!$C$40)</f>
        <v>16851.127830680318</v>
      </c>
      <c r="R24" s="201"/>
    </row>
    <row r="25" spans="3:18" x14ac:dyDescent="0.25">
      <c r="C25" s="159"/>
      <c r="D25" s="165" t="s">
        <v>281</v>
      </c>
      <c r="E25" s="238">
        <v>25934</v>
      </c>
      <c r="F25" s="166" t="str">
        <f t="shared" si="1"/>
        <v>Date check - OK</v>
      </c>
      <c r="G25" s="68"/>
      <c r="H25" s="162" t="s">
        <v>279</v>
      </c>
      <c r="I25" s="173">
        <v>19964.399283333707</v>
      </c>
      <c r="J25" s="168">
        <f>IFERROR(MIN('MP Calculations'!$E$30/I25,1),"-")</f>
        <v>0.34115533736707537</v>
      </c>
      <c r="K25" s="12"/>
      <c r="L25" s="159">
        <v>4.9722239999999998</v>
      </c>
      <c r="M25" s="187" t="s">
        <v>492</v>
      </c>
      <c r="N25" s="187">
        <v>480.89954999999998</v>
      </c>
      <c r="O25" s="186">
        <f t="shared" si="2"/>
        <v>2391.1402840991996</v>
      </c>
      <c r="P25" s="186">
        <f t="shared" si="3"/>
        <v>815.75027031386685</v>
      </c>
      <c r="Q25" s="215">
        <f>IF(P25="-",0,P25/(1+'General inputs'!$H$30)^'MP Calculations'!$C$40)</f>
        <v>1812.017106739075</v>
      </c>
      <c r="R25" s="201"/>
    </row>
    <row r="26" spans="3:18" x14ac:dyDescent="0.25">
      <c r="C26" s="159"/>
      <c r="D26" s="165" t="s">
        <v>282</v>
      </c>
      <c r="E26" s="238">
        <v>26648</v>
      </c>
      <c r="F26" s="166" t="str">
        <f t="shared" si="1"/>
        <v>Date check - OK</v>
      </c>
      <c r="G26" s="68"/>
      <c r="H26" s="162" t="s">
        <v>279</v>
      </c>
      <c r="I26" s="173">
        <v>19964.399283333707</v>
      </c>
      <c r="J26" s="168">
        <f>IFERROR(MIN('MP Calculations'!$E$30/I26,1),"-")</f>
        <v>0.34115533736707537</v>
      </c>
      <c r="K26" s="12"/>
      <c r="L26" s="159">
        <v>4.3564790000000002</v>
      </c>
      <c r="M26" s="187" t="s">
        <v>492</v>
      </c>
      <c r="N26" s="187">
        <v>178.11094499999999</v>
      </c>
      <c r="O26" s="186">
        <f t="shared" si="2"/>
        <v>775.93659156265494</v>
      </c>
      <c r="P26" s="186">
        <f t="shared" si="3"/>
        <v>264.71490967001614</v>
      </c>
      <c r="Q26" s="215">
        <f>IF(P26="-",0,P26/(1+'General inputs'!$H$30)^'MP Calculations'!$C$40)</f>
        <v>588.00831846050369</v>
      </c>
      <c r="R26" s="201"/>
    </row>
    <row r="27" spans="3:18" x14ac:dyDescent="0.25">
      <c r="C27" s="159"/>
      <c r="D27" s="165" t="s">
        <v>282</v>
      </c>
      <c r="E27" s="238">
        <v>26648</v>
      </c>
      <c r="F27" s="166" t="str">
        <f t="shared" si="1"/>
        <v>Date check - OK</v>
      </c>
      <c r="G27" s="68"/>
      <c r="H27" s="162" t="s">
        <v>279</v>
      </c>
      <c r="I27" s="173">
        <v>19964.399283333707</v>
      </c>
      <c r="J27" s="168">
        <f>IFERROR(MIN('MP Calculations'!$E$30/I27,1),"-")</f>
        <v>0.34115533736707537</v>
      </c>
      <c r="K27" s="12"/>
      <c r="L27" s="159">
        <v>2.3585600000000002</v>
      </c>
      <c r="M27" s="187" t="s">
        <v>492</v>
      </c>
      <c r="N27" s="187">
        <v>178.11094499999999</v>
      </c>
      <c r="O27" s="186">
        <f t="shared" si="2"/>
        <v>420.0853504392</v>
      </c>
      <c r="P27" s="186">
        <f t="shared" si="3"/>
        <v>143.31435945205135</v>
      </c>
      <c r="Q27" s="215">
        <f>IF(P27="-",0,P27/(1+'General inputs'!$H$30)^'MP Calculations'!$C$40)</f>
        <v>318.34261099117094</v>
      </c>
      <c r="R27" s="201"/>
    </row>
    <row r="28" spans="3:18" x14ac:dyDescent="0.25">
      <c r="C28" s="159"/>
      <c r="D28" s="165" t="s">
        <v>282</v>
      </c>
      <c r="E28" s="238">
        <v>26648</v>
      </c>
      <c r="F28" s="166" t="str">
        <f t="shared" si="1"/>
        <v>Date check - OK</v>
      </c>
      <c r="G28" s="68"/>
      <c r="H28" s="162" t="s">
        <v>279</v>
      </c>
      <c r="I28" s="173">
        <v>19964.399283333707</v>
      </c>
      <c r="J28" s="168">
        <f>IFERROR(MIN('MP Calculations'!$E$30/I28,1),"-")</f>
        <v>0.34115533736707537</v>
      </c>
      <c r="K28" s="12"/>
      <c r="L28" s="159">
        <v>4.3214589999999999</v>
      </c>
      <c r="M28" s="187" t="s">
        <v>492</v>
      </c>
      <c r="N28" s="187">
        <v>178.11094499999999</v>
      </c>
      <c r="O28" s="186">
        <f t="shared" si="2"/>
        <v>769.69914626875493</v>
      </c>
      <c r="P28" s="186">
        <f t="shared" si="3"/>
        <v>262.58697191646701</v>
      </c>
      <c r="Q28" s="215">
        <f>IF(P28="-",0,P28/(1+'General inputs'!$H$30)^'MP Calculations'!$C$40)</f>
        <v>583.28155372400738</v>
      </c>
      <c r="R28" s="201"/>
    </row>
    <row r="29" spans="3:18" x14ac:dyDescent="0.25">
      <c r="C29" s="159"/>
      <c r="D29" s="165" t="s">
        <v>282</v>
      </c>
      <c r="E29" s="238">
        <v>26648</v>
      </c>
      <c r="F29" s="166" t="str">
        <f t="shared" si="1"/>
        <v>Date check - OK</v>
      </c>
      <c r="G29" s="68"/>
      <c r="H29" s="162" t="s">
        <v>279</v>
      </c>
      <c r="I29" s="173">
        <v>19964.399283333707</v>
      </c>
      <c r="J29" s="168">
        <f>IFERROR(MIN('MP Calculations'!$E$30/I29,1),"-")</f>
        <v>0.34115533736707537</v>
      </c>
      <c r="K29" s="12"/>
      <c r="L29" s="159">
        <v>2.0803159999999998</v>
      </c>
      <c r="M29" s="187" t="s">
        <v>492</v>
      </c>
      <c r="N29" s="187">
        <v>178.11094499999999</v>
      </c>
      <c r="O29" s="186">
        <f t="shared" si="2"/>
        <v>370.52704865861995</v>
      </c>
      <c r="P29" s="186">
        <f t="shared" si="3"/>
        <v>126.40728028875824</v>
      </c>
      <c r="Q29" s="215">
        <f>IF(P29="-",0,P29/(1+'General inputs'!$H$30)^'MP Calculations'!$C$40)</f>
        <v>280.78710192944374</v>
      </c>
      <c r="R29" s="201"/>
    </row>
    <row r="30" spans="3:18" x14ac:dyDescent="0.25">
      <c r="C30" s="159"/>
      <c r="D30" s="165" t="s">
        <v>282</v>
      </c>
      <c r="E30" s="238">
        <v>26648</v>
      </c>
      <c r="F30" s="166" t="str">
        <f t="shared" si="1"/>
        <v>Date check - OK</v>
      </c>
      <c r="G30" s="68"/>
      <c r="H30" s="162" t="s">
        <v>279</v>
      </c>
      <c r="I30" s="173">
        <v>19964.399283333707</v>
      </c>
      <c r="J30" s="168">
        <f>IFERROR(MIN('MP Calculations'!$E$30/I30,1),"-")</f>
        <v>0.34115533736707537</v>
      </c>
      <c r="K30" s="12"/>
      <c r="L30" s="159">
        <v>4.0480390000000002</v>
      </c>
      <c r="M30" s="187" t="s">
        <v>492</v>
      </c>
      <c r="N30" s="187">
        <v>178.11094499999999</v>
      </c>
      <c r="O30" s="186">
        <f t="shared" si="2"/>
        <v>721.00005168685493</v>
      </c>
      <c r="P30" s="186">
        <f t="shared" si="3"/>
        <v>245.97301587490779</v>
      </c>
      <c r="Q30" s="215">
        <f>IF(P30="-",0,P30/(1+'General inputs'!$H$30)^'MP Calculations'!$C$40)</f>
        <v>546.37715582986596</v>
      </c>
    </row>
    <row r="31" spans="3:18" x14ac:dyDescent="0.25">
      <c r="C31" s="159"/>
      <c r="D31" s="165" t="s">
        <v>282</v>
      </c>
      <c r="E31" s="238">
        <v>26648</v>
      </c>
      <c r="F31" s="166" t="str">
        <f t="shared" si="1"/>
        <v>Date check - OK</v>
      </c>
      <c r="G31" s="68"/>
      <c r="H31" s="162" t="s">
        <v>279</v>
      </c>
      <c r="I31" s="173">
        <v>19964.399283333707</v>
      </c>
      <c r="J31" s="168">
        <f>IFERROR(MIN('MP Calculations'!$E$30/I31,1),"-")</f>
        <v>0.34115533736707537</v>
      </c>
      <c r="K31" s="12"/>
      <c r="L31" s="159">
        <v>4.045496</v>
      </c>
      <c r="M31" s="187" t="s">
        <v>492</v>
      </c>
      <c r="N31" s="187">
        <v>178.11094499999999</v>
      </c>
      <c r="O31" s="186">
        <f t="shared" si="2"/>
        <v>720.54711555371989</v>
      </c>
      <c r="P31" s="186">
        <f t="shared" si="3"/>
        <v>245.81849429560236</v>
      </c>
      <c r="Q31" s="215">
        <f>IF(P31="-",0,P31/(1+'General inputs'!$H$30)^'MP Calculations'!$C$40)</f>
        <v>546.03391874463148</v>
      </c>
    </row>
    <row r="32" spans="3:18" x14ac:dyDescent="0.25">
      <c r="C32" s="159"/>
      <c r="D32" s="165" t="s">
        <v>282</v>
      </c>
      <c r="E32" s="238">
        <v>26648</v>
      </c>
      <c r="F32" s="166" t="str">
        <f t="shared" si="1"/>
        <v>Date check - OK</v>
      </c>
      <c r="G32" s="68"/>
      <c r="H32" s="162" t="s">
        <v>279</v>
      </c>
      <c r="I32" s="173">
        <v>19964.399283333707</v>
      </c>
      <c r="J32" s="168">
        <f>IFERROR(MIN('MP Calculations'!$E$30/I32,1),"-")</f>
        <v>0.34115533736707537</v>
      </c>
      <c r="K32" s="12"/>
      <c r="L32" s="159">
        <v>0.65526200000000001</v>
      </c>
      <c r="M32" s="187" t="s">
        <v>492</v>
      </c>
      <c r="N32" s="187">
        <v>178.11094499999999</v>
      </c>
      <c r="O32" s="186">
        <f t="shared" si="2"/>
        <v>116.70933404258999</v>
      </c>
      <c r="P32" s="186">
        <f t="shared" si="3"/>
        <v>39.816012229186484</v>
      </c>
      <c r="Q32" s="215">
        <f>IF(P32="-",0,P32/(1+'General inputs'!$H$30)^'MP Calculations'!$C$40)</f>
        <v>88.442870210338796</v>
      </c>
    </row>
    <row r="33" spans="3:17" x14ac:dyDescent="0.25">
      <c r="C33" s="159"/>
      <c r="D33" s="165" t="s">
        <v>282</v>
      </c>
      <c r="E33" s="238">
        <v>26648</v>
      </c>
      <c r="F33" s="166" t="str">
        <f t="shared" si="1"/>
        <v>Date check - OK</v>
      </c>
      <c r="G33" s="68"/>
      <c r="H33" s="162" t="s">
        <v>279</v>
      </c>
      <c r="I33" s="173">
        <v>19964.399283333707</v>
      </c>
      <c r="J33" s="168">
        <f>IFERROR(MIN('MP Calculations'!$E$30/I33,1),"-")</f>
        <v>0.34115533736707537</v>
      </c>
      <c r="K33" s="12"/>
      <c r="L33" s="159">
        <v>0.65463000000000005</v>
      </c>
      <c r="M33" s="187" t="s">
        <v>492</v>
      </c>
      <c r="N33" s="187">
        <v>178.11094499999999</v>
      </c>
      <c r="O33" s="186">
        <f t="shared" si="2"/>
        <v>116.59676792534999</v>
      </c>
      <c r="P33" s="186">
        <f t="shared" si="3"/>
        <v>39.777609697483371</v>
      </c>
      <c r="Q33" s="215">
        <f>IF(P33="-",0,P33/(1+'General inputs'!$H$30)^'MP Calculations'!$C$40)</f>
        <v>88.357567088880614</v>
      </c>
    </row>
    <row r="34" spans="3:17" x14ac:dyDescent="0.25">
      <c r="C34" s="159"/>
      <c r="D34" s="165" t="s">
        <v>282</v>
      </c>
      <c r="E34" s="238">
        <v>26648</v>
      </c>
      <c r="F34" s="166" t="str">
        <f t="shared" si="1"/>
        <v>Date check - OK</v>
      </c>
      <c r="G34" s="68"/>
      <c r="H34" s="162" t="s">
        <v>279</v>
      </c>
      <c r="I34" s="173">
        <v>19964.399283333707</v>
      </c>
      <c r="J34" s="168">
        <f>IFERROR(MIN('MP Calculations'!$E$30/I34,1),"-")</f>
        <v>0.34115533736707537</v>
      </c>
      <c r="K34" s="12"/>
      <c r="L34" s="159">
        <v>1.092978</v>
      </c>
      <c r="M34" s="187" t="s">
        <v>492</v>
      </c>
      <c r="N34" s="187">
        <v>178.11094499999999</v>
      </c>
      <c r="O34" s="186">
        <f t="shared" si="2"/>
        <v>194.67134444420998</v>
      </c>
      <c r="P34" s="186">
        <f t="shared" si="3"/>
        <v>66.413168189566591</v>
      </c>
      <c r="Q34" s="215">
        <f>IF(P34="-",0,P34/(1+'General inputs'!$H$30)^'MP Calculations'!$C$40)</f>
        <v>147.52284032456586</v>
      </c>
    </row>
    <row r="35" spans="3:17" x14ac:dyDescent="0.25">
      <c r="C35" s="159"/>
      <c r="D35" s="165" t="s">
        <v>282</v>
      </c>
      <c r="E35" s="238">
        <v>26648</v>
      </c>
      <c r="F35" s="166" t="str">
        <f t="shared" si="1"/>
        <v>Date check - OK</v>
      </c>
      <c r="G35" s="68"/>
      <c r="H35" s="162" t="s">
        <v>279</v>
      </c>
      <c r="I35" s="173">
        <v>19964.399283333707</v>
      </c>
      <c r="J35" s="168">
        <f>IFERROR(MIN('MP Calculations'!$E$30/I35,1),"-")</f>
        <v>0.34115533736707537</v>
      </c>
      <c r="K35" s="12"/>
      <c r="L35" s="159">
        <v>1.0961510000000001</v>
      </c>
      <c r="M35" s="187" t="s">
        <v>492</v>
      </c>
      <c r="N35" s="187">
        <v>178.11094499999999</v>
      </c>
      <c r="O35" s="186">
        <f t="shared" si="2"/>
        <v>195.23649047269501</v>
      </c>
      <c r="P35" s="186">
        <f t="shared" si="3"/>
        <v>66.605970773576061</v>
      </c>
      <c r="Q35" s="215">
        <f>IF(P35="-",0,P35/(1+'General inputs'!$H$30)^'MP Calculations'!$C$40)</f>
        <v>147.95111058467162</v>
      </c>
    </row>
    <row r="36" spans="3:17" x14ac:dyDescent="0.25">
      <c r="C36" s="159"/>
      <c r="D36" s="165" t="s">
        <v>281</v>
      </c>
      <c r="E36" s="238">
        <v>26665</v>
      </c>
      <c r="F36" s="166" t="str">
        <f t="shared" si="1"/>
        <v>Date check - OK</v>
      </c>
      <c r="G36" s="68"/>
      <c r="H36" s="162" t="s">
        <v>279</v>
      </c>
      <c r="I36" s="173">
        <v>19964.399283333707</v>
      </c>
      <c r="J36" s="168">
        <f>IFERROR(MIN('MP Calculations'!$E$30/I36,1),"-")</f>
        <v>0.34115533736707537</v>
      </c>
      <c r="K36" s="12"/>
      <c r="L36" s="159">
        <v>5.3272529999999998</v>
      </c>
      <c r="M36" s="187" t="s">
        <v>492</v>
      </c>
      <c r="N36" s="187">
        <v>480.89954999999998</v>
      </c>
      <c r="O36" s="186">
        <f t="shared" si="2"/>
        <v>2561.8735704361497</v>
      </c>
      <c r="P36" s="186">
        <f t="shared" si="3"/>
        <v>873.99684221393863</v>
      </c>
      <c r="Q36" s="215">
        <f>IF(P36="-",0,P36/(1+'General inputs'!$H$30)^'MP Calculations'!$C$40)</f>
        <v>1941.3995765128559</v>
      </c>
    </row>
    <row r="37" spans="3:17" x14ac:dyDescent="0.25">
      <c r="C37" s="159"/>
      <c r="D37" s="165" t="s">
        <v>281</v>
      </c>
      <c r="E37" s="238">
        <v>26665</v>
      </c>
      <c r="F37" s="166" t="str">
        <f t="shared" si="1"/>
        <v>Date check - OK</v>
      </c>
      <c r="G37" s="68"/>
      <c r="H37" s="162" t="s">
        <v>279</v>
      </c>
      <c r="I37" s="173">
        <v>19964.399283333707</v>
      </c>
      <c r="J37" s="168">
        <f>IFERROR(MIN('MP Calculations'!$E$30/I37,1),"-")</f>
        <v>0.34115533736707537</v>
      </c>
      <c r="K37" s="12"/>
      <c r="L37" s="159">
        <v>12.994821999999999</v>
      </c>
      <c r="M37" s="187" t="s">
        <v>492</v>
      </c>
      <c r="N37" s="187">
        <v>480.89954999999998</v>
      </c>
      <c r="O37" s="186">
        <f t="shared" si="2"/>
        <v>6249.2040521300996</v>
      </c>
      <c r="P37" s="186">
        <f t="shared" si="3"/>
        <v>2131.9493166801385</v>
      </c>
      <c r="Q37" s="215">
        <f>IF(P37="-",0,P37/(1+'General inputs'!$H$30)^'MP Calculations'!$C$40)</f>
        <v>4735.6755775743977</v>
      </c>
    </row>
    <row r="38" spans="3:17" x14ac:dyDescent="0.25">
      <c r="C38" s="159"/>
      <c r="D38" s="165" t="s">
        <v>281</v>
      </c>
      <c r="E38" s="238">
        <v>26665</v>
      </c>
      <c r="F38" s="166" t="str">
        <f t="shared" si="1"/>
        <v>Date check - OK</v>
      </c>
      <c r="G38" s="68"/>
      <c r="H38" s="162" t="s">
        <v>279</v>
      </c>
      <c r="I38" s="173">
        <v>19964.399283333707</v>
      </c>
      <c r="J38" s="168">
        <f>IFERROR(MIN('MP Calculations'!$E$30/I38,1),"-")</f>
        <v>0.34115533736707537</v>
      </c>
      <c r="K38" s="12"/>
      <c r="L38" s="159">
        <v>62.952331000000001</v>
      </c>
      <c r="M38" s="187" t="s">
        <v>492</v>
      </c>
      <c r="N38" s="187">
        <v>480.89954999999998</v>
      </c>
      <c r="O38" s="186">
        <f t="shared" si="2"/>
        <v>30273.747649351048</v>
      </c>
      <c r="P38" s="186">
        <f t="shared" si="3"/>
        <v>10328.050592680062</v>
      </c>
      <c r="Q38" s="215">
        <f>IF(P38="-",0,P38/(1+'General inputs'!$H$30)^'MP Calculations'!$C$40)</f>
        <v>22941.58523049255</v>
      </c>
    </row>
    <row r="39" spans="3:17" x14ac:dyDescent="0.25">
      <c r="C39" s="159"/>
      <c r="D39" s="165" t="s">
        <v>281</v>
      </c>
      <c r="E39" s="238">
        <v>26665</v>
      </c>
      <c r="F39" s="166" t="str">
        <f t="shared" si="1"/>
        <v>Date check - OK</v>
      </c>
      <c r="G39" s="68"/>
      <c r="H39" s="162" t="s">
        <v>279</v>
      </c>
      <c r="I39" s="173">
        <v>19964.399283333707</v>
      </c>
      <c r="J39" s="168">
        <f>IFERROR(MIN('MP Calculations'!$E$30/I39,1),"-")</f>
        <v>0.34115533736707537</v>
      </c>
      <c r="K39" s="12"/>
      <c r="L39" s="159">
        <v>28.056350999999999</v>
      </c>
      <c r="M39" s="187" t="s">
        <v>492</v>
      </c>
      <c r="N39" s="187">
        <v>480.89954999999998</v>
      </c>
      <c r="O39" s="186">
        <f t="shared" si="2"/>
        <v>13492.286570542048</v>
      </c>
      <c r="P39" s="186">
        <f t="shared" si="3"/>
        <v>4602.9655768265329</v>
      </c>
      <c r="Q39" s="215">
        <f>IF(P39="-",0,P39/(1+'General inputs'!$H$30)^'MP Calculations'!$C$40)</f>
        <v>10224.516828822667</v>
      </c>
    </row>
    <row r="40" spans="3:17" x14ac:dyDescent="0.25">
      <c r="C40" s="159"/>
      <c r="D40" s="165" t="s">
        <v>281</v>
      </c>
      <c r="E40" s="238">
        <v>26665</v>
      </c>
      <c r="F40" s="166" t="str">
        <f t="shared" si="1"/>
        <v>Date check - OK</v>
      </c>
      <c r="G40" s="68"/>
      <c r="H40" s="162" t="s">
        <v>279</v>
      </c>
      <c r="I40" s="173">
        <v>19964.399283333707</v>
      </c>
      <c r="J40" s="168">
        <f>IFERROR(MIN('MP Calculations'!$E$30/I40,1),"-")</f>
        <v>0.34115533736707537</v>
      </c>
      <c r="K40" s="12"/>
      <c r="L40" s="159">
        <v>19.892030999999999</v>
      </c>
      <c r="M40" s="187" t="s">
        <v>492</v>
      </c>
      <c r="N40" s="187">
        <v>480.89954999999998</v>
      </c>
      <c r="O40" s="186">
        <f t="shared" si="2"/>
        <v>9566.0687564860491</v>
      </c>
      <c r="P40" s="186">
        <f t="shared" si="3"/>
        <v>3263.5154138956373</v>
      </c>
      <c r="Q40" s="215">
        <f>IF(P40="-",0,P40/(1+'General inputs'!$H$30)^'MP Calculations'!$C$40)</f>
        <v>7249.2109083951145</v>
      </c>
    </row>
    <row r="41" spans="3:17" x14ac:dyDescent="0.25">
      <c r="C41" s="159"/>
      <c r="D41" s="165" t="s">
        <v>281</v>
      </c>
      <c r="E41" s="238">
        <v>26665</v>
      </c>
      <c r="F41" s="166" t="str">
        <f t="shared" si="1"/>
        <v>Date check - OK</v>
      </c>
      <c r="G41" s="68"/>
      <c r="H41" s="162" t="s">
        <v>279</v>
      </c>
      <c r="I41" s="173">
        <v>19964.399283333707</v>
      </c>
      <c r="J41" s="168">
        <f>IFERROR(MIN('MP Calculations'!$E$30/I41,1),"-")</f>
        <v>0.34115533736707537</v>
      </c>
      <c r="K41" s="12"/>
      <c r="L41" s="159">
        <v>0.999884</v>
      </c>
      <c r="M41" s="187" t="s">
        <v>492</v>
      </c>
      <c r="N41" s="187">
        <v>480.89954999999998</v>
      </c>
      <c r="O41" s="186">
        <f t="shared" si="2"/>
        <v>480.84376565219998</v>
      </c>
      <c r="P41" s="186">
        <f t="shared" si="3"/>
        <v>164.04241709193121</v>
      </c>
      <c r="Q41" s="215">
        <f>IF(P41="-",0,P41/(1+'General inputs'!$H$30)^'MP Calculations'!$C$40)</f>
        <v>364.38561753346056</v>
      </c>
    </row>
    <row r="42" spans="3:17" x14ac:dyDescent="0.25">
      <c r="C42" s="159"/>
      <c r="D42" s="165" t="s">
        <v>281</v>
      </c>
      <c r="E42" s="238">
        <v>26665</v>
      </c>
      <c r="F42" s="166" t="str">
        <f t="shared" si="1"/>
        <v>Date check - OK</v>
      </c>
      <c r="G42" s="68"/>
      <c r="H42" s="162" t="s">
        <v>279</v>
      </c>
      <c r="I42" s="173">
        <v>19964.399283333707</v>
      </c>
      <c r="J42" s="168">
        <f>IFERROR(MIN('MP Calculations'!$E$30/I42,1),"-")</f>
        <v>0.34115533736707537</v>
      </c>
      <c r="K42" s="12"/>
      <c r="L42" s="159">
        <v>45.823638000000003</v>
      </c>
      <c r="M42" s="187" t="s">
        <v>492</v>
      </c>
      <c r="N42" s="187">
        <v>480.89954999999998</v>
      </c>
      <c r="O42" s="186">
        <f t="shared" si="2"/>
        <v>22036.5668935629</v>
      </c>
      <c r="P42" s="186">
        <f t="shared" si="3"/>
        <v>7517.892412985575</v>
      </c>
      <c r="Q42" s="215">
        <f>IF(P42="-",0,P42/(1+'General inputs'!$H$30)^'MP Calculations'!$C$40)</f>
        <v>16699.411762024145</v>
      </c>
    </row>
    <row r="43" spans="3:17" x14ac:dyDescent="0.25">
      <c r="C43" s="159"/>
      <c r="D43" s="165" t="s">
        <v>281</v>
      </c>
      <c r="E43" s="238">
        <v>26665</v>
      </c>
      <c r="F43" s="166" t="str">
        <f t="shared" si="1"/>
        <v>Date check - OK</v>
      </c>
      <c r="G43" s="68"/>
      <c r="H43" s="162" t="s">
        <v>279</v>
      </c>
      <c r="I43" s="173">
        <v>19964.399283333707</v>
      </c>
      <c r="J43" s="168">
        <f>IFERROR(MIN('MP Calculations'!$E$30/I43,1),"-")</f>
        <v>0.34115533736707537</v>
      </c>
      <c r="K43" s="12"/>
      <c r="L43" s="159">
        <v>25.397144999999998</v>
      </c>
      <c r="M43" s="187" t="s">
        <v>492</v>
      </c>
      <c r="N43" s="187">
        <v>480.89954999999998</v>
      </c>
      <c r="O43" s="186">
        <f t="shared" si="2"/>
        <v>12213.475601784749</v>
      </c>
      <c r="P43" s="186">
        <f t="shared" si="3"/>
        <v>4166.6923893514195</v>
      </c>
      <c r="Q43" s="215">
        <f>IF(P43="-",0,P43/(1+'General inputs'!$H$30)^'MP Calculations'!$C$40)</f>
        <v>9255.4279940591496</v>
      </c>
    </row>
    <row r="44" spans="3:17" x14ac:dyDescent="0.25">
      <c r="C44" s="159"/>
      <c r="D44" s="165" t="s">
        <v>281</v>
      </c>
      <c r="E44" s="238">
        <v>26665</v>
      </c>
      <c r="F44" s="166" t="str">
        <f t="shared" si="1"/>
        <v>Date check - OK</v>
      </c>
      <c r="G44" s="68"/>
      <c r="H44" s="162" t="s">
        <v>279</v>
      </c>
      <c r="I44" s="173">
        <v>19964.399283333707</v>
      </c>
      <c r="J44" s="168">
        <f>IFERROR(MIN('MP Calculations'!$E$30/I44,1),"-")</f>
        <v>0.34115533736707537</v>
      </c>
      <c r="K44" s="12"/>
      <c r="L44" s="159">
        <v>14.996458000000001</v>
      </c>
      <c r="M44" s="187" t="s">
        <v>492</v>
      </c>
      <c r="N44" s="187">
        <v>480.89954999999998</v>
      </c>
      <c r="O44" s="186">
        <f t="shared" si="2"/>
        <v>7211.7899037938996</v>
      </c>
      <c r="P44" s="186">
        <f t="shared" si="3"/>
        <v>2460.3406176492758</v>
      </c>
      <c r="Q44" s="215">
        <f>IF(P44="-",0,P44/(1+'General inputs'!$H$30)^'MP Calculations'!$C$40)</f>
        <v>5465.1275639420219</v>
      </c>
    </row>
    <row r="45" spans="3:17" x14ac:dyDescent="0.25">
      <c r="C45" s="159"/>
      <c r="D45" s="165" t="s">
        <v>281</v>
      </c>
      <c r="E45" s="238">
        <v>26665</v>
      </c>
      <c r="F45" s="166" t="str">
        <f t="shared" si="1"/>
        <v>Date check - OK</v>
      </c>
      <c r="G45" s="68"/>
      <c r="H45" s="162" t="s">
        <v>279</v>
      </c>
      <c r="I45" s="173">
        <v>19964.399283333707</v>
      </c>
      <c r="J45" s="168">
        <f>IFERROR(MIN('MP Calculations'!$E$30/I45,1),"-")</f>
        <v>0.34115533736707537</v>
      </c>
      <c r="K45" s="12"/>
      <c r="L45" s="159">
        <v>12.892461000000001</v>
      </c>
      <c r="M45" s="187" t="s">
        <v>492</v>
      </c>
      <c r="N45" s="187">
        <v>480.89954999999998</v>
      </c>
      <c r="O45" s="186">
        <f t="shared" si="2"/>
        <v>6199.9786932925499</v>
      </c>
      <c r="P45" s="186">
        <f t="shared" si="3"/>
        <v>2115.1558227788992</v>
      </c>
      <c r="Q45" s="215">
        <f>IF(P45="-",0,P45/(1+'General inputs'!$H$30)^'MP Calculations'!$C$40)</f>
        <v>4698.3723742064649</v>
      </c>
    </row>
    <row r="46" spans="3:17" x14ac:dyDescent="0.25">
      <c r="C46" s="159"/>
      <c r="D46" s="165" t="s">
        <v>281</v>
      </c>
      <c r="E46" s="238">
        <v>26665</v>
      </c>
      <c r="F46" s="166" t="str">
        <f t="shared" si="1"/>
        <v>Date check - OK</v>
      </c>
      <c r="G46" s="68"/>
      <c r="H46" s="162" t="s">
        <v>279</v>
      </c>
      <c r="I46" s="173">
        <v>19964.399283333707</v>
      </c>
      <c r="J46" s="168">
        <f>IFERROR(MIN('MP Calculations'!$E$30/I46,1),"-")</f>
        <v>0.34115533736707537</v>
      </c>
      <c r="K46" s="12"/>
      <c r="L46" s="159">
        <v>9.9975380000000005</v>
      </c>
      <c r="M46" s="187" t="s">
        <v>492</v>
      </c>
      <c r="N46" s="187">
        <v>480.89954999999998</v>
      </c>
      <c r="O46" s="186">
        <f t="shared" si="2"/>
        <v>4807.8115253079004</v>
      </c>
      <c r="P46" s="186">
        <f t="shared" si="3"/>
        <v>1640.21056291373</v>
      </c>
      <c r="Q46" s="215">
        <f>IF(P46="-",0,P46/(1+'General inputs'!$H$30)^'MP Calculations'!$C$40)</f>
        <v>3643.3816902203043</v>
      </c>
    </row>
    <row r="47" spans="3:17" x14ac:dyDescent="0.25">
      <c r="C47" s="159"/>
      <c r="D47" s="165" t="s">
        <v>281</v>
      </c>
      <c r="E47" s="238">
        <v>26665</v>
      </c>
      <c r="F47" s="166" t="str">
        <f t="shared" si="1"/>
        <v>Date check - OK</v>
      </c>
      <c r="G47" s="68"/>
      <c r="H47" s="162" t="s">
        <v>279</v>
      </c>
      <c r="I47" s="173">
        <v>19964.399283333707</v>
      </c>
      <c r="J47" s="168">
        <f>IFERROR(MIN('MP Calculations'!$E$30/I47,1),"-")</f>
        <v>0.34115533736707537</v>
      </c>
      <c r="K47" s="12"/>
      <c r="L47" s="159">
        <v>15.394818000000001</v>
      </c>
      <c r="M47" s="187" t="s">
        <v>492</v>
      </c>
      <c r="N47" s="187">
        <v>480.89954999999998</v>
      </c>
      <c r="O47" s="186">
        <f t="shared" si="2"/>
        <v>7403.3610485319005</v>
      </c>
      <c r="P47" s="186">
        <f t="shared" si="3"/>
        <v>2525.6961361621652</v>
      </c>
      <c r="Q47" s="215">
        <f>IF(P47="-",0,P47/(1+'General inputs'!$H$30)^'MP Calculations'!$C$40)</f>
        <v>5610.3010586680402</v>
      </c>
    </row>
    <row r="48" spans="3:17" x14ac:dyDescent="0.25">
      <c r="C48" s="159"/>
      <c r="D48" s="165" t="s">
        <v>281</v>
      </c>
      <c r="E48" s="238">
        <v>26665</v>
      </c>
      <c r="F48" s="166" t="str">
        <f t="shared" si="1"/>
        <v>Date check - OK</v>
      </c>
      <c r="G48" s="68"/>
      <c r="H48" s="162" t="s">
        <v>279</v>
      </c>
      <c r="I48" s="173">
        <v>19964.399283333707</v>
      </c>
      <c r="J48" s="168">
        <f>IFERROR(MIN('MP Calculations'!$E$30/I48,1),"-")</f>
        <v>0.34115533736707537</v>
      </c>
      <c r="K48" s="12"/>
      <c r="L48" s="159">
        <v>13.512434000000001</v>
      </c>
      <c r="M48" s="187" t="s">
        <v>492</v>
      </c>
      <c r="N48" s="187">
        <v>480.89954999999998</v>
      </c>
      <c r="O48" s="186">
        <f t="shared" si="2"/>
        <v>6498.1234300046999</v>
      </c>
      <c r="P48" s="186">
        <f t="shared" si="3"/>
        <v>2216.8694910161503</v>
      </c>
      <c r="Q48" s="215">
        <f>IF(P48="-",0,P48/(1+'General inputs'!$H$30)^'MP Calculations'!$C$40)</f>
        <v>4924.3078271780814</v>
      </c>
    </row>
    <row r="49" spans="3:17" x14ac:dyDescent="0.25">
      <c r="C49" s="159"/>
      <c r="D49" s="165" t="s">
        <v>281</v>
      </c>
      <c r="E49" s="238">
        <v>26665</v>
      </c>
      <c r="F49" s="166" t="str">
        <f t="shared" si="1"/>
        <v>Date check - OK</v>
      </c>
      <c r="G49" s="68"/>
      <c r="H49" s="162" t="s">
        <v>279</v>
      </c>
      <c r="I49" s="173">
        <v>19964.399283333707</v>
      </c>
      <c r="J49" s="168">
        <f>IFERROR(MIN('MP Calculations'!$E$30/I49,1),"-")</f>
        <v>0.34115533736707537</v>
      </c>
      <c r="K49" s="12"/>
      <c r="L49" s="159">
        <v>15.233523999999999</v>
      </c>
      <c r="M49" s="187" t="s">
        <v>492</v>
      </c>
      <c r="N49" s="187">
        <v>480.89954999999998</v>
      </c>
      <c r="O49" s="186">
        <f t="shared" si="2"/>
        <v>7325.7948365141992</v>
      </c>
      <c r="P49" s="186">
        <f t="shared" si="3"/>
        <v>2499.2340089329805</v>
      </c>
      <c r="Q49" s="215">
        <f>IF(P49="-",0,P49/(1+'General inputs'!$H$30)^'MP Calculations'!$C$40)</f>
        <v>5551.5210263898534</v>
      </c>
    </row>
    <row r="50" spans="3:17" x14ac:dyDescent="0.25">
      <c r="C50" s="159"/>
      <c r="D50" s="165" t="s">
        <v>281</v>
      </c>
      <c r="E50" s="238">
        <v>26665</v>
      </c>
      <c r="F50" s="166" t="str">
        <f t="shared" si="1"/>
        <v>Date check - OK</v>
      </c>
      <c r="G50" s="68"/>
      <c r="H50" s="162" t="s">
        <v>279</v>
      </c>
      <c r="I50" s="173">
        <v>19964.399283333707</v>
      </c>
      <c r="J50" s="168">
        <f>IFERROR(MIN('MP Calculations'!$E$30/I50,1),"-")</f>
        <v>0.34115533736707537</v>
      </c>
      <c r="K50" s="12"/>
      <c r="L50" s="159">
        <v>27.388356999999999</v>
      </c>
      <c r="M50" s="187" t="s">
        <v>492</v>
      </c>
      <c r="N50" s="187">
        <v>480.89954999999998</v>
      </c>
      <c r="O50" s="186">
        <f t="shared" si="2"/>
        <v>13171.048556539348</v>
      </c>
      <c r="P50" s="186">
        <f t="shared" si="3"/>
        <v>4493.3735137843123</v>
      </c>
      <c r="Q50" s="215">
        <f>IF(P50="-",0,P50/(1+'General inputs'!$H$30)^'MP Calculations'!$C$40)</f>
        <v>9981.0811840892311</v>
      </c>
    </row>
    <row r="51" spans="3:17" x14ac:dyDescent="0.25">
      <c r="C51" s="159"/>
      <c r="D51" s="165" t="s">
        <v>281</v>
      </c>
      <c r="E51" s="238">
        <v>26665</v>
      </c>
      <c r="F51" s="166" t="str">
        <f t="shared" si="1"/>
        <v>Date check - OK</v>
      </c>
      <c r="G51" s="68"/>
      <c r="H51" s="162" t="s">
        <v>279</v>
      </c>
      <c r="I51" s="173">
        <v>19964.399283333707</v>
      </c>
      <c r="J51" s="168">
        <f>IFERROR(MIN('MP Calculations'!$E$30/I51,1),"-")</f>
        <v>0.34115533736707537</v>
      </c>
      <c r="K51" s="12"/>
      <c r="L51" s="159">
        <v>1.302862</v>
      </c>
      <c r="M51" s="187" t="s">
        <v>492</v>
      </c>
      <c r="N51" s="187">
        <v>480.89954999999998</v>
      </c>
      <c r="O51" s="186">
        <f t="shared" si="2"/>
        <v>626.54574951209997</v>
      </c>
      <c r="P51" s="186">
        <f t="shared" si="3"/>
        <v>213.74942655070757</v>
      </c>
      <c r="Q51" s="215">
        <f>IF(P51="-",0,P51/(1+'General inputs'!$H$30)^'MP Calculations'!$C$40)</f>
        <v>474.7992511440122</v>
      </c>
    </row>
    <row r="52" spans="3:17" x14ac:dyDescent="0.25">
      <c r="C52" s="159"/>
      <c r="D52" s="165" t="s">
        <v>283</v>
      </c>
      <c r="E52" s="238">
        <v>26665</v>
      </c>
      <c r="F52" s="166" t="str">
        <f t="shared" si="1"/>
        <v>Date check - OK</v>
      </c>
      <c r="G52" s="68"/>
      <c r="H52" s="162" t="s">
        <v>279</v>
      </c>
      <c r="I52" s="173">
        <v>19964.399283333707</v>
      </c>
      <c r="J52" s="168">
        <f>IFERROR(MIN('MP Calculations'!$E$30/I52,1),"-")</f>
        <v>0.34115533736707537</v>
      </c>
      <c r="K52" s="12"/>
      <c r="L52" s="159">
        <v>97.390541999999996</v>
      </c>
      <c r="M52" s="187" t="s">
        <v>492</v>
      </c>
      <c r="N52" s="187">
        <v>1362.548726</v>
      </c>
      <c r="O52" s="186">
        <f t="shared" si="2"/>
        <v>132699.3589265495</v>
      </c>
      <c r="P52" s="186">
        <f t="shared" si="3"/>
        <v>45271.09456298162</v>
      </c>
      <c r="Q52" s="215">
        <f>IF(P52="-",0,P52/(1+'General inputs'!$H$30)^'MP Calculations'!$C$40)</f>
        <v>100560.18462287792</v>
      </c>
    </row>
    <row r="53" spans="3:17" x14ac:dyDescent="0.25">
      <c r="C53" s="159"/>
      <c r="D53" s="165" t="s">
        <v>281</v>
      </c>
      <c r="E53" s="238">
        <v>26665</v>
      </c>
      <c r="F53" s="166" t="str">
        <f t="shared" si="1"/>
        <v>Date check - OK</v>
      </c>
      <c r="G53" s="68"/>
      <c r="H53" s="162" t="s">
        <v>279</v>
      </c>
      <c r="I53" s="173">
        <v>19964.399283333707</v>
      </c>
      <c r="J53" s="168">
        <f>IFERROR(MIN('MP Calculations'!$E$30/I53,1),"-")</f>
        <v>0.34115533736707537</v>
      </c>
      <c r="K53" s="12"/>
      <c r="L53" s="159">
        <v>82.024195000000006</v>
      </c>
      <c r="M53" s="187" t="s">
        <v>492</v>
      </c>
      <c r="N53" s="187">
        <v>480.89954999999998</v>
      </c>
      <c r="O53" s="186">
        <f t="shared" si="2"/>
        <v>39445.398464612248</v>
      </c>
      <c r="P53" s="186">
        <f t="shared" si="3"/>
        <v>13457.008220773509</v>
      </c>
      <c r="Q53" s="215">
        <f>IF(P53="-",0,P53/(1+'General inputs'!$H$30)^'MP Calculations'!$C$40)</f>
        <v>29891.904408671395</v>
      </c>
    </row>
    <row r="54" spans="3:17" x14ac:dyDescent="0.25">
      <c r="C54" s="159"/>
      <c r="D54" s="165" t="s">
        <v>281</v>
      </c>
      <c r="E54" s="238">
        <v>26665</v>
      </c>
      <c r="F54" s="166" t="str">
        <f t="shared" si="1"/>
        <v>Date check - OK</v>
      </c>
      <c r="G54" s="68"/>
      <c r="H54" s="162" t="s">
        <v>279</v>
      </c>
      <c r="I54" s="173">
        <v>19964.399283333707</v>
      </c>
      <c r="J54" s="168">
        <f>IFERROR(MIN('MP Calculations'!$E$30/I54,1),"-")</f>
        <v>0.34115533736707537</v>
      </c>
      <c r="K54" s="12"/>
      <c r="L54" s="159">
        <v>21.249715999999999</v>
      </c>
      <c r="M54" s="187" t="s">
        <v>492</v>
      </c>
      <c r="N54" s="187">
        <v>480.89954999999998</v>
      </c>
      <c r="O54" s="186">
        <f t="shared" si="2"/>
        <v>10218.9788620278</v>
      </c>
      <c r="P54" s="186">
        <f t="shared" si="3"/>
        <v>3486.2591812221058</v>
      </c>
      <c r="Q54" s="215">
        <f>IF(P54="-",0,P54/(1+'General inputs'!$H$30)^'MP Calculations'!$C$40)</f>
        <v>7743.9891898166761</v>
      </c>
    </row>
    <row r="55" spans="3:17" x14ac:dyDescent="0.25">
      <c r="C55" s="159"/>
      <c r="D55" s="165" t="s">
        <v>281</v>
      </c>
      <c r="E55" s="238">
        <v>26665</v>
      </c>
      <c r="F55" s="166" t="str">
        <f t="shared" si="1"/>
        <v>Date check - OK</v>
      </c>
      <c r="G55" s="68"/>
      <c r="H55" s="162" t="s">
        <v>279</v>
      </c>
      <c r="I55" s="173">
        <v>19964.399283333707</v>
      </c>
      <c r="J55" s="168">
        <f>IFERROR(MIN('MP Calculations'!$E$30/I55,1),"-")</f>
        <v>0.34115533736707537</v>
      </c>
      <c r="K55" s="12"/>
      <c r="L55" s="159">
        <v>88.749605000000003</v>
      </c>
      <c r="M55" s="187" t="s">
        <v>492</v>
      </c>
      <c r="N55" s="187">
        <v>480.89954999999998</v>
      </c>
      <c r="O55" s="186">
        <f t="shared" si="2"/>
        <v>42679.645107177748</v>
      </c>
      <c r="P55" s="186">
        <f t="shared" si="3"/>
        <v>14560.388725246272</v>
      </c>
      <c r="Q55" s="215">
        <f>IF(P55="-",0,P55/(1+'General inputs'!$H$30)^'MP Calculations'!$C$40)</f>
        <v>32342.831392217195</v>
      </c>
    </row>
    <row r="56" spans="3:17" x14ac:dyDescent="0.25">
      <c r="C56" s="159"/>
      <c r="D56" s="165" t="s">
        <v>281</v>
      </c>
      <c r="E56" s="238">
        <v>26665</v>
      </c>
      <c r="F56" s="166" t="str">
        <f t="shared" si="1"/>
        <v>Date check - OK</v>
      </c>
      <c r="G56" s="68"/>
      <c r="H56" s="162" t="s">
        <v>279</v>
      </c>
      <c r="I56" s="173">
        <v>19964.399283333707</v>
      </c>
      <c r="J56" s="168">
        <f>IFERROR(MIN('MP Calculations'!$E$30/I56,1),"-")</f>
        <v>0.34115533736707537</v>
      </c>
      <c r="K56" s="12"/>
      <c r="L56" s="159">
        <v>6.7849529999999998</v>
      </c>
      <c r="M56" s="187" t="s">
        <v>492</v>
      </c>
      <c r="N56" s="187">
        <v>480.89954999999998</v>
      </c>
      <c r="O56" s="186">
        <f t="shared" si="2"/>
        <v>3262.8808444711499</v>
      </c>
      <c r="P56" s="186">
        <f t="shared" si="3"/>
        <v>1113.1492152841229</v>
      </c>
      <c r="Q56" s="215">
        <f>IF(P56="-",0,P56/(1+'General inputs'!$H$30)^'MP Calculations'!$C$40)</f>
        <v>2472.6261134696683</v>
      </c>
    </row>
    <row r="57" spans="3:17" x14ac:dyDescent="0.25">
      <c r="C57" s="159"/>
      <c r="D57" s="165" t="s">
        <v>281</v>
      </c>
      <c r="E57" s="238">
        <v>26665</v>
      </c>
      <c r="F57" s="166" t="str">
        <f t="shared" si="1"/>
        <v>Date check - OK</v>
      </c>
      <c r="G57" s="68"/>
      <c r="H57" s="162" t="s">
        <v>279</v>
      </c>
      <c r="I57" s="173">
        <v>19964.399283333707</v>
      </c>
      <c r="J57" s="168">
        <f>IFERROR(MIN('MP Calculations'!$E$30/I57,1),"-")</f>
        <v>0.34115533736707537</v>
      </c>
      <c r="K57" s="12"/>
      <c r="L57" s="159">
        <v>16.086563999999999</v>
      </c>
      <c r="M57" s="187" t="s">
        <v>492</v>
      </c>
      <c r="N57" s="187">
        <v>480.89954999999998</v>
      </c>
      <c r="O57" s="186">
        <f t="shared" si="2"/>
        <v>7736.0213886461988</v>
      </c>
      <c r="P57" s="186">
        <f t="shared" si="3"/>
        <v>2639.1849867225051</v>
      </c>
      <c r="Q57" s="215">
        <f>IF(P57="-",0,P57/(1+'General inputs'!$H$30)^'MP Calculations'!$C$40)</f>
        <v>5862.3925946725176</v>
      </c>
    </row>
    <row r="58" spans="3:17" x14ac:dyDescent="0.25">
      <c r="C58" s="159"/>
      <c r="D58" s="165" t="s">
        <v>284</v>
      </c>
      <c r="E58" s="238">
        <v>26665</v>
      </c>
      <c r="F58" s="166" t="str">
        <f t="shared" si="1"/>
        <v>Date check - OK</v>
      </c>
      <c r="G58" s="68"/>
      <c r="H58" s="162" t="s">
        <v>279</v>
      </c>
      <c r="I58" s="173">
        <v>19964.399283333707</v>
      </c>
      <c r="J58" s="168">
        <f>IFERROR(MIN('MP Calculations'!$E$30/I58,1),"-")</f>
        <v>0.34115533736707537</v>
      </c>
      <c r="K58" s="12"/>
      <c r="L58" s="159">
        <v>29.743728999999998</v>
      </c>
      <c r="M58" s="187" t="s">
        <v>492</v>
      </c>
      <c r="N58" s="187">
        <v>657.22938499999998</v>
      </c>
      <c r="O58" s="186">
        <f t="shared" si="2"/>
        <v>19548.452718276661</v>
      </c>
      <c r="P58" s="186">
        <f t="shared" si="3"/>
        <v>6669.0589821079957</v>
      </c>
      <c r="Q58" s="215">
        <f>IF(P58="-",0,P58/(1+'General inputs'!$H$30)^'MP Calculations'!$C$40)</f>
        <v>14813.907394455384</v>
      </c>
    </row>
    <row r="59" spans="3:17" x14ac:dyDescent="0.25">
      <c r="C59" s="159"/>
      <c r="D59" s="165" t="s">
        <v>281</v>
      </c>
      <c r="E59" s="238">
        <v>26665</v>
      </c>
      <c r="F59" s="166" t="str">
        <f t="shared" si="1"/>
        <v>Date check - OK</v>
      </c>
      <c r="G59" s="68"/>
      <c r="H59" s="162" t="s">
        <v>279</v>
      </c>
      <c r="I59" s="173">
        <v>19964.399283333707</v>
      </c>
      <c r="J59" s="168">
        <f>IFERROR(MIN('MP Calculations'!$E$30/I59,1),"-")</f>
        <v>0.34115533736707537</v>
      </c>
      <c r="K59" s="12"/>
      <c r="L59" s="159">
        <v>24.767309999999998</v>
      </c>
      <c r="M59" s="187" t="s">
        <v>492</v>
      </c>
      <c r="N59" s="187">
        <v>480.89954999999998</v>
      </c>
      <c r="O59" s="186">
        <f t="shared" si="2"/>
        <v>11910.588233710499</v>
      </c>
      <c r="P59" s="186">
        <f t="shared" si="3"/>
        <v>4063.3607471118239</v>
      </c>
      <c r="Q59" s="215">
        <f>IF(P59="-",0,P59/(1+'General inputs'!$H$30)^'MP Calculations'!$C$40)</f>
        <v>9025.898553224828</v>
      </c>
    </row>
    <row r="60" spans="3:17" x14ac:dyDescent="0.25">
      <c r="C60" s="159"/>
      <c r="D60" s="165" t="s">
        <v>281</v>
      </c>
      <c r="E60" s="238">
        <v>26665</v>
      </c>
      <c r="F60" s="166" t="str">
        <f t="shared" si="1"/>
        <v>Date check - OK</v>
      </c>
      <c r="G60" s="68"/>
      <c r="H60" s="162" t="s">
        <v>279</v>
      </c>
      <c r="I60" s="173">
        <v>19964.399283333707</v>
      </c>
      <c r="J60" s="168">
        <f>IFERROR(MIN('MP Calculations'!$E$30/I60,1),"-")</f>
        <v>0.34115533736707537</v>
      </c>
      <c r="K60" s="12"/>
      <c r="L60" s="159">
        <v>32.605809999999998</v>
      </c>
      <c r="M60" s="187" t="s">
        <v>492</v>
      </c>
      <c r="N60" s="187">
        <v>480.89954999999998</v>
      </c>
      <c r="O60" s="186">
        <f t="shared" si="2"/>
        <v>15680.119356385498</v>
      </c>
      <c r="P60" s="186">
        <f t="shared" si="3"/>
        <v>5349.3564089837037</v>
      </c>
      <c r="Q60" s="215">
        <f>IF(P60="-",0,P60/(1+'General inputs'!$H$30)^'MP Calculations'!$C$40)</f>
        <v>11882.466578151749</v>
      </c>
    </row>
    <row r="61" spans="3:17" x14ac:dyDescent="0.25">
      <c r="C61" s="159"/>
      <c r="D61" s="165" t="s">
        <v>281</v>
      </c>
      <c r="E61" s="238">
        <v>26665</v>
      </c>
      <c r="F61" s="166" t="str">
        <f t="shared" si="1"/>
        <v>Date check - OK</v>
      </c>
      <c r="G61" s="68"/>
      <c r="H61" s="162" t="s">
        <v>279</v>
      </c>
      <c r="I61" s="173">
        <v>19964.399283333707</v>
      </c>
      <c r="J61" s="168">
        <f>IFERROR(MIN('MP Calculations'!$E$30/I61,1),"-")</f>
        <v>0.34115533736707537</v>
      </c>
      <c r="K61" s="12"/>
      <c r="L61" s="159">
        <v>10.549963</v>
      </c>
      <c r="M61" s="187" t="s">
        <v>492</v>
      </c>
      <c r="N61" s="187">
        <v>480.89954999999998</v>
      </c>
      <c r="O61" s="186">
        <f t="shared" si="2"/>
        <v>5073.4724592166494</v>
      </c>
      <c r="P61" s="186">
        <f t="shared" si="3"/>
        <v>1730.8422084466215</v>
      </c>
      <c r="Q61" s="215">
        <f>IF(P61="-",0,P61/(1+'General inputs'!$H$30)^'MP Calculations'!$C$40)</f>
        <v>3844.7007679992475</v>
      </c>
    </row>
    <row r="62" spans="3:17" x14ac:dyDescent="0.25">
      <c r="C62" s="159"/>
      <c r="D62" s="165" t="s">
        <v>281</v>
      </c>
      <c r="E62" s="238">
        <v>26665</v>
      </c>
      <c r="F62" s="166" t="str">
        <f t="shared" si="1"/>
        <v>Date check - OK</v>
      </c>
      <c r="G62" s="68"/>
      <c r="H62" s="162" t="s">
        <v>279</v>
      </c>
      <c r="I62" s="173">
        <v>19964.399283333707</v>
      </c>
      <c r="J62" s="168">
        <f>IFERROR(MIN('MP Calculations'!$E$30/I62,1),"-")</f>
        <v>0.34115533736707537</v>
      </c>
      <c r="K62" s="12"/>
      <c r="L62" s="159">
        <v>59.323869999999999</v>
      </c>
      <c r="M62" s="187" t="s">
        <v>492</v>
      </c>
      <c r="N62" s="187">
        <v>480.89954999999998</v>
      </c>
      <c r="O62" s="186">
        <f t="shared" si="2"/>
        <v>28528.822387258497</v>
      </c>
      <c r="P62" s="186">
        <f t="shared" si="3"/>
        <v>9732.7600262105443</v>
      </c>
      <c r="Q62" s="215">
        <f>IF(P62="-",0,P62/(1+'General inputs'!$H$30)^'MP Calculations'!$C$40)</f>
        <v>21619.27284007418</v>
      </c>
    </row>
    <row r="63" spans="3:17" x14ac:dyDescent="0.25">
      <c r="C63" s="159"/>
      <c r="D63" s="165" t="s">
        <v>283</v>
      </c>
      <c r="E63" s="238">
        <v>26665</v>
      </c>
      <c r="F63" s="166" t="str">
        <f t="shared" si="1"/>
        <v>Date check - OK</v>
      </c>
      <c r="G63" s="68"/>
      <c r="H63" s="162" t="s">
        <v>279</v>
      </c>
      <c r="I63" s="173">
        <v>19964.399283333707</v>
      </c>
      <c r="J63" s="168">
        <f>IFERROR(MIN('MP Calculations'!$E$30/I63,1),"-")</f>
        <v>0.34115533736707537</v>
      </c>
      <c r="K63" s="12"/>
      <c r="L63" s="159">
        <v>78.362829000000005</v>
      </c>
      <c r="M63" s="187" t="s">
        <v>492</v>
      </c>
      <c r="N63" s="187">
        <v>1362.548726</v>
      </c>
      <c r="O63" s="186">
        <f t="shared" si="2"/>
        <v>106773.17281970585</v>
      </c>
      <c r="P63" s="186">
        <f t="shared" si="3"/>
        <v>36426.237795059795</v>
      </c>
      <c r="Q63" s="215">
        <f>IF(P63="-",0,P63/(1+'General inputs'!$H$30)^'MP Calculations'!$C$40)</f>
        <v>80913.201528450387</v>
      </c>
    </row>
    <row r="64" spans="3:17" x14ac:dyDescent="0.25">
      <c r="C64" s="159"/>
      <c r="D64" s="165" t="s">
        <v>281</v>
      </c>
      <c r="E64" s="238">
        <v>26665</v>
      </c>
      <c r="F64" s="166" t="str">
        <f t="shared" si="1"/>
        <v>Date check - OK</v>
      </c>
      <c r="G64" s="68"/>
      <c r="H64" s="162" t="s">
        <v>279</v>
      </c>
      <c r="I64" s="173">
        <v>19964.399283333707</v>
      </c>
      <c r="J64" s="168">
        <f>IFERROR(MIN('MP Calculations'!$E$30/I64,1),"-")</f>
        <v>0.34115533736707537</v>
      </c>
      <c r="K64" s="12"/>
      <c r="L64" s="159">
        <v>13.931865</v>
      </c>
      <c r="M64" s="187" t="s">
        <v>492</v>
      </c>
      <c r="N64" s="187">
        <v>480.89954999999998</v>
      </c>
      <c r="O64" s="186">
        <f t="shared" si="2"/>
        <v>6699.8276091607495</v>
      </c>
      <c r="P64" s="186">
        <f t="shared" si="3"/>
        <v>2285.6819483044815</v>
      </c>
      <c r="Q64" s="215">
        <f>IF(P64="-",0,P64/(1+'General inputs'!$H$30)^'MP Calculations'!$C$40)</f>
        <v>5077.1601819989173</v>
      </c>
    </row>
    <row r="65" spans="3:17" x14ac:dyDescent="0.25">
      <c r="C65" s="159"/>
      <c r="D65" s="165" t="s">
        <v>281</v>
      </c>
      <c r="E65" s="238">
        <v>26665</v>
      </c>
      <c r="F65" s="166" t="str">
        <f t="shared" si="1"/>
        <v>Date check - OK</v>
      </c>
      <c r="G65" s="68"/>
      <c r="H65" s="162" t="s">
        <v>279</v>
      </c>
      <c r="I65" s="173">
        <v>19964.399283333707</v>
      </c>
      <c r="J65" s="168">
        <f>IFERROR(MIN('MP Calculations'!$E$30/I65,1),"-")</f>
        <v>0.34115533736707537</v>
      </c>
      <c r="K65" s="12"/>
      <c r="L65" s="159">
        <v>2.3384269999999998</v>
      </c>
      <c r="M65" s="187" t="s">
        <v>492</v>
      </c>
      <c r="N65" s="187">
        <v>480.89954999999998</v>
      </c>
      <c r="O65" s="186">
        <f t="shared" si="2"/>
        <v>1124.5484920078497</v>
      </c>
      <c r="P65" s="186">
        <f t="shared" si="3"/>
        <v>383.64572017657383</v>
      </c>
      <c r="Q65" s="215">
        <f>IF(P65="-",0,P65/(1+'General inputs'!$H$30)^'MP Calculations'!$C$40)</f>
        <v>852.18802026226786</v>
      </c>
    </row>
    <row r="66" spans="3:17" x14ac:dyDescent="0.25">
      <c r="C66" s="159"/>
      <c r="D66" s="165" t="s">
        <v>285</v>
      </c>
      <c r="E66" s="238">
        <v>26665</v>
      </c>
      <c r="F66" s="166" t="str">
        <f t="shared" si="1"/>
        <v>Date check - OK</v>
      </c>
      <c r="G66" s="68"/>
      <c r="H66" s="162" t="s">
        <v>279</v>
      </c>
      <c r="I66" s="173">
        <v>19964.399283333707</v>
      </c>
      <c r="J66" s="168">
        <f>IFERROR(MIN('MP Calculations'!$E$30/I66,1),"-")</f>
        <v>0.34115533736707537</v>
      </c>
      <c r="K66" s="12"/>
      <c r="L66" s="159">
        <v>54.009824000000002</v>
      </c>
      <c r="M66" s="187" t="s">
        <v>492</v>
      </c>
      <c r="N66" s="187">
        <v>657.22938499999998</v>
      </c>
      <c r="O66" s="186">
        <f t="shared" si="2"/>
        <v>35496.843411478243</v>
      </c>
      <c r="P66" s="186">
        <f t="shared" si="3"/>
        <v>12109.937589509107</v>
      </c>
      <c r="Q66" s="215">
        <f>IF(P66="-",0,P66/(1+'General inputs'!$H$30)^'MP Calculations'!$C$40)</f>
        <v>26899.671225717331</v>
      </c>
    </row>
    <row r="67" spans="3:17" x14ac:dyDescent="0.25">
      <c r="C67" s="159"/>
      <c r="D67" s="165" t="s">
        <v>281</v>
      </c>
      <c r="E67" s="238">
        <v>26665</v>
      </c>
      <c r="F67" s="166" t="str">
        <f t="shared" si="1"/>
        <v>Date check - OK</v>
      </c>
      <c r="G67" s="68"/>
      <c r="H67" s="162" t="s">
        <v>279</v>
      </c>
      <c r="I67" s="173">
        <v>19964.399283333707</v>
      </c>
      <c r="J67" s="168">
        <f>IFERROR(MIN('MP Calculations'!$E$30/I67,1),"-")</f>
        <v>0.34115533736707537</v>
      </c>
      <c r="K67" s="12"/>
      <c r="L67" s="159">
        <v>11.794257</v>
      </c>
      <c r="M67" s="187" t="s">
        <v>492</v>
      </c>
      <c r="N67" s="187">
        <v>480.89954999999998</v>
      </c>
      <c r="O67" s="186">
        <f t="shared" si="2"/>
        <v>5671.8528838843495</v>
      </c>
      <c r="P67" s="186">
        <f t="shared" si="3"/>
        <v>1934.9828840979847</v>
      </c>
      <c r="Q67" s="215">
        <f>IF(P67="-",0,P67/(1+'General inputs'!$H$30)^'MP Calculations'!$C$40)</f>
        <v>4298.1562064132841</v>
      </c>
    </row>
    <row r="68" spans="3:17" x14ac:dyDescent="0.25">
      <c r="C68" s="159"/>
      <c r="D68" s="165" t="s">
        <v>281</v>
      </c>
      <c r="E68" s="238">
        <v>26665</v>
      </c>
      <c r="F68" s="166" t="str">
        <f t="shared" si="1"/>
        <v>Date check - OK</v>
      </c>
      <c r="G68" s="68"/>
      <c r="H68" s="162" t="s">
        <v>279</v>
      </c>
      <c r="I68" s="173">
        <v>19964.399283333707</v>
      </c>
      <c r="J68" s="168">
        <f>IFERROR(MIN('MP Calculations'!$E$30/I68,1),"-")</f>
        <v>0.34115533736707537</v>
      </c>
      <c r="K68" s="12"/>
      <c r="L68" s="159">
        <v>5.6566409999999996</v>
      </c>
      <c r="M68" s="187" t="s">
        <v>492</v>
      </c>
      <c r="N68" s="187">
        <v>480.89954999999998</v>
      </c>
      <c r="O68" s="186">
        <f t="shared" si="2"/>
        <v>2720.2761114115497</v>
      </c>
      <c r="P68" s="186">
        <f t="shared" si="3"/>
        <v>928.03671452020319</v>
      </c>
      <c r="Q68" s="215">
        <f>IF(P68="-",0,P68/(1+'General inputs'!$H$30)^'MP Calculations'!$C$40)</f>
        <v>2061.4377507291765</v>
      </c>
    </row>
    <row r="69" spans="3:17" x14ac:dyDescent="0.25">
      <c r="C69" s="159"/>
      <c r="D69" s="165" t="s">
        <v>281</v>
      </c>
      <c r="E69" s="238">
        <v>26665</v>
      </c>
      <c r="F69" s="166" t="str">
        <f t="shared" si="1"/>
        <v>Date check - OK</v>
      </c>
      <c r="G69" s="68"/>
      <c r="H69" s="162" t="s">
        <v>279</v>
      </c>
      <c r="I69" s="173">
        <v>19964.399283333707</v>
      </c>
      <c r="J69" s="168">
        <f>IFERROR(MIN('MP Calculations'!$E$30/I69,1),"-")</f>
        <v>0.34115533736707537</v>
      </c>
      <c r="K69" s="12"/>
      <c r="L69" s="159">
        <v>41.194693999999998</v>
      </c>
      <c r="M69" s="187" t="s">
        <v>492</v>
      </c>
      <c r="N69" s="187">
        <v>480.89954999999998</v>
      </c>
      <c r="O69" s="186">
        <f t="shared" si="2"/>
        <v>19810.509806987699</v>
      </c>
      <c r="P69" s="186">
        <f t="shared" si="3"/>
        <v>6758.4611566166432</v>
      </c>
      <c r="Q69" s="215">
        <f>IF(P69="-",0,P69/(1+'General inputs'!$H$30)^'MP Calculations'!$C$40)</f>
        <v>15012.495461765506</v>
      </c>
    </row>
    <row r="70" spans="3:17" x14ac:dyDescent="0.25">
      <c r="C70" s="159"/>
      <c r="D70" s="165" t="s">
        <v>283</v>
      </c>
      <c r="E70" s="238">
        <v>26665</v>
      </c>
      <c r="F70" s="166" t="str">
        <f t="shared" si="1"/>
        <v>Date check - OK</v>
      </c>
      <c r="G70" s="68"/>
      <c r="H70" s="162" t="s">
        <v>279</v>
      </c>
      <c r="I70" s="173">
        <v>19964.399283333707</v>
      </c>
      <c r="J70" s="168">
        <f>IFERROR(MIN('MP Calculations'!$E$30/I70,1),"-")</f>
        <v>0.34115533736707537</v>
      </c>
      <c r="K70" s="12"/>
      <c r="L70" s="159">
        <v>38.685132000000003</v>
      </c>
      <c r="M70" s="187" t="s">
        <v>492</v>
      </c>
      <c r="N70" s="187">
        <v>1362.548726</v>
      </c>
      <c r="O70" s="186">
        <f t="shared" si="2"/>
        <v>52710.377321741835</v>
      </c>
      <c r="P70" s="186">
        <f t="shared" si="3"/>
        <v>17982.426557944673</v>
      </c>
      <c r="Q70" s="215">
        <f>IF(P70="-",0,P70/(1+'General inputs'!$H$30)^'MP Calculations'!$C$40)</f>
        <v>39944.166406635275</v>
      </c>
    </row>
    <row r="71" spans="3:17" x14ac:dyDescent="0.25">
      <c r="C71" s="159"/>
      <c r="D71" s="165" t="s">
        <v>281</v>
      </c>
      <c r="E71" s="238">
        <v>26665</v>
      </c>
      <c r="F71" s="166" t="str">
        <f t="shared" si="1"/>
        <v>Date check - OK</v>
      </c>
      <c r="G71" s="68"/>
      <c r="H71" s="162" t="s">
        <v>279</v>
      </c>
      <c r="I71" s="173">
        <v>19964.399283333707</v>
      </c>
      <c r="J71" s="168">
        <f>IFERROR(MIN('MP Calculations'!$E$30/I71,1),"-")</f>
        <v>0.34115533736707537</v>
      </c>
      <c r="K71" s="12"/>
      <c r="L71" s="159">
        <v>42.339970000000001</v>
      </c>
      <c r="M71" s="187" t="s">
        <v>492</v>
      </c>
      <c r="N71" s="187">
        <v>480.89954999999998</v>
      </c>
      <c r="O71" s="186">
        <f t="shared" si="2"/>
        <v>20361.272520013499</v>
      </c>
      <c r="P71" s="186">
        <f t="shared" si="3"/>
        <v>6946.356795788166</v>
      </c>
      <c r="Q71" s="215">
        <f>IF(P71="-",0,P71/(1+'General inputs'!$H$30)^'MP Calculations'!$C$40)</f>
        <v>15429.865979251786</v>
      </c>
    </row>
    <row r="72" spans="3:17" x14ac:dyDescent="0.25">
      <c r="C72" s="159"/>
      <c r="D72" s="165" t="s">
        <v>281</v>
      </c>
      <c r="E72" s="238">
        <v>26665</v>
      </c>
      <c r="F72" s="166" t="str">
        <f t="shared" si="1"/>
        <v>Date check - OK</v>
      </c>
      <c r="G72" s="68"/>
      <c r="H72" s="162" t="s">
        <v>279</v>
      </c>
      <c r="I72" s="173">
        <v>19964.399283333707</v>
      </c>
      <c r="J72" s="168">
        <f>IFERROR(MIN('MP Calculations'!$E$30/I72,1),"-")</f>
        <v>0.34115533736707537</v>
      </c>
      <c r="K72" s="12"/>
      <c r="L72" s="159">
        <v>60.675001999999999</v>
      </c>
      <c r="M72" s="187" t="s">
        <v>492</v>
      </c>
      <c r="N72" s="187">
        <v>480.89954999999998</v>
      </c>
      <c r="O72" s="186">
        <f t="shared" si="2"/>
        <v>29178.581158049099</v>
      </c>
      <c r="P72" s="186">
        <f t="shared" si="3"/>
        <v>9954.42869886683</v>
      </c>
      <c r="Q72" s="215">
        <f>IF(P72="-",0,P72/(1+'General inputs'!$H$30)^'MP Calculations'!$C$40)</f>
        <v>22111.663025524918</v>
      </c>
    </row>
    <row r="73" spans="3:17" x14ac:dyDescent="0.25">
      <c r="C73" s="159"/>
      <c r="D73" s="165" t="s">
        <v>283</v>
      </c>
      <c r="E73" s="238">
        <v>26665</v>
      </c>
      <c r="F73" s="166" t="str">
        <f t="shared" si="1"/>
        <v>Date check - OK</v>
      </c>
      <c r="G73" s="68"/>
      <c r="H73" s="162" t="s">
        <v>279</v>
      </c>
      <c r="I73" s="173">
        <v>19964.399283333707</v>
      </c>
      <c r="J73" s="168">
        <f>IFERROR(MIN('MP Calculations'!$E$30/I73,1),"-")</f>
        <v>0.34115533736707537</v>
      </c>
      <c r="K73" s="12"/>
      <c r="L73" s="159">
        <v>95.430847</v>
      </c>
      <c r="M73" s="187" t="s">
        <v>492</v>
      </c>
      <c r="N73" s="187">
        <v>1362.548726</v>
      </c>
      <c r="O73" s="186">
        <f t="shared" si="2"/>
        <v>130029.17900095093</v>
      </c>
      <c r="P73" s="186">
        <f t="shared" si="3"/>
        <v>44360.148429633249</v>
      </c>
      <c r="Q73" s="215">
        <f>IF(P73="-",0,P73/(1+'General inputs'!$H$30)^'MP Calculations'!$C$40)</f>
        <v>98536.709992204531</v>
      </c>
    </row>
    <row r="74" spans="3:17" x14ac:dyDescent="0.25">
      <c r="C74" s="159"/>
      <c r="D74" s="165" t="s">
        <v>281</v>
      </c>
      <c r="E74" s="238">
        <v>26665</v>
      </c>
      <c r="F74" s="166" t="str">
        <f t="shared" si="1"/>
        <v>Date check - OK</v>
      </c>
      <c r="G74" s="68"/>
      <c r="H74" s="162" t="s">
        <v>279</v>
      </c>
      <c r="I74" s="173">
        <v>19964.399283333707</v>
      </c>
      <c r="J74" s="168">
        <f>IFERROR(MIN('MP Calculations'!$E$30/I74,1),"-")</f>
        <v>0.34115533736707537</v>
      </c>
      <c r="K74" s="12"/>
      <c r="L74" s="159">
        <v>63.418930000000003</v>
      </c>
      <c r="M74" s="187" t="s">
        <v>492</v>
      </c>
      <c r="N74" s="187">
        <v>480.89954999999998</v>
      </c>
      <c r="O74" s="186">
        <f t="shared" si="2"/>
        <v>30498.134898481501</v>
      </c>
      <c r="P74" s="186">
        <f t="shared" si="3"/>
        <v>10404.601500358032</v>
      </c>
      <c r="Q74" s="215">
        <f>IF(P74="-",0,P74/(1+'General inputs'!$H$30)^'MP Calculations'!$C$40)</f>
        <v>23111.626920084043</v>
      </c>
    </row>
    <row r="75" spans="3:17" x14ac:dyDescent="0.25">
      <c r="C75" s="159"/>
      <c r="D75" s="165" t="s">
        <v>283</v>
      </c>
      <c r="E75" s="238">
        <v>26665</v>
      </c>
      <c r="F75" s="166" t="str">
        <f t="shared" si="1"/>
        <v>Date check - OK</v>
      </c>
      <c r="G75" s="68"/>
      <c r="H75" s="162" t="s">
        <v>279</v>
      </c>
      <c r="I75" s="173">
        <v>19964.399283333707</v>
      </c>
      <c r="J75" s="168">
        <f>IFERROR(MIN('MP Calculations'!$E$30/I75,1),"-")</f>
        <v>0.34115533736707537</v>
      </c>
      <c r="K75" s="12"/>
      <c r="L75" s="159">
        <v>52.093729000000003</v>
      </c>
      <c r="M75" s="187" t="s">
        <v>492</v>
      </c>
      <c r="N75" s="187">
        <v>1362.548726</v>
      </c>
      <c r="O75" s="186">
        <f t="shared" si="2"/>
        <v>70980.244081539262</v>
      </c>
      <c r="P75" s="186">
        <f t="shared" si="3"/>
        <v>24215.289116034881</v>
      </c>
      <c r="Q75" s="215">
        <f>IF(P75="-",0,P75/(1+'General inputs'!$H$30)^'MP Calculations'!$C$40)</f>
        <v>53789.155480150934</v>
      </c>
    </row>
    <row r="76" spans="3:17" x14ac:dyDescent="0.25">
      <c r="C76" s="159"/>
      <c r="D76" s="165" t="s">
        <v>281</v>
      </c>
      <c r="E76" s="238">
        <v>26665</v>
      </c>
      <c r="F76" s="166" t="str">
        <f t="shared" si="1"/>
        <v>Date check - OK</v>
      </c>
      <c r="G76" s="68"/>
      <c r="H76" s="162" t="s">
        <v>279</v>
      </c>
      <c r="I76" s="173">
        <v>19964.399283333707</v>
      </c>
      <c r="J76" s="168">
        <f>IFERROR(MIN('MP Calculations'!$E$30/I76,1),"-")</f>
        <v>0.34115533736707537</v>
      </c>
      <c r="K76" s="12"/>
      <c r="L76" s="159">
        <v>5.9274019999999998</v>
      </c>
      <c r="M76" s="187" t="s">
        <v>492</v>
      </c>
      <c r="N76" s="187">
        <v>480.89954999999998</v>
      </c>
      <c r="O76" s="186">
        <f t="shared" si="2"/>
        <v>2850.4849544690996</v>
      </c>
      <c r="P76" s="186">
        <f t="shared" si="3"/>
        <v>972.45815630167817</v>
      </c>
      <c r="Q76" s="215">
        <f>IF(P76="-",0,P76/(1+'General inputs'!$H$30)^'MP Calculations'!$C$40)</f>
        <v>2160.1106109699417</v>
      </c>
    </row>
    <row r="77" spans="3:17" x14ac:dyDescent="0.25">
      <c r="C77" s="159"/>
      <c r="D77" s="165" t="s">
        <v>281</v>
      </c>
      <c r="E77" s="238">
        <v>26665</v>
      </c>
      <c r="F77" s="166" t="str">
        <f t="shared" si="1"/>
        <v>Date check - OK</v>
      </c>
      <c r="G77" s="68"/>
      <c r="H77" s="162" t="s">
        <v>279</v>
      </c>
      <c r="I77" s="173">
        <v>19964.399283333707</v>
      </c>
      <c r="J77" s="168">
        <f>IFERROR(MIN('MP Calculations'!$E$30/I77,1),"-")</f>
        <v>0.34115533736707537</v>
      </c>
      <c r="K77" s="12"/>
      <c r="L77" s="159">
        <v>52.150682000000003</v>
      </c>
      <c r="M77" s="187" t="s">
        <v>492</v>
      </c>
      <c r="N77" s="187">
        <v>480.89954999999998</v>
      </c>
      <c r="O77" s="186">
        <f t="shared" si="2"/>
        <v>25079.2395059931</v>
      </c>
      <c r="P77" s="186">
        <f t="shared" si="3"/>
        <v>8555.9164145767609</v>
      </c>
      <c r="Q77" s="215">
        <f>IF(P77="-",0,P77/(1+'General inputs'!$H$30)^'MP Calculations'!$C$40)</f>
        <v>19005.163064276585</v>
      </c>
    </row>
    <row r="78" spans="3:17" x14ac:dyDescent="0.25">
      <c r="C78" s="159"/>
      <c r="D78" s="165" t="s">
        <v>283</v>
      </c>
      <c r="E78" s="238">
        <v>26665</v>
      </c>
      <c r="F78" s="166" t="str">
        <f t="shared" si="1"/>
        <v>Date check - OK</v>
      </c>
      <c r="G78" s="68"/>
      <c r="H78" s="162" t="s">
        <v>279</v>
      </c>
      <c r="I78" s="173">
        <v>19964.399283333707</v>
      </c>
      <c r="J78" s="168">
        <f>IFERROR(MIN('MP Calculations'!$E$30/I78,1),"-")</f>
        <v>0.34115533736707537</v>
      </c>
      <c r="K78" s="12"/>
      <c r="L78" s="159">
        <v>5.3312730000000004</v>
      </c>
      <c r="M78" s="187" t="s">
        <v>492</v>
      </c>
      <c r="N78" s="187">
        <v>1362.548726</v>
      </c>
      <c r="O78" s="186">
        <f t="shared" si="2"/>
        <v>7264.1192341081987</v>
      </c>
      <c r="P78" s="186">
        <f t="shared" si="3"/>
        <v>2478.1930479868438</v>
      </c>
      <c r="Q78" s="215">
        <f>IF(P78="-",0,P78/(1+'General inputs'!$H$30)^'MP Calculations'!$C$40)</f>
        <v>5504.7829711735694</v>
      </c>
    </row>
    <row r="79" spans="3:17" x14ac:dyDescent="0.25">
      <c r="C79" s="159"/>
      <c r="D79" s="165" t="s">
        <v>281</v>
      </c>
      <c r="E79" s="238">
        <v>26665</v>
      </c>
      <c r="F79" s="166" t="str">
        <f t="shared" si="1"/>
        <v>Date check - OK</v>
      </c>
      <c r="G79" s="68"/>
      <c r="H79" s="162" t="s">
        <v>279</v>
      </c>
      <c r="I79" s="173">
        <v>19964.399283333707</v>
      </c>
      <c r="J79" s="168">
        <f>IFERROR(MIN('MP Calculations'!$E$30/I79,1),"-")</f>
        <v>0.34115533736707537</v>
      </c>
      <c r="K79" s="12"/>
      <c r="L79" s="159">
        <v>2.068851</v>
      </c>
      <c r="M79" s="187" t="s">
        <v>492</v>
      </c>
      <c r="N79" s="187">
        <v>480.89954999999998</v>
      </c>
      <c r="O79" s="186">
        <f t="shared" si="2"/>
        <v>994.90951491704993</v>
      </c>
      <c r="P79" s="186">
        <f t="shared" si="3"/>
        <v>339.41869121123949</v>
      </c>
      <c r="Q79" s="215">
        <f>IF(P79="-",0,P79/(1+'General inputs'!$H$30)^'MP Calculations'!$C$40)</f>
        <v>753.94700707253787</v>
      </c>
    </row>
    <row r="80" spans="3:17" x14ac:dyDescent="0.25">
      <c r="C80" s="159"/>
      <c r="D80" s="165" t="s">
        <v>283</v>
      </c>
      <c r="E80" s="238">
        <v>26665</v>
      </c>
      <c r="F80" s="166" t="str">
        <f t="shared" si="1"/>
        <v>Date check - OK</v>
      </c>
      <c r="G80" s="68"/>
      <c r="H80" s="162" t="s">
        <v>279</v>
      </c>
      <c r="I80" s="173">
        <v>19964.399283333707</v>
      </c>
      <c r="J80" s="168">
        <f>IFERROR(MIN('MP Calculations'!$E$30/I80,1),"-")</f>
        <v>0.34115533736707537</v>
      </c>
      <c r="K80" s="12"/>
      <c r="L80" s="159">
        <v>128.61235600000001</v>
      </c>
      <c r="M80" s="187" t="s">
        <v>492</v>
      </c>
      <c r="N80" s="187">
        <v>1362.548726</v>
      </c>
      <c r="O80" s="186">
        <f t="shared" si="2"/>
        <v>175240.60181565848</v>
      </c>
      <c r="P80" s="186">
        <f t="shared" si="3"/>
        <v>59784.266632830288</v>
      </c>
      <c r="Q80" s="215">
        <f>IF(P80="-",0,P80/(1+'General inputs'!$H$30)^'MP Calculations'!$C$40)</f>
        <v>132798.13417758062</v>
      </c>
    </row>
    <row r="81" spans="3:17" x14ac:dyDescent="0.25">
      <c r="C81" s="159"/>
      <c r="D81" s="165" t="s">
        <v>281</v>
      </c>
      <c r="E81" s="238">
        <v>26665</v>
      </c>
      <c r="F81" s="166" t="str">
        <f t="shared" si="1"/>
        <v>Date check - OK</v>
      </c>
      <c r="G81" s="68"/>
      <c r="H81" s="162" t="s">
        <v>279</v>
      </c>
      <c r="I81" s="173">
        <v>19964.399283333707</v>
      </c>
      <c r="J81" s="168">
        <f>IFERROR(MIN('MP Calculations'!$E$30/I81,1),"-")</f>
        <v>0.34115533736707537</v>
      </c>
      <c r="K81" s="12"/>
      <c r="L81" s="159">
        <v>17.158965999999999</v>
      </c>
      <c r="M81" s="187" t="s">
        <v>492</v>
      </c>
      <c r="N81" s="187">
        <v>480.89954999999998</v>
      </c>
      <c r="O81" s="186">
        <f t="shared" si="2"/>
        <v>8251.7390278653002</v>
      </c>
      <c r="P81" s="186">
        <f t="shared" si="3"/>
        <v>2815.1248119164488</v>
      </c>
      <c r="Q81" s="215">
        <f>IF(P81="-",0,P81/(1+'General inputs'!$H$30)^'MP Calculations'!$C$40)</f>
        <v>6253.2057940177601</v>
      </c>
    </row>
    <row r="82" spans="3:17" x14ac:dyDescent="0.25">
      <c r="C82" s="159"/>
      <c r="D82" s="165" t="s">
        <v>281</v>
      </c>
      <c r="E82" s="238">
        <v>26665</v>
      </c>
      <c r="F82" s="166" t="str">
        <f t="shared" si="1"/>
        <v>Date check - OK</v>
      </c>
      <c r="G82" s="68"/>
      <c r="H82" s="162" t="s">
        <v>279</v>
      </c>
      <c r="I82" s="173">
        <v>19964.399283333707</v>
      </c>
      <c r="J82" s="168">
        <f>IFERROR(MIN('MP Calculations'!$E$30/I82,1),"-")</f>
        <v>0.34115533736707537</v>
      </c>
      <c r="K82" s="12"/>
      <c r="L82" s="159">
        <v>57.791452999999997</v>
      </c>
      <c r="M82" s="187" t="s">
        <v>492</v>
      </c>
      <c r="N82" s="187">
        <v>480.89954999999998</v>
      </c>
      <c r="O82" s="186">
        <f t="shared" si="2"/>
        <v>27791.883741546146</v>
      </c>
      <c r="P82" s="186">
        <f t="shared" si="3"/>
        <v>9481.3494739137132</v>
      </c>
      <c r="Q82" s="215">
        <f>IF(P82="-",0,P82/(1+'General inputs'!$H$30)^'MP Calculations'!$C$40)</f>
        <v>21060.81734437291</v>
      </c>
    </row>
    <row r="83" spans="3:17" x14ac:dyDescent="0.25">
      <c r="C83" s="159"/>
      <c r="D83" s="165" t="s">
        <v>283</v>
      </c>
      <c r="E83" s="238">
        <v>26665</v>
      </c>
      <c r="F83" s="166" t="str">
        <f t="shared" si="1"/>
        <v>Date check - OK</v>
      </c>
      <c r="G83" s="68"/>
      <c r="H83" s="162" t="s">
        <v>279</v>
      </c>
      <c r="I83" s="173">
        <v>19964.399283333707</v>
      </c>
      <c r="J83" s="168">
        <f>IFERROR(MIN('MP Calculations'!$E$30/I83,1),"-")</f>
        <v>0.34115533736707537</v>
      </c>
      <c r="K83" s="12"/>
      <c r="L83" s="159">
        <v>67.789421000000004</v>
      </c>
      <c r="M83" s="187" t="s">
        <v>492</v>
      </c>
      <c r="N83" s="187">
        <v>1362.548726</v>
      </c>
      <c r="O83" s="186">
        <f t="shared" si="2"/>
        <v>92366.389219827644</v>
      </c>
      <c r="P83" s="186">
        <f t="shared" si="3"/>
        <v>31511.286675668893</v>
      </c>
      <c r="Q83" s="215">
        <f>IF(P83="-",0,P83/(1+'General inputs'!$H$30)^'MP Calculations'!$C$40)</f>
        <v>69995.674644032653</v>
      </c>
    </row>
    <row r="84" spans="3:17" x14ac:dyDescent="0.25">
      <c r="C84" s="159"/>
      <c r="D84" s="165" t="s">
        <v>281</v>
      </c>
      <c r="E84" s="238">
        <v>26665</v>
      </c>
      <c r="F84" s="166" t="str">
        <f t="shared" si="1"/>
        <v>Date check - OK</v>
      </c>
      <c r="G84" s="68"/>
      <c r="H84" s="162" t="s">
        <v>279</v>
      </c>
      <c r="I84" s="173">
        <v>19964.399283333707</v>
      </c>
      <c r="J84" s="168">
        <f>IFERROR(MIN('MP Calculations'!$E$30/I84,1),"-")</f>
        <v>0.34115533736707537</v>
      </c>
      <c r="K84" s="12"/>
      <c r="L84" s="159">
        <v>30.646637999999999</v>
      </c>
      <c r="M84" s="187" t="s">
        <v>492</v>
      </c>
      <c r="N84" s="187">
        <v>480.89954999999998</v>
      </c>
      <c r="O84" s="186">
        <f t="shared" si="2"/>
        <v>14737.954423212899</v>
      </c>
      <c r="P84" s="186">
        <f t="shared" si="3"/>
        <v>5027.9318133517772</v>
      </c>
      <c r="Q84" s="215">
        <f>IF(P84="-",0,P84/(1+'General inputs'!$H$30)^'MP Calculations'!$C$40)</f>
        <v>11168.489657754719</v>
      </c>
    </row>
    <row r="85" spans="3:17" x14ac:dyDescent="0.25">
      <c r="C85" s="159"/>
      <c r="D85" s="165" t="s">
        <v>281</v>
      </c>
      <c r="E85" s="238">
        <v>26665</v>
      </c>
      <c r="F85" s="166" t="str">
        <f t="shared" si="1"/>
        <v>Date check - OK</v>
      </c>
      <c r="G85" s="68"/>
      <c r="H85" s="162" t="s">
        <v>279</v>
      </c>
      <c r="I85" s="173">
        <v>19964.399283333707</v>
      </c>
      <c r="J85" s="168">
        <f>IFERROR(MIN('MP Calculations'!$E$30/I85,1),"-")</f>
        <v>0.34115533736707537</v>
      </c>
      <c r="K85" s="12"/>
      <c r="L85" s="159">
        <v>6.261317</v>
      </c>
      <c r="M85" s="187" t="s">
        <v>492</v>
      </c>
      <c r="N85" s="187">
        <v>480.89954999999998</v>
      </c>
      <c r="O85" s="186">
        <f t="shared" si="2"/>
        <v>3011.06452770735</v>
      </c>
      <c r="P85" s="186">
        <f t="shared" si="3"/>
        <v>1027.2407347840344</v>
      </c>
      <c r="Q85" s="215">
        <f>IF(P85="-",0,P85/(1+'General inputs'!$H$30)^'MP Calculations'!$C$40)</f>
        <v>2281.7985502495835</v>
      </c>
    </row>
    <row r="86" spans="3:17" x14ac:dyDescent="0.25">
      <c r="C86" s="159"/>
      <c r="D86" s="165" t="s">
        <v>281</v>
      </c>
      <c r="E86" s="238">
        <v>26665</v>
      </c>
      <c r="F86" s="166" t="str">
        <f t="shared" si="1"/>
        <v>Date check - OK</v>
      </c>
      <c r="G86" s="68"/>
      <c r="H86" s="162" t="s">
        <v>279</v>
      </c>
      <c r="I86" s="173">
        <v>19964.399283333707</v>
      </c>
      <c r="J86" s="168">
        <f>IFERROR(MIN('MP Calculations'!$E$30/I86,1),"-")</f>
        <v>0.34115533736707537</v>
      </c>
      <c r="K86" s="12"/>
      <c r="L86" s="159">
        <v>29.719235000000001</v>
      </c>
      <c r="M86" s="187" t="s">
        <v>492</v>
      </c>
      <c r="N86" s="187">
        <v>480.89954999999998</v>
      </c>
      <c r="O86" s="186">
        <f t="shared" si="2"/>
        <v>14291.96673784425</v>
      </c>
      <c r="P86" s="186">
        <f t="shared" si="3"/>
        <v>4875.7807340882746</v>
      </c>
      <c r="Q86" s="215">
        <f>IF(P86="-",0,P86/(1+'General inputs'!$H$30)^'MP Calculations'!$C$40)</f>
        <v>10830.518138201067</v>
      </c>
    </row>
    <row r="87" spans="3:17" x14ac:dyDescent="0.25">
      <c r="C87" s="159"/>
      <c r="D87" s="165" t="s">
        <v>281</v>
      </c>
      <c r="E87" s="238">
        <v>26665</v>
      </c>
      <c r="F87" s="166" t="str">
        <f t="shared" ref="F87:F150" si="4">IF(E87="","-",IF(OR(E87&lt;$E$15,E87&gt;$E$16),"ERROR - date outside of range","Date check - OK"))</f>
        <v>Date check - OK</v>
      </c>
      <c r="G87" s="68"/>
      <c r="H87" s="162" t="s">
        <v>279</v>
      </c>
      <c r="I87" s="173">
        <v>19964.399283333707</v>
      </c>
      <c r="J87" s="168">
        <f>IFERROR(MIN('MP Calculations'!$E$30/I87,1),"-")</f>
        <v>0.34115533736707537</v>
      </c>
      <c r="K87" s="12"/>
      <c r="L87" s="159">
        <v>47.038558999999999</v>
      </c>
      <c r="M87" s="187" t="s">
        <v>492</v>
      </c>
      <c r="N87" s="187">
        <v>480.89954999999998</v>
      </c>
      <c r="O87" s="186">
        <f t="shared" ref="O87:O150" si="5">IF(N87="","-",L87*N87)</f>
        <v>22620.821855748447</v>
      </c>
      <c r="P87" s="186">
        <f t="shared" ref="P87:P150" si="6">IF(O87="-","-",IF(OR(E87&lt;$E$15,E87&gt;$E$16),0,O87*J87))</f>
        <v>7717.2141117183737</v>
      </c>
      <c r="Q87" s="215">
        <f>IF(P87="-",0,P87/(1+'General inputs'!$H$30)^'MP Calculations'!$C$40)</f>
        <v>17142.162859990876</v>
      </c>
    </row>
    <row r="88" spans="3:17" x14ac:dyDescent="0.25">
      <c r="C88" s="159"/>
      <c r="D88" s="165" t="s">
        <v>283</v>
      </c>
      <c r="E88" s="238">
        <v>26665</v>
      </c>
      <c r="F88" s="166" t="str">
        <f t="shared" si="4"/>
        <v>Date check - OK</v>
      </c>
      <c r="G88" s="68"/>
      <c r="H88" s="162" t="s">
        <v>279</v>
      </c>
      <c r="I88" s="173">
        <v>19964.399283333707</v>
      </c>
      <c r="J88" s="168">
        <f>IFERROR(MIN('MP Calculations'!$E$30/I88,1),"-")</f>
        <v>0.34115533736707537</v>
      </c>
      <c r="K88" s="12"/>
      <c r="L88" s="159">
        <v>132.11393000000001</v>
      </c>
      <c r="M88" s="187" t="s">
        <v>492</v>
      </c>
      <c r="N88" s="187">
        <v>1362.548726</v>
      </c>
      <c r="O88" s="186">
        <f t="shared" si="5"/>
        <v>180011.66700835319</v>
      </c>
      <c r="P88" s="186">
        <f t="shared" si="6"/>
        <v>61411.940988244365</v>
      </c>
      <c r="Q88" s="215">
        <f>IF(P88="-",0,P88/(1+'General inputs'!$H$30)^'MP Calculations'!$C$40)</f>
        <v>136413.66932791041</v>
      </c>
    </row>
    <row r="89" spans="3:17" x14ac:dyDescent="0.25">
      <c r="C89" s="159"/>
      <c r="D89" s="165" t="s">
        <v>286</v>
      </c>
      <c r="E89" s="238">
        <v>26665</v>
      </c>
      <c r="F89" s="166" t="str">
        <f t="shared" si="4"/>
        <v>Date check - OK</v>
      </c>
      <c r="G89" s="68"/>
      <c r="H89" s="162" t="s">
        <v>279</v>
      </c>
      <c r="I89" s="173">
        <v>19964.399283333707</v>
      </c>
      <c r="J89" s="168">
        <f>IFERROR(MIN('MP Calculations'!$E$30/I89,1),"-")</f>
        <v>0.34115533736707537</v>
      </c>
      <c r="K89" s="12"/>
      <c r="L89" s="159">
        <v>1.449586</v>
      </c>
      <c r="M89" s="187" t="s">
        <v>492</v>
      </c>
      <c r="N89" s="187">
        <v>833.55921999999998</v>
      </c>
      <c r="O89" s="186">
        <f t="shared" si="5"/>
        <v>1208.3157754829201</v>
      </c>
      <c r="P89" s="186">
        <f t="shared" si="6"/>
        <v>412.22337603083491</v>
      </c>
      <c r="Q89" s="215">
        <f>IF(P89="-",0,P89/(1+'General inputs'!$H$30)^'MP Calculations'!$C$40)</f>
        <v>915.66725301630561</v>
      </c>
    </row>
    <row r="90" spans="3:17" x14ac:dyDescent="0.25">
      <c r="C90" s="159"/>
      <c r="D90" s="165" t="s">
        <v>281</v>
      </c>
      <c r="E90" s="238">
        <v>26665</v>
      </c>
      <c r="F90" s="166" t="str">
        <f t="shared" si="4"/>
        <v>Date check - OK</v>
      </c>
      <c r="G90" s="68"/>
      <c r="H90" s="162" t="s">
        <v>279</v>
      </c>
      <c r="I90" s="173">
        <v>19964.399283333707</v>
      </c>
      <c r="J90" s="168">
        <f>IFERROR(MIN('MP Calculations'!$E$30/I90,1),"-")</f>
        <v>0.34115533736707537</v>
      </c>
      <c r="K90" s="12"/>
      <c r="L90" s="159">
        <v>63.540694000000002</v>
      </c>
      <c r="M90" s="187" t="s">
        <v>492</v>
      </c>
      <c r="N90" s="187">
        <v>480.89954999999998</v>
      </c>
      <c r="O90" s="186">
        <f t="shared" si="5"/>
        <v>30556.691151287698</v>
      </c>
      <c r="P90" s="186">
        <f t="shared" si="6"/>
        <v>10424.578278539082</v>
      </c>
      <c r="Q90" s="215">
        <f>IF(P90="-",0,P90/(1+'General inputs'!$H$30)^'MP Calculations'!$C$40)</f>
        <v>23156.001117824322</v>
      </c>
    </row>
    <row r="91" spans="3:17" x14ac:dyDescent="0.25">
      <c r="C91" s="159"/>
      <c r="D91" s="165" t="s">
        <v>281</v>
      </c>
      <c r="E91" s="238">
        <v>26665</v>
      </c>
      <c r="F91" s="166" t="str">
        <f t="shared" si="4"/>
        <v>Date check - OK</v>
      </c>
      <c r="G91" s="68"/>
      <c r="H91" s="162" t="s">
        <v>279</v>
      </c>
      <c r="I91" s="173">
        <v>19964.399283333707</v>
      </c>
      <c r="J91" s="168">
        <f>IFERROR(MIN('MP Calculations'!$E$30/I91,1),"-")</f>
        <v>0.34115533736707537</v>
      </c>
      <c r="K91" s="12"/>
      <c r="L91" s="159">
        <v>57.988785</v>
      </c>
      <c r="M91" s="187" t="s">
        <v>492</v>
      </c>
      <c r="N91" s="187">
        <v>480.89954999999998</v>
      </c>
      <c r="O91" s="186">
        <f t="shared" si="5"/>
        <v>27886.78061154675</v>
      </c>
      <c r="P91" s="186">
        <f t="shared" si="6"/>
        <v>9513.7240476138486</v>
      </c>
      <c r="Q91" s="215">
        <f>IF(P91="-",0,P91/(1+'General inputs'!$H$30)^'MP Calculations'!$C$40)</f>
        <v>21132.730628993042</v>
      </c>
    </row>
    <row r="92" spans="3:17" x14ac:dyDescent="0.25">
      <c r="C92" s="159"/>
      <c r="D92" s="165" t="s">
        <v>281</v>
      </c>
      <c r="E92" s="238">
        <v>26665</v>
      </c>
      <c r="F92" s="166" t="str">
        <f t="shared" si="4"/>
        <v>Date check - OK</v>
      </c>
      <c r="G92" s="68"/>
      <c r="H92" s="162" t="s">
        <v>279</v>
      </c>
      <c r="I92" s="173">
        <v>19964.399283333707</v>
      </c>
      <c r="J92" s="168">
        <f>IFERROR(MIN('MP Calculations'!$E$30/I92,1),"-")</f>
        <v>0.34115533736707537</v>
      </c>
      <c r="K92" s="12"/>
      <c r="L92" s="159">
        <v>31.471012000000002</v>
      </c>
      <c r="M92" s="187" t="s">
        <v>492</v>
      </c>
      <c r="N92" s="187">
        <v>480.89954999999998</v>
      </c>
      <c r="O92" s="186">
        <f t="shared" si="5"/>
        <v>15134.3955088446</v>
      </c>
      <c r="P92" s="186">
        <f t="shared" si="6"/>
        <v>5163.1798056666303</v>
      </c>
      <c r="Q92" s="215">
        <f>IF(P92="-",0,P92/(1+'General inputs'!$H$30)^'MP Calculations'!$C$40)</f>
        <v>11468.914536109138</v>
      </c>
    </row>
    <row r="93" spans="3:17" x14ac:dyDescent="0.25">
      <c r="C93" s="159"/>
      <c r="D93" s="165" t="s">
        <v>281</v>
      </c>
      <c r="E93" s="238">
        <v>26665</v>
      </c>
      <c r="F93" s="166" t="str">
        <f t="shared" si="4"/>
        <v>Date check - OK</v>
      </c>
      <c r="G93" s="68"/>
      <c r="H93" s="162" t="s">
        <v>279</v>
      </c>
      <c r="I93" s="173">
        <v>19964.399283333707</v>
      </c>
      <c r="J93" s="168">
        <f>IFERROR(MIN('MP Calculations'!$E$30/I93,1),"-")</f>
        <v>0.34115533736707537</v>
      </c>
      <c r="K93" s="12"/>
      <c r="L93" s="159">
        <v>64.107152999999997</v>
      </c>
      <c r="M93" s="187" t="s">
        <v>492</v>
      </c>
      <c r="N93" s="187">
        <v>480.89954999999998</v>
      </c>
      <c r="O93" s="186">
        <f t="shared" si="5"/>
        <v>30829.101029481146</v>
      </c>
      <c r="P93" s="186">
        <f t="shared" si="6"/>
        <v>10517.512362436291</v>
      </c>
      <c r="Q93" s="215">
        <f>IF(P93="-",0,P93/(1+'General inputs'!$H$30)^'MP Calculations'!$C$40)</f>
        <v>23362.434576627926</v>
      </c>
    </row>
    <row r="94" spans="3:17" x14ac:dyDescent="0.25">
      <c r="C94" s="159"/>
      <c r="D94" s="165" t="s">
        <v>281</v>
      </c>
      <c r="E94" s="238">
        <v>26665</v>
      </c>
      <c r="F94" s="166" t="str">
        <f t="shared" si="4"/>
        <v>Date check - OK</v>
      </c>
      <c r="G94" s="68"/>
      <c r="H94" s="162" t="s">
        <v>279</v>
      </c>
      <c r="I94" s="173">
        <v>19964.399283333707</v>
      </c>
      <c r="J94" s="168">
        <f>IFERROR(MIN('MP Calculations'!$E$30/I94,1),"-")</f>
        <v>0.34115533736707537</v>
      </c>
      <c r="K94" s="12"/>
      <c r="L94" s="159">
        <v>61.411062999999999</v>
      </c>
      <c r="M94" s="187" t="s">
        <v>492</v>
      </c>
      <c r="N94" s="187">
        <v>480.89954999999998</v>
      </c>
      <c r="O94" s="186">
        <f t="shared" si="5"/>
        <v>29532.552561721648</v>
      </c>
      <c r="P94" s="186">
        <f t="shared" si="6"/>
        <v>10075.187932505034</v>
      </c>
      <c r="Q94" s="215">
        <f>IF(P94="-",0,P94/(1+'General inputs'!$H$30)^'MP Calculations'!$C$40)</f>
        <v>22379.904183526538</v>
      </c>
    </row>
    <row r="95" spans="3:17" x14ac:dyDescent="0.25">
      <c r="C95" s="159"/>
      <c r="D95" s="165" t="s">
        <v>281</v>
      </c>
      <c r="E95" s="238">
        <v>26665</v>
      </c>
      <c r="F95" s="166" t="str">
        <f t="shared" si="4"/>
        <v>Date check - OK</v>
      </c>
      <c r="G95" s="68"/>
      <c r="H95" s="162" t="s">
        <v>279</v>
      </c>
      <c r="I95" s="173">
        <v>19964.399283333707</v>
      </c>
      <c r="J95" s="168">
        <f>IFERROR(MIN('MP Calculations'!$E$30/I95,1),"-")</f>
        <v>0.34115533736707537</v>
      </c>
      <c r="K95" s="12"/>
      <c r="L95" s="159">
        <v>54.341886000000002</v>
      </c>
      <c r="M95" s="187" t="s">
        <v>492</v>
      </c>
      <c r="N95" s="187">
        <v>480.89954999999998</v>
      </c>
      <c r="O95" s="186">
        <f t="shared" si="5"/>
        <v>26132.988523551299</v>
      </c>
      <c r="P95" s="186">
        <f t="shared" si="6"/>
        <v>8915.4085161620533</v>
      </c>
      <c r="Q95" s="215">
        <f>IF(P95="-",0,P95/(1+'General inputs'!$H$30)^'MP Calculations'!$C$40)</f>
        <v>19803.698917117305</v>
      </c>
    </row>
    <row r="96" spans="3:17" x14ac:dyDescent="0.25">
      <c r="C96" s="159"/>
      <c r="D96" s="165" t="s">
        <v>284</v>
      </c>
      <c r="E96" s="238">
        <v>26665</v>
      </c>
      <c r="F96" s="166" t="str">
        <f t="shared" si="4"/>
        <v>Date check - OK</v>
      </c>
      <c r="G96" s="68"/>
      <c r="H96" s="162" t="s">
        <v>279</v>
      </c>
      <c r="I96" s="173">
        <v>19964.399283333707</v>
      </c>
      <c r="J96" s="168">
        <f>IFERROR(MIN('MP Calculations'!$E$30/I96,1),"-")</f>
        <v>0.34115533736707537</v>
      </c>
      <c r="K96" s="12"/>
      <c r="L96" s="159">
        <v>18.119457000000001</v>
      </c>
      <c r="M96" s="187" t="s">
        <v>492</v>
      </c>
      <c r="N96" s="187">
        <v>657.22938499999998</v>
      </c>
      <c r="O96" s="186">
        <f t="shared" si="5"/>
        <v>11908.639580643945</v>
      </c>
      <c r="P96" s="186">
        <f t="shared" si="6"/>
        <v>4062.6959537174921</v>
      </c>
      <c r="Q96" s="215">
        <f>IF(P96="-",0,P96/(1+'General inputs'!$H$30)^'MP Calculations'!$C$40)</f>
        <v>9024.4218549670222</v>
      </c>
    </row>
    <row r="97" spans="3:17" x14ac:dyDescent="0.25">
      <c r="C97" s="159"/>
      <c r="D97" s="165" t="s">
        <v>284</v>
      </c>
      <c r="E97" s="238">
        <v>26665</v>
      </c>
      <c r="F97" s="166" t="str">
        <f t="shared" si="4"/>
        <v>Date check - OK</v>
      </c>
      <c r="G97" s="68"/>
      <c r="H97" s="162" t="s">
        <v>279</v>
      </c>
      <c r="I97" s="173">
        <v>19964.399283333707</v>
      </c>
      <c r="J97" s="168">
        <f>IFERROR(MIN('MP Calculations'!$E$30/I97,1),"-")</f>
        <v>0.34115533736707537</v>
      </c>
      <c r="K97" s="12"/>
      <c r="L97" s="159">
        <v>80.946980999999994</v>
      </c>
      <c r="M97" s="187" t="s">
        <v>492</v>
      </c>
      <c r="N97" s="187">
        <v>657.22938499999998</v>
      </c>
      <c r="O97" s="186">
        <f t="shared" si="5"/>
        <v>53200.734540236677</v>
      </c>
      <c r="P97" s="186">
        <f t="shared" si="6"/>
        <v>18149.714540250665</v>
      </c>
      <c r="Q97" s="215">
        <f>IF(P97="-",0,P97/(1+'General inputs'!$H$30)^'MP Calculations'!$C$40)</f>
        <v>40315.761362495592</v>
      </c>
    </row>
    <row r="98" spans="3:17" x14ac:dyDescent="0.25">
      <c r="C98" s="159"/>
      <c r="D98" s="165" t="s">
        <v>283</v>
      </c>
      <c r="E98" s="238">
        <v>26665</v>
      </c>
      <c r="F98" s="166" t="str">
        <f t="shared" si="4"/>
        <v>Date check - OK</v>
      </c>
      <c r="G98" s="68"/>
      <c r="H98" s="162" t="s">
        <v>279</v>
      </c>
      <c r="I98" s="173">
        <v>19964.399283333707</v>
      </c>
      <c r="J98" s="168">
        <f>IFERROR(MIN('MP Calculations'!$E$30/I98,1),"-")</f>
        <v>0.34115533736707537</v>
      </c>
      <c r="K98" s="12"/>
      <c r="L98" s="159">
        <v>16.377839999999999</v>
      </c>
      <c r="M98" s="187" t="s">
        <v>492</v>
      </c>
      <c r="N98" s="187">
        <v>1362.548726</v>
      </c>
      <c r="O98" s="186">
        <f t="shared" si="5"/>
        <v>22315.605026631838</v>
      </c>
      <c r="P98" s="186">
        <f t="shared" si="6"/>
        <v>7613.0877614109877</v>
      </c>
      <c r="Q98" s="215">
        <f>IF(P98="-",0,P98/(1+'General inputs'!$H$30)^'MP Calculations'!$C$40)</f>
        <v>16910.868142862935</v>
      </c>
    </row>
    <row r="99" spans="3:17" x14ac:dyDescent="0.25">
      <c r="C99" s="159"/>
      <c r="D99" s="165" t="s">
        <v>281</v>
      </c>
      <c r="E99" s="238">
        <v>26665</v>
      </c>
      <c r="F99" s="166" t="str">
        <f t="shared" si="4"/>
        <v>Date check - OK</v>
      </c>
      <c r="G99" s="68"/>
      <c r="H99" s="162" t="s">
        <v>279</v>
      </c>
      <c r="I99" s="173">
        <v>19964.399283333707</v>
      </c>
      <c r="J99" s="168">
        <f>IFERROR(MIN('MP Calculations'!$E$30/I99,1),"-")</f>
        <v>0.34115533736707537</v>
      </c>
      <c r="K99" s="12"/>
      <c r="L99" s="159">
        <v>38.146928000000003</v>
      </c>
      <c r="M99" s="187" t="s">
        <v>492</v>
      </c>
      <c r="N99" s="187">
        <v>480.89954999999998</v>
      </c>
      <c r="O99" s="186">
        <f t="shared" si="5"/>
        <v>18344.840509082402</v>
      </c>
      <c r="P99" s="186">
        <f t="shared" si="6"/>
        <v>6258.4402528211976</v>
      </c>
      <c r="Q99" s="215">
        <f>IF(P99="-",0,P99/(1+'General inputs'!$H$30)^'MP Calculations'!$C$40)</f>
        <v>13901.80452560943</v>
      </c>
    </row>
    <row r="100" spans="3:17" x14ac:dyDescent="0.25">
      <c r="C100" s="159"/>
      <c r="D100" s="165" t="s">
        <v>284</v>
      </c>
      <c r="E100" s="238">
        <v>26665</v>
      </c>
      <c r="F100" s="166" t="str">
        <f t="shared" si="4"/>
        <v>Date check - OK</v>
      </c>
      <c r="G100" s="68"/>
      <c r="H100" s="162" t="s">
        <v>279</v>
      </c>
      <c r="I100" s="173">
        <v>19964.399283333707</v>
      </c>
      <c r="J100" s="168">
        <f>IFERROR(MIN('MP Calculations'!$E$30/I100,1),"-")</f>
        <v>0.34115533736707537</v>
      </c>
      <c r="K100" s="12"/>
      <c r="L100" s="159">
        <v>42.930822999999997</v>
      </c>
      <c r="M100" s="187" t="s">
        <v>492</v>
      </c>
      <c r="N100" s="187">
        <v>657.22938499999998</v>
      </c>
      <c r="O100" s="186">
        <f t="shared" si="5"/>
        <v>28215.398397833851</v>
      </c>
      <c r="P100" s="186">
        <f t="shared" si="6"/>
        <v>9625.833759359446</v>
      </c>
      <c r="Q100" s="215">
        <f>IF(P100="-",0,P100/(1+'General inputs'!$H$30)^'MP Calculations'!$C$40)</f>
        <v>21381.758699111175</v>
      </c>
    </row>
    <row r="101" spans="3:17" x14ac:dyDescent="0.25">
      <c r="C101" s="159"/>
      <c r="D101" s="165" t="s">
        <v>281</v>
      </c>
      <c r="E101" s="238">
        <v>26665</v>
      </c>
      <c r="F101" s="166" t="str">
        <f t="shared" si="4"/>
        <v>Date check - OK</v>
      </c>
      <c r="G101" s="68"/>
      <c r="H101" s="162" t="s">
        <v>279</v>
      </c>
      <c r="I101" s="173">
        <v>19964.399283333707</v>
      </c>
      <c r="J101" s="168">
        <f>IFERROR(MIN('MP Calculations'!$E$30/I101,1),"-")</f>
        <v>0.34115533736707537</v>
      </c>
      <c r="K101" s="12"/>
      <c r="L101" s="159">
        <v>37.535094000000001</v>
      </c>
      <c r="M101" s="187" t="s">
        <v>492</v>
      </c>
      <c r="N101" s="187">
        <v>480.89954999999998</v>
      </c>
      <c r="O101" s="186">
        <f t="shared" si="5"/>
        <v>18050.6098138077</v>
      </c>
      <c r="P101" s="186">
        <f t="shared" si="6"/>
        <v>6158.0618807110077</v>
      </c>
      <c r="Q101" s="215">
        <f>IF(P101="-",0,P101/(1+'General inputs'!$H$30)^'MP Calculations'!$C$40)</f>
        <v>13678.835151244037</v>
      </c>
    </row>
    <row r="102" spans="3:17" x14ac:dyDescent="0.25">
      <c r="C102" s="159"/>
      <c r="D102" s="165" t="s">
        <v>281</v>
      </c>
      <c r="E102" s="238">
        <v>26665</v>
      </c>
      <c r="F102" s="166" t="str">
        <f t="shared" si="4"/>
        <v>Date check - OK</v>
      </c>
      <c r="G102" s="68"/>
      <c r="H102" s="162" t="s">
        <v>279</v>
      </c>
      <c r="I102" s="173">
        <v>19964.399283333707</v>
      </c>
      <c r="J102" s="168">
        <f>IFERROR(MIN('MP Calculations'!$E$30/I102,1),"-")</f>
        <v>0.34115533736707537</v>
      </c>
      <c r="K102" s="12"/>
      <c r="L102" s="159">
        <v>46.980322999999999</v>
      </c>
      <c r="M102" s="187" t="s">
        <v>492</v>
      </c>
      <c r="N102" s="187">
        <v>480.89954999999998</v>
      </c>
      <c r="O102" s="186">
        <f t="shared" si="5"/>
        <v>22592.816189554647</v>
      </c>
      <c r="P102" s="186">
        <f t="shared" si="6"/>
        <v>7707.6598292198378</v>
      </c>
      <c r="Q102" s="215">
        <f>IF(P102="-",0,P102/(1+'General inputs'!$H$30)^'MP Calculations'!$C$40)</f>
        <v>17120.940037320768</v>
      </c>
    </row>
    <row r="103" spans="3:17" x14ac:dyDescent="0.25">
      <c r="C103" s="159"/>
      <c r="D103" s="165" t="s">
        <v>283</v>
      </c>
      <c r="E103" s="238">
        <v>26665</v>
      </c>
      <c r="F103" s="166" t="str">
        <f t="shared" si="4"/>
        <v>Date check - OK</v>
      </c>
      <c r="G103" s="68"/>
      <c r="H103" s="162" t="s">
        <v>279</v>
      </c>
      <c r="I103" s="173">
        <v>19964.399283333707</v>
      </c>
      <c r="J103" s="168">
        <f>IFERROR(MIN('MP Calculations'!$E$30/I103,1),"-")</f>
        <v>0.34115533736707537</v>
      </c>
      <c r="K103" s="12"/>
      <c r="L103" s="159">
        <v>25.868089999999999</v>
      </c>
      <c r="M103" s="187" t="s">
        <v>492</v>
      </c>
      <c r="N103" s="187">
        <v>1362.548726</v>
      </c>
      <c r="O103" s="186">
        <f t="shared" si="5"/>
        <v>35246.533073553335</v>
      </c>
      <c r="P103" s="186">
        <f t="shared" si="6"/>
        <v>12024.542881727868</v>
      </c>
      <c r="Q103" s="215">
        <f>IF(P103="-",0,P103/(1+'General inputs'!$H$30)^'MP Calculations'!$C$40)</f>
        <v>26709.984900188989</v>
      </c>
    </row>
    <row r="104" spans="3:17" x14ac:dyDescent="0.25">
      <c r="C104" s="159"/>
      <c r="D104" s="165" t="s">
        <v>281</v>
      </c>
      <c r="E104" s="238">
        <v>26665</v>
      </c>
      <c r="F104" s="166" t="str">
        <f t="shared" si="4"/>
        <v>Date check - OK</v>
      </c>
      <c r="G104" s="68"/>
      <c r="H104" s="162" t="s">
        <v>279</v>
      </c>
      <c r="I104" s="173">
        <v>19964.399283333707</v>
      </c>
      <c r="J104" s="168">
        <f>IFERROR(MIN('MP Calculations'!$E$30/I104,1),"-")</f>
        <v>0.34115533736707537</v>
      </c>
      <c r="K104" s="12"/>
      <c r="L104" s="159">
        <v>45.621642999999999</v>
      </c>
      <c r="M104" s="187" t="s">
        <v>492</v>
      </c>
      <c r="N104" s="187">
        <v>480.89954999999998</v>
      </c>
      <c r="O104" s="186">
        <f t="shared" si="5"/>
        <v>21939.427588960647</v>
      </c>
      <c r="P104" s="186">
        <f t="shared" si="6"/>
        <v>7484.752820752391</v>
      </c>
      <c r="Q104" s="215">
        <f>IF(P104="-",0,P104/(1+'General inputs'!$H$30)^'MP Calculations'!$C$40)</f>
        <v>16625.799150147493</v>
      </c>
    </row>
    <row r="105" spans="3:17" x14ac:dyDescent="0.25">
      <c r="C105" s="159"/>
      <c r="D105" s="165" t="s">
        <v>281</v>
      </c>
      <c r="E105" s="238">
        <v>26665</v>
      </c>
      <c r="F105" s="166" t="str">
        <f t="shared" si="4"/>
        <v>Date check - OK</v>
      </c>
      <c r="G105" s="68"/>
      <c r="H105" s="162" t="s">
        <v>279</v>
      </c>
      <c r="I105" s="173">
        <v>19964.399283333707</v>
      </c>
      <c r="J105" s="168">
        <f>IFERROR(MIN('MP Calculations'!$E$30/I105,1),"-")</f>
        <v>0.34115533736707537</v>
      </c>
      <c r="K105" s="12"/>
      <c r="L105" s="159">
        <v>59.153190000000002</v>
      </c>
      <c r="M105" s="187" t="s">
        <v>492</v>
      </c>
      <c r="N105" s="187">
        <v>480.89954999999998</v>
      </c>
      <c r="O105" s="186">
        <f t="shared" si="5"/>
        <v>28446.7424520645</v>
      </c>
      <c r="P105" s="186">
        <f t="shared" si="6"/>
        <v>9704.7580182283691</v>
      </c>
      <c r="Q105" s="215">
        <f>IF(P105="-",0,P105/(1+'General inputs'!$H$30)^'MP Calculations'!$C$40)</f>
        <v>21557.072287609488</v>
      </c>
    </row>
    <row r="106" spans="3:17" x14ac:dyDescent="0.25">
      <c r="C106" s="159"/>
      <c r="D106" s="165" t="s">
        <v>283</v>
      </c>
      <c r="E106" s="238">
        <v>26665</v>
      </c>
      <c r="F106" s="166" t="str">
        <f t="shared" si="4"/>
        <v>Date check - OK</v>
      </c>
      <c r="G106" s="68"/>
      <c r="H106" s="162" t="s">
        <v>279</v>
      </c>
      <c r="I106" s="173">
        <v>19964.399283333707</v>
      </c>
      <c r="J106" s="168">
        <f>IFERROR(MIN('MP Calculations'!$E$30/I106,1),"-")</f>
        <v>0.34115533736707537</v>
      </c>
      <c r="K106" s="12"/>
      <c r="L106" s="159">
        <v>78.804282999999998</v>
      </c>
      <c r="M106" s="187" t="s">
        <v>492</v>
      </c>
      <c r="N106" s="187">
        <v>1362.548726</v>
      </c>
      <c r="O106" s="186">
        <f t="shared" si="5"/>
        <v>107374.67540499345</v>
      </c>
      <c r="P106" s="186">
        <f t="shared" si="6"/>
        <v>36631.44361247075</v>
      </c>
      <c r="Q106" s="215">
        <f>IF(P106="-",0,P106/(1+'General inputs'!$H$30)^'MP Calculations'!$C$40)</f>
        <v>81369.022954544373</v>
      </c>
    </row>
    <row r="107" spans="3:17" x14ac:dyDescent="0.25">
      <c r="C107" s="159"/>
      <c r="D107" s="165" t="s">
        <v>281</v>
      </c>
      <c r="E107" s="238">
        <v>26665</v>
      </c>
      <c r="F107" s="166" t="str">
        <f t="shared" si="4"/>
        <v>Date check - OK</v>
      </c>
      <c r="G107" s="68"/>
      <c r="H107" s="162" t="s">
        <v>279</v>
      </c>
      <c r="I107" s="173">
        <v>19964.399283333707</v>
      </c>
      <c r="J107" s="168">
        <f>IFERROR(MIN('MP Calculations'!$E$30/I107,1),"-")</f>
        <v>0.34115533736707537</v>
      </c>
      <c r="K107" s="12"/>
      <c r="L107" s="159">
        <v>21.633099999999999</v>
      </c>
      <c r="M107" s="187" t="s">
        <v>492</v>
      </c>
      <c r="N107" s="187">
        <v>480.89954999999998</v>
      </c>
      <c r="O107" s="186">
        <f t="shared" si="5"/>
        <v>10403.348055105</v>
      </c>
      <c r="P107" s="186">
        <f t="shared" si="6"/>
        <v>3549.1577154864535</v>
      </c>
      <c r="Q107" s="215">
        <f>IF(P107="-",0,P107/(1+'General inputs'!$H$30)^'MP Calculations'!$C$40)</f>
        <v>7883.7050124445495</v>
      </c>
    </row>
    <row r="108" spans="3:17" x14ac:dyDescent="0.25">
      <c r="C108" s="159"/>
      <c r="D108" s="165" t="s">
        <v>281</v>
      </c>
      <c r="E108" s="238">
        <v>26665</v>
      </c>
      <c r="F108" s="166" t="str">
        <f t="shared" si="4"/>
        <v>Date check - OK</v>
      </c>
      <c r="G108" s="68"/>
      <c r="H108" s="162" t="s">
        <v>279</v>
      </c>
      <c r="I108" s="173">
        <v>19964.399283333707</v>
      </c>
      <c r="J108" s="168">
        <f>IFERROR(MIN('MP Calculations'!$E$30/I108,1),"-")</f>
        <v>0.34115533736707537</v>
      </c>
      <c r="K108" s="12"/>
      <c r="L108" s="159">
        <v>22.125453</v>
      </c>
      <c r="M108" s="187" t="s">
        <v>492</v>
      </c>
      <c r="N108" s="187">
        <v>480.89954999999998</v>
      </c>
      <c r="O108" s="186">
        <f t="shared" si="5"/>
        <v>10640.12039124615</v>
      </c>
      <c r="P108" s="186">
        <f t="shared" si="6"/>
        <v>3629.9338617018784</v>
      </c>
      <c r="Q108" s="215">
        <f>IF(P108="-",0,P108/(1+'General inputs'!$H$30)^'MP Calculations'!$C$40)</f>
        <v>8063.1321779452001</v>
      </c>
    </row>
    <row r="109" spans="3:17" x14ac:dyDescent="0.25">
      <c r="C109" s="159"/>
      <c r="D109" s="165" t="s">
        <v>281</v>
      </c>
      <c r="E109" s="238">
        <v>26665</v>
      </c>
      <c r="F109" s="166" t="str">
        <f t="shared" si="4"/>
        <v>Date check - OK</v>
      </c>
      <c r="G109" s="68"/>
      <c r="H109" s="162" t="s">
        <v>279</v>
      </c>
      <c r="I109" s="173">
        <v>19964.399283333707</v>
      </c>
      <c r="J109" s="168">
        <f>IFERROR(MIN('MP Calculations'!$E$30/I109,1),"-")</f>
        <v>0.34115533736707537</v>
      </c>
      <c r="K109" s="12"/>
      <c r="L109" s="159">
        <v>8.8900710000000007</v>
      </c>
      <c r="M109" s="187" t="s">
        <v>492</v>
      </c>
      <c r="N109" s="187">
        <v>480.89954999999998</v>
      </c>
      <c r="O109" s="186">
        <f t="shared" si="5"/>
        <v>4275.2311433680497</v>
      </c>
      <c r="P109" s="186">
        <f t="shared" si="6"/>
        <v>1458.5179230379545</v>
      </c>
      <c r="Q109" s="215">
        <f>IF(P109="-",0,P109/(1+'General inputs'!$H$30)^'MP Calculations'!$C$40)</f>
        <v>3239.7898268712265</v>
      </c>
    </row>
    <row r="110" spans="3:17" x14ac:dyDescent="0.25">
      <c r="C110" s="159"/>
      <c r="D110" s="165" t="s">
        <v>286</v>
      </c>
      <c r="E110" s="238">
        <v>26665</v>
      </c>
      <c r="F110" s="166" t="str">
        <f t="shared" si="4"/>
        <v>Date check - OK</v>
      </c>
      <c r="G110" s="68"/>
      <c r="H110" s="162" t="s">
        <v>279</v>
      </c>
      <c r="I110" s="173">
        <v>19964.399283333707</v>
      </c>
      <c r="J110" s="168">
        <f>IFERROR(MIN('MP Calculations'!$E$30/I110,1),"-")</f>
        <v>0.34115533736707537</v>
      </c>
      <c r="K110" s="12"/>
      <c r="L110" s="159">
        <v>1.4485969999999999</v>
      </c>
      <c r="M110" s="187" t="s">
        <v>492</v>
      </c>
      <c r="N110" s="187">
        <v>833.55921999999998</v>
      </c>
      <c r="O110" s="186">
        <f t="shared" si="5"/>
        <v>1207.4913854143399</v>
      </c>
      <c r="P110" s="186">
        <f t="shared" si="6"/>
        <v>411.94213095886636</v>
      </c>
      <c r="Q110" s="215">
        <f>IF(P110="-",0,P110/(1+'General inputs'!$H$30)^'MP Calculations'!$C$40)</f>
        <v>915.04252643007101</v>
      </c>
    </row>
    <row r="111" spans="3:17" x14ac:dyDescent="0.25">
      <c r="C111" s="159"/>
      <c r="D111" s="165" t="s">
        <v>281</v>
      </c>
      <c r="E111" s="238">
        <v>26665</v>
      </c>
      <c r="F111" s="166" t="str">
        <f t="shared" si="4"/>
        <v>Date check - OK</v>
      </c>
      <c r="G111" s="68"/>
      <c r="H111" s="162" t="s">
        <v>279</v>
      </c>
      <c r="I111" s="173">
        <v>19964.399283333707</v>
      </c>
      <c r="J111" s="168">
        <f>IFERROR(MIN('MP Calculations'!$E$30/I111,1),"-")</f>
        <v>0.34115533736707537</v>
      </c>
      <c r="K111" s="12"/>
      <c r="L111" s="159">
        <v>59.428638999999997</v>
      </c>
      <c r="M111" s="187" t="s">
        <v>492</v>
      </c>
      <c r="N111" s="187">
        <v>480.89954999999998</v>
      </c>
      <c r="O111" s="186">
        <f t="shared" si="5"/>
        <v>28579.205752212449</v>
      </c>
      <c r="P111" s="186">
        <f t="shared" si="6"/>
        <v>9749.948580079099</v>
      </c>
      <c r="Q111" s="215">
        <f>IF(P111="-",0,P111/(1+'General inputs'!$H$30)^'MP Calculations'!$C$40)</f>
        <v>21657.453585804051</v>
      </c>
    </row>
    <row r="112" spans="3:17" x14ac:dyDescent="0.25">
      <c r="C112" s="159"/>
      <c r="D112" s="165" t="s">
        <v>281</v>
      </c>
      <c r="E112" s="238">
        <v>26665</v>
      </c>
      <c r="F112" s="166" t="str">
        <f t="shared" si="4"/>
        <v>Date check - OK</v>
      </c>
      <c r="G112" s="68"/>
      <c r="H112" s="162" t="s">
        <v>279</v>
      </c>
      <c r="I112" s="173">
        <v>19964.399283333707</v>
      </c>
      <c r="J112" s="168">
        <f>IFERROR(MIN('MP Calculations'!$E$30/I112,1),"-")</f>
        <v>0.34115533736707537</v>
      </c>
      <c r="K112" s="12"/>
      <c r="L112" s="159">
        <v>0.80556300000000003</v>
      </c>
      <c r="M112" s="187" t="s">
        <v>492</v>
      </c>
      <c r="N112" s="187">
        <v>480.89954999999998</v>
      </c>
      <c r="O112" s="186">
        <f t="shared" si="5"/>
        <v>387.39488419664997</v>
      </c>
      <c r="P112" s="186">
        <f t="shared" si="6"/>
        <v>132.16183241238721</v>
      </c>
      <c r="Q112" s="215">
        <f>IF(P112="-",0,P112/(1+'General inputs'!$H$30)^'MP Calculations'!$C$40)</f>
        <v>293.56962529364114</v>
      </c>
    </row>
    <row r="113" spans="3:17" x14ac:dyDescent="0.25">
      <c r="C113" s="159"/>
      <c r="D113" s="165" t="s">
        <v>283</v>
      </c>
      <c r="E113" s="238">
        <v>26665</v>
      </c>
      <c r="F113" s="166" t="str">
        <f t="shared" si="4"/>
        <v>Date check - OK</v>
      </c>
      <c r="G113" s="68"/>
      <c r="H113" s="162" t="s">
        <v>279</v>
      </c>
      <c r="I113" s="173">
        <v>19964.399283333707</v>
      </c>
      <c r="J113" s="168">
        <f>IFERROR(MIN('MP Calculations'!$E$30/I113,1),"-")</f>
        <v>0.34115533736707537</v>
      </c>
      <c r="K113" s="12"/>
      <c r="L113" s="159">
        <v>52.028336000000003</v>
      </c>
      <c r="M113" s="187" t="s">
        <v>492</v>
      </c>
      <c r="N113" s="187">
        <v>1362.548726</v>
      </c>
      <c r="O113" s="186">
        <f t="shared" si="5"/>
        <v>70891.142932699935</v>
      </c>
      <c r="P113" s="186">
        <f t="shared" si="6"/>
        <v>24184.891783542807</v>
      </c>
      <c r="Q113" s="215">
        <f>IF(P113="-",0,P113/(1+'General inputs'!$H$30)^'MP Calculations'!$C$40)</f>
        <v>53721.634219687629</v>
      </c>
    </row>
    <row r="114" spans="3:17" x14ac:dyDescent="0.25">
      <c r="C114" s="159"/>
      <c r="D114" s="165" t="s">
        <v>281</v>
      </c>
      <c r="E114" s="238">
        <v>26665</v>
      </c>
      <c r="F114" s="166" t="str">
        <f t="shared" si="4"/>
        <v>Date check - OK</v>
      </c>
      <c r="G114" s="68"/>
      <c r="H114" s="162" t="s">
        <v>279</v>
      </c>
      <c r="I114" s="173">
        <v>19964.399283333707</v>
      </c>
      <c r="J114" s="168">
        <f>IFERROR(MIN('MP Calculations'!$E$30/I114,1),"-")</f>
        <v>0.34115533736707537</v>
      </c>
      <c r="K114" s="12"/>
      <c r="L114" s="159">
        <v>62.774155999999998</v>
      </c>
      <c r="M114" s="187" t="s">
        <v>492</v>
      </c>
      <c r="N114" s="187">
        <v>480.89954999999998</v>
      </c>
      <c r="O114" s="186">
        <f t="shared" si="5"/>
        <v>30188.063372029799</v>
      </c>
      <c r="P114" s="186">
        <f t="shared" si="6"/>
        <v>10298.818944143477</v>
      </c>
      <c r="Q114" s="215">
        <f>IF(P114="-",0,P114/(1+'General inputs'!$H$30)^'MP Calculations'!$C$40)</f>
        <v>22876.653290983544</v>
      </c>
    </row>
    <row r="115" spans="3:17" x14ac:dyDescent="0.25">
      <c r="C115" s="159"/>
      <c r="D115" s="165" t="s">
        <v>281</v>
      </c>
      <c r="E115" s="238">
        <v>26665</v>
      </c>
      <c r="F115" s="166" t="str">
        <f t="shared" si="4"/>
        <v>Date check - OK</v>
      </c>
      <c r="G115" s="68"/>
      <c r="H115" s="162" t="s">
        <v>279</v>
      </c>
      <c r="I115" s="173">
        <v>19964.399283333707</v>
      </c>
      <c r="J115" s="168">
        <f>IFERROR(MIN('MP Calculations'!$E$30/I115,1),"-")</f>
        <v>0.34115533736707537</v>
      </c>
      <c r="K115" s="12"/>
      <c r="L115" s="159">
        <v>69.968119999999999</v>
      </c>
      <c r="M115" s="187" t="s">
        <v>492</v>
      </c>
      <c r="N115" s="187">
        <v>480.89954999999998</v>
      </c>
      <c r="O115" s="186">
        <f t="shared" si="5"/>
        <v>33647.637422346001</v>
      </c>
      <c r="P115" s="186">
        <f t="shared" si="6"/>
        <v>11479.071096425479</v>
      </c>
      <c r="Q115" s="215">
        <f>IF(P115="-",0,P115/(1+'General inputs'!$H$30)^'MP Calculations'!$C$40)</f>
        <v>25498.334420648069</v>
      </c>
    </row>
    <row r="116" spans="3:17" x14ac:dyDescent="0.25">
      <c r="C116" s="159"/>
      <c r="D116" s="165" t="s">
        <v>281</v>
      </c>
      <c r="E116" s="238">
        <v>26665</v>
      </c>
      <c r="F116" s="166" t="str">
        <f t="shared" si="4"/>
        <v>Date check - OK</v>
      </c>
      <c r="G116" s="68"/>
      <c r="H116" s="162" t="s">
        <v>279</v>
      </c>
      <c r="I116" s="173">
        <v>19964.399283333707</v>
      </c>
      <c r="J116" s="168">
        <f>IFERROR(MIN('MP Calculations'!$E$30/I116,1),"-")</f>
        <v>0.34115533736707537</v>
      </c>
      <c r="K116" s="12"/>
      <c r="L116" s="159">
        <v>70.220185999999998</v>
      </c>
      <c r="M116" s="187" t="s">
        <v>492</v>
      </c>
      <c r="N116" s="187">
        <v>480.89954999999998</v>
      </c>
      <c r="O116" s="186">
        <f t="shared" si="5"/>
        <v>33768.8558483163</v>
      </c>
      <c r="P116" s="186">
        <f t="shared" si="6"/>
        <v>11520.425409432484</v>
      </c>
      <c r="Q116" s="215">
        <f>IF(P116="-",0,P116/(1+'General inputs'!$H$30)^'MP Calculations'!$C$40)</f>
        <v>25590.194301463434</v>
      </c>
    </row>
    <row r="117" spans="3:17" x14ac:dyDescent="0.25">
      <c r="C117" s="159"/>
      <c r="D117" s="165" t="s">
        <v>281</v>
      </c>
      <c r="E117" s="238">
        <v>26665</v>
      </c>
      <c r="F117" s="166" t="str">
        <f t="shared" si="4"/>
        <v>Date check - OK</v>
      </c>
      <c r="G117" s="68"/>
      <c r="H117" s="162" t="s">
        <v>279</v>
      </c>
      <c r="I117" s="173">
        <v>19964.399283333707</v>
      </c>
      <c r="J117" s="168">
        <f>IFERROR(MIN('MP Calculations'!$E$30/I117,1),"-")</f>
        <v>0.34115533736707537</v>
      </c>
      <c r="K117" s="12"/>
      <c r="L117" s="159">
        <v>21.006768000000001</v>
      </c>
      <c r="M117" s="187" t="s">
        <v>492</v>
      </c>
      <c r="N117" s="187">
        <v>480.89954999999998</v>
      </c>
      <c r="O117" s="186">
        <f t="shared" si="5"/>
        <v>10102.145278154399</v>
      </c>
      <c r="P117" s="186">
        <f t="shared" si="6"/>
        <v>3446.4007804999715</v>
      </c>
      <c r="Q117" s="215">
        <f>IF(P117="-",0,P117/(1+'General inputs'!$H$30)^'MP Calculations'!$C$40)</f>
        <v>7655.4521625129892</v>
      </c>
    </row>
    <row r="118" spans="3:17" x14ac:dyDescent="0.25">
      <c r="C118" s="159"/>
      <c r="D118" s="165" t="s">
        <v>281</v>
      </c>
      <c r="E118" s="238">
        <v>26665</v>
      </c>
      <c r="F118" s="166" t="str">
        <f t="shared" si="4"/>
        <v>Date check - OK</v>
      </c>
      <c r="G118" s="68"/>
      <c r="H118" s="162" t="s">
        <v>279</v>
      </c>
      <c r="I118" s="173">
        <v>19964.399283333707</v>
      </c>
      <c r="J118" s="168">
        <f>IFERROR(MIN('MP Calculations'!$E$30/I118,1),"-")</f>
        <v>0.34115533736707537</v>
      </c>
      <c r="K118" s="12"/>
      <c r="L118" s="159">
        <v>13.85732</v>
      </c>
      <c r="M118" s="187" t="s">
        <v>492</v>
      </c>
      <c r="N118" s="187">
        <v>480.89954999999998</v>
      </c>
      <c r="O118" s="186">
        <f t="shared" si="5"/>
        <v>6663.9789522059991</v>
      </c>
      <c r="P118" s="186">
        <f t="shared" si="6"/>
        <v>2273.4519876469271</v>
      </c>
      <c r="Q118" s="215">
        <f>IF(P118="-",0,P118/(1+'General inputs'!$H$30)^'MP Calculations'!$C$40)</f>
        <v>5049.9939048517363</v>
      </c>
    </row>
    <row r="119" spans="3:17" x14ac:dyDescent="0.25">
      <c r="C119" s="159"/>
      <c r="D119" s="165" t="s">
        <v>284</v>
      </c>
      <c r="E119" s="238">
        <v>26665</v>
      </c>
      <c r="F119" s="166" t="str">
        <f t="shared" si="4"/>
        <v>Date check - OK</v>
      </c>
      <c r="G119" s="68"/>
      <c r="H119" s="162" t="s">
        <v>279</v>
      </c>
      <c r="I119" s="173">
        <v>19964.399283333707</v>
      </c>
      <c r="J119" s="168">
        <f>IFERROR(MIN('MP Calculations'!$E$30/I119,1),"-")</f>
        <v>0.34115533736707537</v>
      </c>
      <c r="K119" s="12"/>
      <c r="L119" s="159">
        <v>17.542225999999999</v>
      </c>
      <c r="M119" s="187" t="s">
        <v>492</v>
      </c>
      <c r="N119" s="187">
        <v>657.22938499999998</v>
      </c>
      <c r="O119" s="186">
        <f t="shared" si="5"/>
        <v>11529.266405511009</v>
      </c>
      <c r="P119" s="186">
        <f t="shared" si="6"/>
        <v>3933.2707701669965</v>
      </c>
      <c r="Q119" s="215">
        <f>IF(P119="-",0,P119/(1+'General inputs'!$H$30)^'MP Calculations'!$C$40)</f>
        <v>8736.9311177024083</v>
      </c>
    </row>
    <row r="120" spans="3:17" x14ac:dyDescent="0.25">
      <c r="C120" s="159"/>
      <c r="D120" s="165" t="s">
        <v>281</v>
      </c>
      <c r="E120" s="238">
        <v>26665</v>
      </c>
      <c r="F120" s="166" t="str">
        <f t="shared" si="4"/>
        <v>Date check - OK</v>
      </c>
      <c r="G120" s="68"/>
      <c r="H120" s="162" t="s">
        <v>279</v>
      </c>
      <c r="I120" s="173">
        <v>19964.399283333707</v>
      </c>
      <c r="J120" s="168">
        <f>IFERROR(MIN('MP Calculations'!$E$30/I120,1),"-")</f>
        <v>0.34115533736707537</v>
      </c>
      <c r="K120" s="12"/>
      <c r="L120" s="159">
        <v>1.5174099999999999</v>
      </c>
      <c r="M120" s="187" t="s">
        <v>492</v>
      </c>
      <c r="N120" s="187">
        <v>480.89954999999998</v>
      </c>
      <c r="O120" s="186">
        <f t="shared" si="5"/>
        <v>729.72178616549991</v>
      </c>
      <c r="P120" s="186">
        <f t="shared" si="6"/>
        <v>248.94848214339595</v>
      </c>
      <c r="Q120" s="215">
        <f>IF(P120="-",0,P120/(1+'General inputs'!$H$30)^'MP Calculations'!$C$40)</f>
        <v>552.98652633850361</v>
      </c>
    </row>
    <row r="121" spans="3:17" x14ac:dyDescent="0.25">
      <c r="C121" s="159"/>
      <c r="D121" s="165" t="s">
        <v>283</v>
      </c>
      <c r="E121" s="238">
        <v>26665</v>
      </c>
      <c r="F121" s="166" t="str">
        <f t="shared" si="4"/>
        <v>Date check - OK</v>
      </c>
      <c r="G121" s="68"/>
      <c r="H121" s="162" t="s">
        <v>279</v>
      </c>
      <c r="I121" s="173">
        <v>19964.399283333707</v>
      </c>
      <c r="J121" s="168">
        <f>IFERROR(MIN('MP Calculations'!$E$30/I121,1),"-")</f>
        <v>0.34115533736707537</v>
      </c>
      <c r="K121" s="12"/>
      <c r="L121" s="159">
        <v>100.428347</v>
      </c>
      <c r="M121" s="187" t="s">
        <v>492</v>
      </c>
      <c r="N121" s="187">
        <v>1362.548726</v>
      </c>
      <c r="O121" s="186">
        <f t="shared" si="5"/>
        <v>136838.51625913591</v>
      </c>
      <c r="P121" s="186">
        <f t="shared" si="6"/>
        <v>46683.190179195539</v>
      </c>
      <c r="Q121" s="215">
        <f>IF(P121="-",0,P121/(1+'General inputs'!$H$30)^'MP Calculations'!$C$40)</f>
        <v>103696.85708998771</v>
      </c>
    </row>
    <row r="122" spans="3:17" x14ac:dyDescent="0.25">
      <c r="C122" s="159"/>
      <c r="D122" s="165" t="s">
        <v>284</v>
      </c>
      <c r="E122" s="238">
        <v>26665</v>
      </c>
      <c r="F122" s="166" t="str">
        <f t="shared" si="4"/>
        <v>Date check - OK</v>
      </c>
      <c r="G122" s="68"/>
      <c r="H122" s="162" t="s">
        <v>279</v>
      </c>
      <c r="I122" s="173">
        <v>19964.399283333707</v>
      </c>
      <c r="J122" s="168">
        <f>IFERROR(MIN('MP Calculations'!$E$30/I122,1),"-")</f>
        <v>0.34115533736707537</v>
      </c>
      <c r="K122" s="12"/>
      <c r="L122" s="159">
        <v>15.656987000000001</v>
      </c>
      <c r="M122" s="187" t="s">
        <v>492</v>
      </c>
      <c r="N122" s="187">
        <v>657.22938499999998</v>
      </c>
      <c r="O122" s="186">
        <f t="shared" si="5"/>
        <v>10290.231936962995</v>
      </c>
      <c r="P122" s="186">
        <f t="shared" si="6"/>
        <v>3510.5675480400641</v>
      </c>
      <c r="Q122" s="215">
        <f>IF(P122="-",0,P122/(1+'General inputs'!$H$30)^'MP Calculations'!$C$40)</f>
        <v>7797.9850977727729</v>
      </c>
    </row>
    <row r="123" spans="3:17" x14ac:dyDescent="0.25">
      <c r="C123" s="159"/>
      <c r="D123" s="165" t="s">
        <v>283</v>
      </c>
      <c r="E123" s="238">
        <v>26665</v>
      </c>
      <c r="F123" s="166" t="str">
        <f t="shared" si="4"/>
        <v>Date check - OK</v>
      </c>
      <c r="G123" s="68"/>
      <c r="H123" s="162" t="s">
        <v>279</v>
      </c>
      <c r="I123" s="173">
        <v>19964.399283333707</v>
      </c>
      <c r="J123" s="168">
        <f>IFERROR(MIN('MP Calculations'!$E$30/I123,1),"-")</f>
        <v>0.34115533736707537</v>
      </c>
      <c r="K123" s="12"/>
      <c r="L123" s="159">
        <v>67.317902000000004</v>
      </c>
      <c r="M123" s="187" t="s">
        <v>492</v>
      </c>
      <c r="N123" s="187">
        <v>1362.548726</v>
      </c>
      <c r="O123" s="186">
        <f t="shared" si="5"/>
        <v>91723.921607092852</v>
      </c>
      <c r="P123" s="186">
        <f t="shared" si="6"/>
        <v>31292.105420498938</v>
      </c>
      <c r="Q123" s="215">
        <f>IF(P123="-",0,P123/(1+'General inputs'!$H$30)^'MP Calculations'!$C$40)</f>
        <v>69508.809731696558</v>
      </c>
    </row>
    <row r="124" spans="3:17" x14ac:dyDescent="0.25">
      <c r="C124" s="159"/>
      <c r="D124" s="165" t="s">
        <v>284</v>
      </c>
      <c r="E124" s="238">
        <v>26665</v>
      </c>
      <c r="F124" s="166" t="str">
        <f t="shared" si="4"/>
        <v>Date check - OK</v>
      </c>
      <c r="G124" s="68"/>
      <c r="H124" s="162" t="s">
        <v>279</v>
      </c>
      <c r="I124" s="173">
        <v>19964.399283333707</v>
      </c>
      <c r="J124" s="168">
        <f>IFERROR(MIN('MP Calculations'!$E$30/I124,1),"-")</f>
        <v>0.34115533736707537</v>
      </c>
      <c r="K124" s="12"/>
      <c r="L124" s="159">
        <v>41.516275999999998</v>
      </c>
      <c r="M124" s="187" t="s">
        <v>492</v>
      </c>
      <c r="N124" s="187">
        <v>657.22938499999998</v>
      </c>
      <c r="O124" s="186">
        <f t="shared" si="5"/>
        <v>27285.716542970258</v>
      </c>
      <c r="P124" s="186">
        <f t="shared" si="6"/>
        <v>9308.667832519408</v>
      </c>
      <c r="Q124" s="215">
        <f>IF(P124="-",0,P124/(1+'General inputs'!$H$30)^'MP Calculations'!$C$40)</f>
        <v>20677.241512879929</v>
      </c>
    </row>
    <row r="125" spans="3:17" x14ac:dyDescent="0.25">
      <c r="C125" s="159"/>
      <c r="D125" s="165" t="s">
        <v>284</v>
      </c>
      <c r="E125" s="238">
        <v>26665</v>
      </c>
      <c r="F125" s="166" t="str">
        <f t="shared" si="4"/>
        <v>Date check - OK</v>
      </c>
      <c r="G125" s="68"/>
      <c r="H125" s="162" t="s">
        <v>279</v>
      </c>
      <c r="I125" s="173">
        <v>19964.399283333707</v>
      </c>
      <c r="J125" s="168">
        <f>IFERROR(MIN('MP Calculations'!$E$30/I125,1),"-")</f>
        <v>0.34115533736707537</v>
      </c>
      <c r="K125" s="12"/>
      <c r="L125" s="159">
        <v>107.66618</v>
      </c>
      <c r="M125" s="187" t="s">
        <v>492</v>
      </c>
      <c r="N125" s="187">
        <v>657.22938499999998</v>
      </c>
      <c r="O125" s="186">
        <f t="shared" si="5"/>
        <v>70761.377266699303</v>
      </c>
      <c r="P125" s="186">
        <f t="shared" si="6"/>
        <v>24140.621533979698</v>
      </c>
      <c r="Q125" s="215">
        <f>IF(P125="-",0,P125/(1+'General inputs'!$H$30)^'MP Calculations'!$C$40)</f>
        <v>53623.297201059249</v>
      </c>
    </row>
    <row r="126" spans="3:17" x14ac:dyDescent="0.25">
      <c r="C126" s="159"/>
      <c r="D126" s="165" t="s">
        <v>281</v>
      </c>
      <c r="E126" s="238">
        <v>26665</v>
      </c>
      <c r="F126" s="166" t="str">
        <f t="shared" si="4"/>
        <v>Date check - OK</v>
      </c>
      <c r="G126" s="68"/>
      <c r="H126" s="162" t="s">
        <v>279</v>
      </c>
      <c r="I126" s="173">
        <v>19964.399283333707</v>
      </c>
      <c r="J126" s="168">
        <f>IFERROR(MIN('MP Calculations'!$E$30/I126,1),"-")</f>
        <v>0.34115533736707537</v>
      </c>
      <c r="K126" s="12"/>
      <c r="L126" s="159">
        <v>61.283651999999996</v>
      </c>
      <c r="M126" s="187" t="s">
        <v>492</v>
      </c>
      <c r="N126" s="187">
        <v>480.89954999999998</v>
      </c>
      <c r="O126" s="186">
        <f t="shared" si="5"/>
        <v>29471.280669156597</v>
      </c>
      <c r="P126" s="186">
        <f t="shared" si="6"/>
        <v>10054.284699325886</v>
      </c>
      <c r="Q126" s="215">
        <f>IF(P126="-",0,P126/(1+'General inputs'!$H$30)^'MP Calculations'!$C$40)</f>
        <v>22333.472061484827</v>
      </c>
    </row>
    <row r="127" spans="3:17" x14ac:dyDescent="0.25">
      <c r="C127" s="159"/>
      <c r="D127" s="165" t="s">
        <v>281</v>
      </c>
      <c r="E127" s="238">
        <v>26665</v>
      </c>
      <c r="F127" s="166" t="str">
        <f t="shared" si="4"/>
        <v>Date check - OK</v>
      </c>
      <c r="G127" s="68"/>
      <c r="H127" s="162" t="s">
        <v>279</v>
      </c>
      <c r="I127" s="173">
        <v>19964.399283333707</v>
      </c>
      <c r="J127" s="168">
        <f>IFERROR(MIN('MP Calculations'!$E$30/I127,1),"-")</f>
        <v>0.34115533736707537</v>
      </c>
      <c r="K127" s="12"/>
      <c r="L127" s="159">
        <v>20.110130000000002</v>
      </c>
      <c r="M127" s="187" t="s">
        <v>492</v>
      </c>
      <c r="N127" s="187">
        <v>480.89954999999998</v>
      </c>
      <c r="O127" s="186">
        <f t="shared" si="5"/>
        <v>9670.9524674415006</v>
      </c>
      <c r="P127" s="186">
        <f t="shared" si="6"/>
        <v>3299.297051690955</v>
      </c>
      <c r="Q127" s="215">
        <f>IF(P127="-",0,P127/(1+'General inputs'!$H$30)^'MP Calculations'!$C$40)</f>
        <v>7328.6922670311478</v>
      </c>
    </row>
    <row r="128" spans="3:17" x14ac:dyDescent="0.25">
      <c r="C128" s="159"/>
      <c r="D128" s="165" t="s">
        <v>284</v>
      </c>
      <c r="E128" s="238">
        <v>26665</v>
      </c>
      <c r="F128" s="166" t="str">
        <f t="shared" si="4"/>
        <v>Date check - OK</v>
      </c>
      <c r="G128" s="68"/>
      <c r="H128" s="162" t="s">
        <v>279</v>
      </c>
      <c r="I128" s="173">
        <v>19964.399283333707</v>
      </c>
      <c r="J128" s="168">
        <f>IFERROR(MIN('MP Calculations'!$E$30/I128,1),"-")</f>
        <v>0.34115533736707537</v>
      </c>
      <c r="K128" s="12"/>
      <c r="L128" s="159">
        <v>6.4984080000000004</v>
      </c>
      <c r="M128" s="187" t="s">
        <v>492</v>
      </c>
      <c r="N128" s="187">
        <v>657.22938499999998</v>
      </c>
      <c r="O128" s="186">
        <f t="shared" si="5"/>
        <v>4270.9446933190802</v>
      </c>
      <c r="P128" s="186">
        <f t="shared" si="6"/>
        <v>1457.055577725391</v>
      </c>
      <c r="Q128" s="215">
        <f>IF(P128="-",0,P128/(1+'General inputs'!$H$30)^'MP Calculations'!$C$40)</f>
        <v>3236.5415353060821</v>
      </c>
    </row>
    <row r="129" spans="3:17" x14ac:dyDescent="0.25">
      <c r="C129" s="159"/>
      <c r="D129" s="165" t="s">
        <v>283</v>
      </c>
      <c r="E129" s="238">
        <v>26665</v>
      </c>
      <c r="F129" s="166" t="str">
        <f t="shared" si="4"/>
        <v>Date check - OK</v>
      </c>
      <c r="G129" s="68"/>
      <c r="H129" s="162" t="s">
        <v>279</v>
      </c>
      <c r="I129" s="173">
        <v>19964.399283333707</v>
      </c>
      <c r="J129" s="168">
        <f>IFERROR(MIN('MP Calculations'!$E$30/I129,1),"-")</f>
        <v>0.34115533736707537</v>
      </c>
      <c r="K129" s="12"/>
      <c r="L129" s="159">
        <v>106.582162</v>
      </c>
      <c r="M129" s="187" t="s">
        <v>492</v>
      </c>
      <c r="N129" s="187">
        <v>1362.548726</v>
      </c>
      <c r="O129" s="186">
        <f t="shared" si="5"/>
        <v>145223.38904742562</v>
      </c>
      <c r="P129" s="186">
        <f t="shared" si="6"/>
        <v>49543.734284064529</v>
      </c>
      <c r="Q129" s="215">
        <f>IF(P129="-",0,P129/(1+'General inputs'!$H$30)^'MP Calculations'!$C$40)</f>
        <v>110050.95226008171</v>
      </c>
    </row>
    <row r="130" spans="3:17" x14ac:dyDescent="0.25">
      <c r="C130" s="159"/>
      <c r="D130" s="165" t="s">
        <v>281</v>
      </c>
      <c r="E130" s="238">
        <v>26665</v>
      </c>
      <c r="F130" s="166" t="str">
        <f t="shared" si="4"/>
        <v>Date check - OK</v>
      </c>
      <c r="G130" s="68"/>
      <c r="H130" s="162" t="s">
        <v>279</v>
      </c>
      <c r="I130" s="173">
        <v>19964.399283333707</v>
      </c>
      <c r="J130" s="168">
        <f>IFERROR(MIN('MP Calculations'!$E$30/I130,1),"-")</f>
        <v>0.34115533736707537</v>
      </c>
      <c r="K130" s="12"/>
      <c r="L130" s="159">
        <v>59.853591999999999</v>
      </c>
      <c r="M130" s="187" t="s">
        <v>492</v>
      </c>
      <c r="N130" s="187">
        <v>480.89954999999998</v>
      </c>
      <c r="O130" s="186">
        <f t="shared" si="5"/>
        <v>28783.565458683599</v>
      </c>
      <c r="P130" s="186">
        <f t="shared" si="6"/>
        <v>9819.6669846845016</v>
      </c>
      <c r="Q130" s="215">
        <f>IF(P130="-",0,P130/(1+'General inputs'!$H$30)^'MP Calculations'!$C$40)</f>
        <v>21812.318311439925</v>
      </c>
    </row>
    <row r="131" spans="3:17" x14ac:dyDescent="0.25">
      <c r="C131" s="159"/>
      <c r="D131" s="165" t="s">
        <v>283</v>
      </c>
      <c r="E131" s="238">
        <v>26665</v>
      </c>
      <c r="F131" s="166" t="str">
        <f t="shared" si="4"/>
        <v>Date check - OK</v>
      </c>
      <c r="G131" s="68"/>
      <c r="H131" s="162" t="s">
        <v>279</v>
      </c>
      <c r="I131" s="173">
        <v>19964.399283333707</v>
      </c>
      <c r="J131" s="168">
        <f>IFERROR(MIN('MP Calculations'!$E$30/I131,1),"-")</f>
        <v>0.34115533736707537</v>
      </c>
      <c r="K131" s="12"/>
      <c r="L131" s="159">
        <v>35.041713000000001</v>
      </c>
      <c r="M131" s="187" t="s">
        <v>492</v>
      </c>
      <c r="N131" s="187">
        <v>1362.548726</v>
      </c>
      <c r="O131" s="186">
        <f t="shared" si="5"/>
        <v>47746.041405007636</v>
      </c>
      <c r="P131" s="186">
        <f t="shared" si="6"/>
        <v>16288.816863467729</v>
      </c>
      <c r="Q131" s="215">
        <f>IF(P131="-",0,P131/(1+'General inputs'!$H$30)^'MP Calculations'!$C$40)</f>
        <v>36182.169812566615</v>
      </c>
    </row>
    <row r="132" spans="3:17" x14ac:dyDescent="0.25">
      <c r="C132" s="159"/>
      <c r="D132" s="165" t="s">
        <v>284</v>
      </c>
      <c r="E132" s="238">
        <v>26665</v>
      </c>
      <c r="F132" s="166" t="str">
        <f t="shared" si="4"/>
        <v>Date check - OK</v>
      </c>
      <c r="G132" s="68"/>
      <c r="H132" s="162" t="s">
        <v>279</v>
      </c>
      <c r="I132" s="173">
        <v>19964.399283333707</v>
      </c>
      <c r="J132" s="168">
        <f>IFERROR(MIN('MP Calculations'!$E$30/I132,1),"-")</f>
        <v>0.34115533736707537</v>
      </c>
      <c r="K132" s="12"/>
      <c r="L132" s="159">
        <v>5.9973169999999998</v>
      </c>
      <c r="M132" s="187" t="s">
        <v>492</v>
      </c>
      <c r="N132" s="187">
        <v>657.22938499999998</v>
      </c>
      <c r="O132" s="186">
        <f t="shared" si="5"/>
        <v>3941.6129635600446</v>
      </c>
      <c r="P132" s="186">
        <f t="shared" si="6"/>
        <v>1344.7023003537647</v>
      </c>
      <c r="Q132" s="215">
        <f>IF(P132="-",0,P132/(1+'General inputs'!$H$30)^'MP Calculations'!$C$40)</f>
        <v>2986.9724355407147</v>
      </c>
    </row>
    <row r="133" spans="3:17" x14ac:dyDescent="0.25">
      <c r="C133" s="159"/>
      <c r="D133" s="165" t="s">
        <v>284</v>
      </c>
      <c r="E133" s="238">
        <v>26665</v>
      </c>
      <c r="F133" s="166" t="str">
        <f t="shared" si="4"/>
        <v>Date check - OK</v>
      </c>
      <c r="G133" s="68"/>
      <c r="H133" s="162" t="s">
        <v>279</v>
      </c>
      <c r="I133" s="173">
        <v>19964.399283333707</v>
      </c>
      <c r="J133" s="168">
        <f>IFERROR(MIN('MP Calculations'!$E$30/I133,1),"-")</f>
        <v>0.34115533736707537</v>
      </c>
      <c r="K133" s="12"/>
      <c r="L133" s="159">
        <v>15.493292</v>
      </c>
      <c r="M133" s="187" t="s">
        <v>492</v>
      </c>
      <c r="N133" s="187">
        <v>657.22938499999998</v>
      </c>
      <c r="O133" s="186">
        <f t="shared" si="5"/>
        <v>10182.64677278542</v>
      </c>
      <c r="P133" s="186">
        <f t="shared" si="6"/>
        <v>3473.8642950593712</v>
      </c>
      <c r="Q133" s="215">
        <f>IF(P133="-",0,P133/(1+'General inputs'!$H$30)^'MP Calculations'!$C$40)</f>
        <v>7716.4565654581002</v>
      </c>
    </row>
    <row r="134" spans="3:17" x14ac:dyDescent="0.25">
      <c r="C134" s="159"/>
      <c r="D134" s="165" t="s">
        <v>281</v>
      </c>
      <c r="E134" s="238">
        <v>26665</v>
      </c>
      <c r="F134" s="166" t="str">
        <f t="shared" si="4"/>
        <v>Date check - OK</v>
      </c>
      <c r="G134" s="68"/>
      <c r="H134" s="162" t="s">
        <v>279</v>
      </c>
      <c r="I134" s="173">
        <v>19964.399283333707</v>
      </c>
      <c r="J134" s="168">
        <f>IFERROR(MIN('MP Calculations'!$E$30/I134,1),"-")</f>
        <v>0.34115533736707537</v>
      </c>
      <c r="K134" s="12"/>
      <c r="L134" s="159">
        <v>48.071247999999997</v>
      </c>
      <c r="M134" s="187" t="s">
        <v>492</v>
      </c>
      <c r="N134" s="187">
        <v>480.89954999999998</v>
      </c>
      <c r="O134" s="186">
        <f t="shared" si="5"/>
        <v>23117.441531138396</v>
      </c>
      <c r="P134" s="186">
        <f t="shared" si="6"/>
        <v>7886.6385646191593</v>
      </c>
      <c r="Q134" s="215">
        <f>IF(P134="-",0,P134/(1+'General inputs'!$H$30)^'MP Calculations'!$C$40)</f>
        <v>17518.503534494132</v>
      </c>
    </row>
    <row r="135" spans="3:17" x14ac:dyDescent="0.25">
      <c r="C135" s="159"/>
      <c r="D135" s="165" t="s">
        <v>281</v>
      </c>
      <c r="E135" s="238">
        <v>26665</v>
      </c>
      <c r="F135" s="166" t="str">
        <f t="shared" si="4"/>
        <v>Date check - OK</v>
      </c>
      <c r="G135" s="68"/>
      <c r="H135" s="162" t="s">
        <v>279</v>
      </c>
      <c r="I135" s="173">
        <v>19964.399283333707</v>
      </c>
      <c r="J135" s="168">
        <f>IFERROR(MIN('MP Calculations'!$E$30/I135,1),"-")</f>
        <v>0.34115533736707537</v>
      </c>
      <c r="K135" s="12"/>
      <c r="L135" s="159">
        <v>5.599729</v>
      </c>
      <c r="M135" s="187" t="s">
        <v>492</v>
      </c>
      <c r="N135" s="187">
        <v>480.89954999999998</v>
      </c>
      <c r="O135" s="186">
        <f t="shared" si="5"/>
        <v>2692.9071562219497</v>
      </c>
      <c r="P135" s="186">
        <f t="shared" si="6"/>
        <v>918.69964937911084</v>
      </c>
      <c r="Q135" s="215">
        <f>IF(P135="-",0,P135/(1+'General inputs'!$H$30)^'MP Calculations'!$C$40)</f>
        <v>2040.6974305869758</v>
      </c>
    </row>
    <row r="136" spans="3:17" x14ac:dyDescent="0.25">
      <c r="C136" s="159"/>
      <c r="D136" s="165" t="s">
        <v>284</v>
      </c>
      <c r="E136" s="238">
        <v>26665</v>
      </c>
      <c r="F136" s="166" t="str">
        <f t="shared" si="4"/>
        <v>Date check - OK</v>
      </c>
      <c r="G136" s="68"/>
      <c r="H136" s="162" t="s">
        <v>279</v>
      </c>
      <c r="I136" s="173">
        <v>19964.399283333707</v>
      </c>
      <c r="J136" s="168">
        <f>IFERROR(MIN('MP Calculations'!$E$30/I136,1),"-")</f>
        <v>0.34115533736707537</v>
      </c>
      <c r="K136" s="12"/>
      <c r="L136" s="159">
        <v>16.993897</v>
      </c>
      <c r="M136" s="187" t="s">
        <v>492</v>
      </c>
      <c r="N136" s="187">
        <v>657.22938499999998</v>
      </c>
      <c r="O136" s="186">
        <f t="shared" si="5"/>
        <v>11168.888474063346</v>
      </c>
      <c r="P136" s="186">
        <f t="shared" si="6"/>
        <v>3810.3259153843205</v>
      </c>
      <c r="Q136" s="215">
        <f>IF(P136="-",0,P136/(1+'General inputs'!$H$30)^'MP Calculations'!$C$40)</f>
        <v>8463.8350634822291</v>
      </c>
    </row>
    <row r="137" spans="3:17" x14ac:dyDescent="0.25">
      <c r="C137" s="159"/>
      <c r="D137" s="165" t="s">
        <v>281</v>
      </c>
      <c r="E137" s="238">
        <v>26665</v>
      </c>
      <c r="F137" s="166" t="str">
        <f t="shared" si="4"/>
        <v>Date check - OK</v>
      </c>
      <c r="G137" s="68"/>
      <c r="H137" s="162" t="s">
        <v>279</v>
      </c>
      <c r="I137" s="173">
        <v>19964.399283333707</v>
      </c>
      <c r="J137" s="168">
        <f>IFERROR(MIN('MP Calculations'!$E$30/I137,1),"-")</f>
        <v>0.34115533736707537</v>
      </c>
      <c r="K137" s="12"/>
      <c r="L137" s="159">
        <v>31.426247</v>
      </c>
      <c r="M137" s="187" t="s">
        <v>492</v>
      </c>
      <c r="N137" s="187">
        <v>480.89954999999998</v>
      </c>
      <c r="O137" s="186">
        <f t="shared" si="5"/>
        <v>15112.868040488849</v>
      </c>
      <c r="P137" s="186">
        <f t="shared" si="6"/>
        <v>5155.8355949370643</v>
      </c>
      <c r="Q137" s="215">
        <f>IF(P137="-",0,P137/(1+'General inputs'!$H$30)^'MP Calculations'!$C$40)</f>
        <v>11452.600921560963</v>
      </c>
    </row>
    <row r="138" spans="3:17" x14ac:dyDescent="0.25">
      <c r="C138" s="159"/>
      <c r="D138" s="165" t="s">
        <v>284</v>
      </c>
      <c r="E138" s="238">
        <v>26665</v>
      </c>
      <c r="F138" s="166" t="str">
        <f t="shared" si="4"/>
        <v>Date check - OK</v>
      </c>
      <c r="G138" s="68"/>
      <c r="H138" s="162" t="s">
        <v>279</v>
      </c>
      <c r="I138" s="173">
        <v>19964.399283333707</v>
      </c>
      <c r="J138" s="168">
        <f>IFERROR(MIN('MP Calculations'!$E$30/I138,1),"-")</f>
        <v>0.34115533736707537</v>
      </c>
      <c r="K138" s="12"/>
      <c r="L138" s="159">
        <v>16.093513000000002</v>
      </c>
      <c r="M138" s="187" t="s">
        <v>492</v>
      </c>
      <c r="N138" s="187">
        <v>657.22938499999998</v>
      </c>
      <c r="O138" s="186">
        <f t="shared" si="5"/>
        <v>10577.129651479505</v>
      </c>
      <c r="P138" s="186">
        <f t="shared" si="6"/>
        <v>3608.444234625787</v>
      </c>
      <c r="Q138" s="215">
        <f>IF(P138="-",0,P138/(1+'General inputs'!$H$30)^'MP Calculations'!$C$40)</f>
        <v>8015.3975055872752</v>
      </c>
    </row>
    <row r="139" spans="3:17" x14ac:dyDescent="0.25">
      <c r="C139" s="159"/>
      <c r="D139" s="165" t="s">
        <v>281</v>
      </c>
      <c r="E139" s="238">
        <v>26665</v>
      </c>
      <c r="F139" s="166" t="str">
        <f t="shared" si="4"/>
        <v>Date check - OK</v>
      </c>
      <c r="G139" s="68"/>
      <c r="H139" s="162" t="s">
        <v>279</v>
      </c>
      <c r="I139" s="173">
        <v>19964.399283333707</v>
      </c>
      <c r="J139" s="168">
        <f>IFERROR(MIN('MP Calculations'!$E$30/I139,1),"-")</f>
        <v>0.34115533736707537</v>
      </c>
      <c r="K139" s="12"/>
      <c r="L139" s="159">
        <v>4.610093</v>
      </c>
      <c r="M139" s="187" t="s">
        <v>492</v>
      </c>
      <c r="N139" s="187">
        <v>480.89954999999998</v>
      </c>
      <c r="O139" s="186">
        <f t="shared" si="5"/>
        <v>2216.9916491581498</v>
      </c>
      <c r="P139" s="186">
        <f t="shared" si="6"/>
        <v>756.33853400853741</v>
      </c>
      <c r="Q139" s="215">
        <f>IF(P139="-",0,P139/(1+'General inputs'!$H$30)^'MP Calculations'!$C$40)</f>
        <v>1680.0464700822133</v>
      </c>
    </row>
    <row r="140" spans="3:17" x14ac:dyDescent="0.25">
      <c r="C140" s="159"/>
      <c r="D140" s="165" t="s">
        <v>281</v>
      </c>
      <c r="E140" s="238">
        <v>26665</v>
      </c>
      <c r="F140" s="166" t="str">
        <f t="shared" si="4"/>
        <v>Date check - OK</v>
      </c>
      <c r="G140" s="68"/>
      <c r="H140" s="162" t="s">
        <v>279</v>
      </c>
      <c r="I140" s="173">
        <v>19964.399283333707</v>
      </c>
      <c r="J140" s="168">
        <f>IFERROR(MIN('MP Calculations'!$E$30/I140,1),"-")</f>
        <v>0.34115533736707537</v>
      </c>
      <c r="K140" s="12"/>
      <c r="L140" s="159">
        <v>62.892890999999999</v>
      </c>
      <c r="M140" s="187" t="s">
        <v>492</v>
      </c>
      <c r="N140" s="187">
        <v>480.89954999999998</v>
      </c>
      <c r="O140" s="186">
        <f t="shared" si="5"/>
        <v>30245.162980099049</v>
      </c>
      <c r="P140" s="186">
        <f t="shared" si="6"/>
        <v>10318.298780197869</v>
      </c>
      <c r="Q140" s="215">
        <f>IF(P140="-",0,P140/(1+'General inputs'!$H$30)^'MP Calculations'!$C$40)</f>
        <v>22919.923636641473</v>
      </c>
    </row>
    <row r="141" spans="3:17" x14ac:dyDescent="0.25">
      <c r="C141" s="159"/>
      <c r="D141" s="165" t="s">
        <v>281</v>
      </c>
      <c r="E141" s="238">
        <v>26665</v>
      </c>
      <c r="F141" s="166" t="str">
        <f t="shared" si="4"/>
        <v>Date check - OK</v>
      </c>
      <c r="G141" s="68"/>
      <c r="H141" s="162" t="s">
        <v>279</v>
      </c>
      <c r="I141" s="173">
        <v>19964.399283333707</v>
      </c>
      <c r="J141" s="168">
        <f>IFERROR(MIN('MP Calculations'!$E$30/I141,1),"-")</f>
        <v>0.34115533736707537</v>
      </c>
      <c r="K141" s="12"/>
      <c r="L141" s="159">
        <v>19.529700999999999</v>
      </c>
      <c r="M141" s="187" t="s">
        <v>492</v>
      </c>
      <c r="N141" s="187">
        <v>480.89954999999998</v>
      </c>
      <c r="O141" s="186">
        <f t="shared" si="5"/>
        <v>9391.8244225345497</v>
      </c>
      <c r="P141" s="186">
        <f t="shared" si="6"/>
        <v>3204.0710293621123</v>
      </c>
      <c r="Q141" s="215">
        <f>IF(P141="-",0,P141/(1+'General inputs'!$H$30)^'MP Calculations'!$C$40)</f>
        <v>7117.1677505879115</v>
      </c>
    </row>
    <row r="142" spans="3:17" x14ac:dyDescent="0.25">
      <c r="C142" s="159"/>
      <c r="D142" s="165" t="s">
        <v>287</v>
      </c>
      <c r="E142" s="238">
        <v>26665</v>
      </c>
      <c r="F142" s="166" t="str">
        <f t="shared" si="4"/>
        <v>Date check - OK</v>
      </c>
      <c r="G142" s="68"/>
      <c r="H142" s="162" t="s">
        <v>279</v>
      </c>
      <c r="I142" s="173">
        <v>19964.399283333707</v>
      </c>
      <c r="J142" s="168">
        <f>IFERROR(MIN('MP Calculations'!$E$30/I142,1),"-")</f>
        <v>0.34115533736707537</v>
      </c>
      <c r="K142" s="12"/>
      <c r="L142" s="159">
        <v>130.787601</v>
      </c>
      <c r="M142" s="187" t="s">
        <v>492</v>
      </c>
      <c r="N142" s="187">
        <v>1009.889055</v>
      </c>
      <c r="O142" s="186">
        <f t="shared" si="5"/>
        <v>132080.96677960706</v>
      </c>
      <c r="P142" s="186">
        <f t="shared" si="6"/>
        <v>45060.126781466322</v>
      </c>
      <c r="Q142" s="215">
        <f>IF(P142="-",0,P142/(1+'General inputs'!$H$30)^'MP Calculations'!$C$40)</f>
        <v>100091.56420926846</v>
      </c>
    </row>
    <row r="143" spans="3:17" x14ac:dyDescent="0.25">
      <c r="C143" s="159"/>
      <c r="D143" s="165" t="s">
        <v>284</v>
      </c>
      <c r="E143" s="238">
        <v>26665</v>
      </c>
      <c r="F143" s="166" t="str">
        <f t="shared" si="4"/>
        <v>Date check - OK</v>
      </c>
      <c r="G143" s="68"/>
      <c r="H143" s="162" t="s">
        <v>279</v>
      </c>
      <c r="I143" s="173">
        <v>19964.399283333707</v>
      </c>
      <c r="J143" s="168">
        <f>IFERROR(MIN('MP Calculations'!$E$30/I143,1),"-")</f>
        <v>0.34115533736707537</v>
      </c>
      <c r="K143" s="12"/>
      <c r="L143" s="159">
        <v>35.963681000000001</v>
      </c>
      <c r="M143" s="187" t="s">
        <v>492</v>
      </c>
      <c r="N143" s="187">
        <v>657.22938499999998</v>
      </c>
      <c r="O143" s="186">
        <f t="shared" si="5"/>
        <v>23636.387945966184</v>
      </c>
      <c r="P143" s="186">
        <f t="shared" si="6"/>
        <v>8063.6799038451672</v>
      </c>
      <c r="Q143" s="215">
        <f>IF(P143="-",0,P143/(1+'General inputs'!$H$30)^'MP Calculations'!$C$40)</f>
        <v>17911.76351484828</v>
      </c>
    </row>
    <row r="144" spans="3:17" x14ac:dyDescent="0.25">
      <c r="C144" s="159"/>
      <c r="D144" s="165" t="s">
        <v>288</v>
      </c>
      <c r="E144" s="238">
        <v>26665</v>
      </c>
      <c r="F144" s="166" t="str">
        <f t="shared" si="4"/>
        <v>Date check - OK</v>
      </c>
      <c r="G144" s="68"/>
      <c r="H144" s="162" t="s">
        <v>279</v>
      </c>
      <c r="I144" s="173">
        <v>19964.399283333707</v>
      </c>
      <c r="J144" s="168">
        <f>IFERROR(MIN('MP Calculations'!$E$30/I144,1),"-")</f>
        <v>0.34115533736707537</v>
      </c>
      <c r="K144" s="12"/>
      <c r="L144" s="159">
        <v>100.515171</v>
      </c>
      <c r="M144" s="187" t="s">
        <v>492</v>
      </c>
      <c r="N144" s="187">
        <v>1538.878561</v>
      </c>
      <c r="O144" s="186">
        <f t="shared" si="5"/>
        <v>154680.64170714893</v>
      </c>
      <c r="P144" s="186">
        <f t="shared" si="6"/>
        <v>52770.126505758104</v>
      </c>
      <c r="Q144" s="215">
        <f>IF(P144="-",0,P144/(1+'General inputs'!$H$30)^'MP Calculations'!$C$40)</f>
        <v>117217.70182978673</v>
      </c>
    </row>
    <row r="145" spans="3:17" x14ac:dyDescent="0.25">
      <c r="C145" s="159"/>
      <c r="D145" s="165" t="s">
        <v>281</v>
      </c>
      <c r="E145" s="238">
        <v>26665</v>
      </c>
      <c r="F145" s="166" t="str">
        <f t="shared" si="4"/>
        <v>Date check - OK</v>
      </c>
      <c r="G145" s="68"/>
      <c r="H145" s="162" t="s">
        <v>279</v>
      </c>
      <c r="I145" s="173">
        <v>19964.399283333707</v>
      </c>
      <c r="J145" s="168">
        <f>IFERROR(MIN('MP Calculations'!$E$30/I145,1),"-")</f>
        <v>0.34115533736707537</v>
      </c>
      <c r="K145" s="12"/>
      <c r="L145" s="159">
        <v>54.41534</v>
      </c>
      <c r="M145" s="187" t="s">
        <v>492</v>
      </c>
      <c r="N145" s="187">
        <v>480.89954999999998</v>
      </c>
      <c r="O145" s="186">
        <f t="shared" si="5"/>
        <v>26168.312519096999</v>
      </c>
      <c r="P145" s="186">
        <f t="shared" si="6"/>
        <v>8927.4594857795983</v>
      </c>
      <c r="Q145" s="215">
        <f>IF(P145="-",0,P145/(1+'General inputs'!$H$30)^'MP Calculations'!$C$40)</f>
        <v>19830.467603435216</v>
      </c>
    </row>
    <row r="146" spans="3:17" x14ac:dyDescent="0.25">
      <c r="C146" s="159"/>
      <c r="D146" s="165" t="s">
        <v>284</v>
      </c>
      <c r="E146" s="238">
        <v>26665</v>
      </c>
      <c r="F146" s="166" t="str">
        <f t="shared" si="4"/>
        <v>Date check - OK</v>
      </c>
      <c r="G146" s="68"/>
      <c r="H146" s="162" t="s">
        <v>279</v>
      </c>
      <c r="I146" s="173">
        <v>19964.399283333707</v>
      </c>
      <c r="J146" s="168">
        <f>IFERROR(MIN('MP Calculations'!$E$30/I146,1),"-")</f>
        <v>0.34115533736707537</v>
      </c>
      <c r="K146" s="12"/>
      <c r="L146" s="159">
        <v>46.356091999999997</v>
      </c>
      <c r="M146" s="187" t="s">
        <v>492</v>
      </c>
      <c r="N146" s="187">
        <v>657.22938499999998</v>
      </c>
      <c r="O146" s="186">
        <f t="shared" si="5"/>
        <v>30466.585836163416</v>
      </c>
      <c r="P146" s="186">
        <f t="shared" si="6"/>
        <v>10393.83836935929</v>
      </c>
      <c r="Q146" s="215">
        <f>IF(P146="-",0,P146/(1+'General inputs'!$H$30)^'MP Calculations'!$C$40)</f>
        <v>23087.718895531023</v>
      </c>
    </row>
    <row r="147" spans="3:17" x14ac:dyDescent="0.25">
      <c r="C147" s="159"/>
      <c r="D147" s="165" t="s">
        <v>287</v>
      </c>
      <c r="E147" s="238">
        <v>26665</v>
      </c>
      <c r="F147" s="166" t="str">
        <f t="shared" si="4"/>
        <v>Date check - OK</v>
      </c>
      <c r="G147" s="68"/>
      <c r="H147" s="162" t="s">
        <v>279</v>
      </c>
      <c r="I147" s="173">
        <v>19964.399283333707</v>
      </c>
      <c r="J147" s="168">
        <f>IFERROR(MIN('MP Calculations'!$E$30/I147,1),"-")</f>
        <v>0.34115533736707537</v>
      </c>
      <c r="K147" s="12"/>
      <c r="L147" s="159">
        <v>28.083403000000001</v>
      </c>
      <c r="M147" s="187" t="s">
        <v>492</v>
      </c>
      <c r="N147" s="187">
        <v>1009.889055</v>
      </c>
      <c r="O147" s="186">
        <f t="shared" si="5"/>
        <v>28361.121316854165</v>
      </c>
      <c r="P147" s="186">
        <f t="shared" si="6"/>
        <v>9675.5479109599364</v>
      </c>
      <c r="Q147" s="215">
        <f>IF(P147="-",0,P147/(1+'General inputs'!$H$30)^'MP Calculations'!$C$40)</f>
        <v>21492.188197482592</v>
      </c>
    </row>
    <row r="148" spans="3:17" x14ac:dyDescent="0.25">
      <c r="C148" s="159"/>
      <c r="D148" s="165" t="s">
        <v>287</v>
      </c>
      <c r="E148" s="238">
        <v>26665</v>
      </c>
      <c r="F148" s="166" t="str">
        <f t="shared" si="4"/>
        <v>Date check - OK</v>
      </c>
      <c r="G148" s="68"/>
      <c r="H148" s="162" t="s">
        <v>279</v>
      </c>
      <c r="I148" s="173">
        <v>19964.399283333707</v>
      </c>
      <c r="J148" s="168">
        <f>IFERROR(MIN('MP Calculations'!$E$30/I148,1),"-")</f>
        <v>0.34115533736707537</v>
      </c>
      <c r="K148" s="12"/>
      <c r="L148" s="159">
        <v>99.426185000000004</v>
      </c>
      <c r="M148" s="187" t="s">
        <v>492</v>
      </c>
      <c r="N148" s="187">
        <v>1009.889055</v>
      </c>
      <c r="O148" s="186">
        <f t="shared" si="5"/>
        <v>100409.41601190518</v>
      </c>
      <c r="P148" s="186">
        <f t="shared" si="6"/>
        <v>34255.208194372535</v>
      </c>
      <c r="Q148" s="215">
        <f>IF(P148="-",0,P148/(1+'General inputs'!$H$30)^'MP Calculations'!$C$40)</f>
        <v>76090.717345676414</v>
      </c>
    </row>
    <row r="149" spans="3:17" x14ac:dyDescent="0.25">
      <c r="C149" s="159"/>
      <c r="D149" s="165" t="s">
        <v>281</v>
      </c>
      <c r="E149" s="238">
        <v>26665</v>
      </c>
      <c r="F149" s="166" t="str">
        <f t="shared" si="4"/>
        <v>Date check - OK</v>
      </c>
      <c r="G149" s="68"/>
      <c r="H149" s="162" t="s">
        <v>279</v>
      </c>
      <c r="I149" s="173">
        <v>19964.399283333707</v>
      </c>
      <c r="J149" s="168">
        <f>IFERROR(MIN('MP Calculations'!$E$30/I149,1),"-")</f>
        <v>0.34115533736707537</v>
      </c>
      <c r="K149" s="12"/>
      <c r="L149" s="159">
        <v>25.990314999999999</v>
      </c>
      <c r="M149" s="187" t="s">
        <v>492</v>
      </c>
      <c r="N149" s="187">
        <v>480.89954999999998</v>
      </c>
      <c r="O149" s="186">
        <f t="shared" si="5"/>
        <v>12498.730787858249</v>
      </c>
      <c r="P149" s="186">
        <f t="shared" si="6"/>
        <v>4264.0087185920329</v>
      </c>
      <c r="Q149" s="215">
        <f>IF(P149="-",0,P149/(1+'General inputs'!$H$30)^'MP Calculations'!$C$40)</f>
        <v>9471.5956862637704</v>
      </c>
    </row>
    <row r="150" spans="3:17" x14ac:dyDescent="0.25">
      <c r="C150" s="159"/>
      <c r="D150" s="165" t="s">
        <v>281</v>
      </c>
      <c r="E150" s="238">
        <v>26665</v>
      </c>
      <c r="F150" s="166" t="str">
        <f t="shared" si="4"/>
        <v>Date check - OK</v>
      </c>
      <c r="G150" s="68"/>
      <c r="H150" s="162" t="s">
        <v>279</v>
      </c>
      <c r="I150" s="173">
        <v>19964.399283333707</v>
      </c>
      <c r="J150" s="168">
        <f>IFERROR(MIN('MP Calculations'!$E$30/I150,1),"-")</f>
        <v>0.34115533736707537</v>
      </c>
      <c r="K150" s="12"/>
      <c r="L150" s="159">
        <v>51.730941999999999</v>
      </c>
      <c r="M150" s="187" t="s">
        <v>492</v>
      </c>
      <c r="N150" s="187">
        <v>480.89954999999998</v>
      </c>
      <c r="O150" s="186">
        <f t="shared" si="5"/>
        <v>24877.386728876099</v>
      </c>
      <c r="P150" s="186">
        <f t="shared" si="6"/>
        <v>8487.0532623009294</v>
      </c>
      <c r="Q150" s="215">
        <f>IF(P150="-",0,P150/(1+'General inputs'!$H$30)^'MP Calculations'!$C$40)</f>
        <v>18852.198101237376</v>
      </c>
    </row>
    <row r="151" spans="3:17" x14ac:dyDescent="0.25">
      <c r="C151" s="159"/>
      <c r="D151" s="165" t="s">
        <v>281</v>
      </c>
      <c r="E151" s="238">
        <v>26665</v>
      </c>
      <c r="F151" s="166" t="str">
        <f t="shared" ref="F151:F214" si="7">IF(E151="","-",IF(OR(E151&lt;$E$15,E151&gt;$E$16),"ERROR - date outside of range","Date check - OK"))</f>
        <v>Date check - OK</v>
      </c>
      <c r="G151" s="68"/>
      <c r="H151" s="162" t="s">
        <v>279</v>
      </c>
      <c r="I151" s="173">
        <v>19964.399283333707</v>
      </c>
      <c r="J151" s="168">
        <f>IFERROR(MIN('MP Calculations'!$E$30/I151,1),"-")</f>
        <v>0.34115533736707537</v>
      </c>
      <c r="K151" s="12"/>
      <c r="L151" s="159">
        <v>7.4513299999999996</v>
      </c>
      <c r="M151" s="187" t="s">
        <v>492</v>
      </c>
      <c r="N151" s="187">
        <v>480.89954999999998</v>
      </c>
      <c r="O151" s="186">
        <f t="shared" ref="O151:O214" si="8">IF(N151="","-",L151*N151)</f>
        <v>3583.3412439014996</v>
      </c>
      <c r="P151" s="186">
        <f t="shared" ref="P151:P214" si="9">IF(O151="-","-",IF(OR(E151&lt;$E$15,E151&gt;$E$16),0,O151*J151))</f>
        <v>1222.4759909645716</v>
      </c>
      <c r="Q151" s="215">
        <f>IF(P151="-",0,P151/(1+'General inputs'!$H$30)^'MP Calculations'!$C$40)</f>
        <v>2715.4724783030838</v>
      </c>
    </row>
    <row r="152" spans="3:17" x14ac:dyDescent="0.25">
      <c r="C152" s="159"/>
      <c r="D152" s="165" t="s">
        <v>284</v>
      </c>
      <c r="E152" s="238">
        <v>26665</v>
      </c>
      <c r="F152" s="166" t="str">
        <f t="shared" si="7"/>
        <v>Date check - OK</v>
      </c>
      <c r="G152" s="68"/>
      <c r="H152" s="162" t="s">
        <v>279</v>
      </c>
      <c r="I152" s="173">
        <v>19964.399283333707</v>
      </c>
      <c r="J152" s="168">
        <f>IFERROR(MIN('MP Calculations'!$E$30/I152,1),"-")</f>
        <v>0.34115533736707537</v>
      </c>
      <c r="K152" s="12"/>
      <c r="L152" s="159">
        <v>67.104707000000005</v>
      </c>
      <c r="M152" s="187" t="s">
        <v>492</v>
      </c>
      <c r="N152" s="187">
        <v>657.22938499999998</v>
      </c>
      <c r="O152" s="186">
        <f t="shared" si="8"/>
        <v>44103.185312215195</v>
      </c>
      <c r="P152" s="186">
        <f t="shared" si="9"/>
        <v>15046.037064151418</v>
      </c>
      <c r="Q152" s="215">
        <f>IF(P152="-",0,P152/(1+'General inputs'!$H$30)^'MP Calculations'!$C$40)</f>
        <v>33421.596708000608</v>
      </c>
    </row>
    <row r="153" spans="3:17" x14ac:dyDescent="0.25">
      <c r="C153" s="159"/>
      <c r="D153" s="165" t="s">
        <v>281</v>
      </c>
      <c r="E153" s="238">
        <v>26665</v>
      </c>
      <c r="F153" s="166" t="str">
        <f t="shared" si="7"/>
        <v>Date check - OK</v>
      </c>
      <c r="G153" s="68"/>
      <c r="H153" s="162" t="s">
        <v>279</v>
      </c>
      <c r="I153" s="173">
        <v>19964.399283333707</v>
      </c>
      <c r="J153" s="168">
        <f>IFERROR(MIN('MP Calculations'!$E$30/I153,1),"-")</f>
        <v>0.34115533736707537</v>
      </c>
      <c r="K153" s="12"/>
      <c r="L153" s="159">
        <v>11.929992</v>
      </c>
      <c r="M153" s="187" t="s">
        <v>492</v>
      </c>
      <c r="N153" s="187">
        <v>480.89954999999998</v>
      </c>
      <c r="O153" s="186">
        <f t="shared" si="8"/>
        <v>5737.1277843035996</v>
      </c>
      <c r="P153" s="186">
        <f t="shared" si="9"/>
        <v>1957.2517647721161</v>
      </c>
      <c r="Q153" s="215">
        <f>IF(P153="-",0,P153/(1+'General inputs'!$H$30)^'MP Calculations'!$C$40)</f>
        <v>4347.6218262210859</v>
      </c>
    </row>
    <row r="154" spans="3:17" x14ac:dyDescent="0.25">
      <c r="C154" s="159"/>
      <c r="D154" s="165" t="s">
        <v>281</v>
      </c>
      <c r="E154" s="238">
        <v>26665</v>
      </c>
      <c r="F154" s="166" t="str">
        <f t="shared" si="7"/>
        <v>Date check - OK</v>
      </c>
      <c r="G154" s="68"/>
      <c r="H154" s="162" t="s">
        <v>279</v>
      </c>
      <c r="I154" s="173">
        <v>19964.399283333707</v>
      </c>
      <c r="J154" s="168">
        <f>IFERROR(MIN('MP Calculations'!$E$30/I154,1),"-")</f>
        <v>0.34115533736707537</v>
      </c>
      <c r="K154" s="12"/>
      <c r="L154" s="159">
        <v>31.170832000000001</v>
      </c>
      <c r="M154" s="187" t="s">
        <v>492</v>
      </c>
      <c r="N154" s="187">
        <v>480.89954999999998</v>
      </c>
      <c r="O154" s="186">
        <f t="shared" si="8"/>
        <v>14990.039081925599</v>
      </c>
      <c r="P154" s="186">
        <f t="shared" si="9"/>
        <v>5113.9318401399723</v>
      </c>
      <c r="Q154" s="215">
        <f>IF(P154="-",0,P154/(1+'General inputs'!$H$30)^'MP Calculations'!$C$40)</f>
        <v>11359.520571738074</v>
      </c>
    </row>
    <row r="155" spans="3:17" x14ac:dyDescent="0.25">
      <c r="C155" s="159"/>
      <c r="D155" s="165" t="s">
        <v>284</v>
      </c>
      <c r="E155" s="238">
        <v>26665</v>
      </c>
      <c r="F155" s="166" t="str">
        <f t="shared" si="7"/>
        <v>Date check - OK</v>
      </c>
      <c r="G155" s="68"/>
      <c r="H155" s="162" t="s">
        <v>279</v>
      </c>
      <c r="I155" s="173">
        <v>19964.399283333707</v>
      </c>
      <c r="J155" s="168">
        <f>IFERROR(MIN('MP Calculations'!$E$30/I155,1),"-")</f>
        <v>0.34115533736707537</v>
      </c>
      <c r="K155" s="12"/>
      <c r="L155" s="159">
        <v>4.4979880000000003</v>
      </c>
      <c r="M155" s="187" t="s">
        <v>492</v>
      </c>
      <c r="N155" s="187">
        <v>657.22938499999998</v>
      </c>
      <c r="O155" s="186">
        <f t="shared" si="8"/>
        <v>2956.2098869773799</v>
      </c>
      <c r="P155" s="186">
        <f t="shared" si="9"/>
        <v>1008.5267813196518</v>
      </c>
      <c r="Q155" s="215">
        <f>IF(P155="-",0,P155/(1+'General inputs'!$H$30)^'MP Calculations'!$C$40)</f>
        <v>2240.229451168399</v>
      </c>
    </row>
    <row r="156" spans="3:17" x14ac:dyDescent="0.25">
      <c r="C156" s="159"/>
      <c r="D156" s="165" t="s">
        <v>281</v>
      </c>
      <c r="E156" s="238">
        <v>26665</v>
      </c>
      <c r="F156" s="166" t="str">
        <f t="shared" si="7"/>
        <v>Date check - OK</v>
      </c>
      <c r="G156" s="68"/>
      <c r="H156" s="162" t="s">
        <v>279</v>
      </c>
      <c r="I156" s="173">
        <v>19964.399283333707</v>
      </c>
      <c r="J156" s="168">
        <f>IFERROR(MIN('MP Calculations'!$E$30/I156,1),"-")</f>
        <v>0.34115533736707537</v>
      </c>
      <c r="K156" s="12"/>
      <c r="L156" s="159">
        <v>21.258693000000001</v>
      </c>
      <c r="M156" s="187" t="s">
        <v>492</v>
      </c>
      <c r="N156" s="187">
        <v>480.89954999999998</v>
      </c>
      <c r="O156" s="186">
        <f t="shared" si="8"/>
        <v>10223.29589728815</v>
      </c>
      <c r="P156" s="186">
        <f t="shared" si="9"/>
        <v>3487.7319608427761</v>
      </c>
      <c r="Q156" s="215">
        <f>IF(P156="-",0,P156/(1+'General inputs'!$H$30)^'MP Calculations'!$C$40)</f>
        <v>7747.2606589956986</v>
      </c>
    </row>
    <row r="157" spans="3:17" x14ac:dyDescent="0.25">
      <c r="C157" s="159"/>
      <c r="D157" s="165" t="s">
        <v>284</v>
      </c>
      <c r="E157" s="238">
        <v>26665</v>
      </c>
      <c r="F157" s="166" t="str">
        <f t="shared" si="7"/>
        <v>Date check - OK</v>
      </c>
      <c r="G157" s="68"/>
      <c r="H157" s="162" t="s">
        <v>279</v>
      </c>
      <c r="I157" s="173">
        <v>19964.399283333707</v>
      </c>
      <c r="J157" s="168">
        <f>IFERROR(MIN('MP Calculations'!$E$30/I157,1),"-")</f>
        <v>0.34115533736707537</v>
      </c>
      <c r="K157" s="12"/>
      <c r="L157" s="159">
        <v>64.134902999999994</v>
      </c>
      <c r="M157" s="187" t="s">
        <v>492</v>
      </c>
      <c r="N157" s="187">
        <v>657.22938499999998</v>
      </c>
      <c r="O157" s="186">
        <f t="shared" si="8"/>
        <v>42151.342855724652</v>
      </c>
      <c r="P157" s="186">
        <f t="shared" si="9"/>
        <v>14380.155592420006</v>
      </c>
      <c r="Q157" s="215">
        <f>IF(P157="-",0,P157/(1+'General inputs'!$H$30)^'MP Calculations'!$C$40)</f>
        <v>31942.481515830747</v>
      </c>
    </row>
    <row r="158" spans="3:17" x14ac:dyDescent="0.25">
      <c r="C158" s="159"/>
      <c r="D158" s="165" t="s">
        <v>288</v>
      </c>
      <c r="E158" s="238">
        <v>26665</v>
      </c>
      <c r="F158" s="166" t="str">
        <f t="shared" si="7"/>
        <v>Date check - OK</v>
      </c>
      <c r="G158" s="68"/>
      <c r="H158" s="162" t="s">
        <v>279</v>
      </c>
      <c r="I158" s="173">
        <v>19964.399283333707</v>
      </c>
      <c r="J158" s="168">
        <f>IFERROR(MIN('MP Calculations'!$E$30/I158,1),"-")</f>
        <v>0.34115533736707537</v>
      </c>
      <c r="K158" s="12"/>
      <c r="L158" s="159">
        <v>147.373591</v>
      </c>
      <c r="M158" s="187" t="s">
        <v>492</v>
      </c>
      <c r="N158" s="187">
        <v>1538.878561</v>
      </c>
      <c r="O158" s="186">
        <f t="shared" si="8"/>
        <v>226790.05964748256</v>
      </c>
      <c r="P158" s="186">
        <f t="shared" si="9"/>
        <v>77370.639310536062</v>
      </c>
      <c r="Q158" s="215">
        <f>IF(P158="-",0,P158/(1+'General inputs'!$H$30)^'MP Calculations'!$C$40)</f>
        <v>171862.55045442784</v>
      </c>
    </row>
    <row r="159" spans="3:17" x14ac:dyDescent="0.25">
      <c r="C159" s="159"/>
      <c r="D159" s="165" t="s">
        <v>288</v>
      </c>
      <c r="E159" s="238">
        <v>26665</v>
      </c>
      <c r="F159" s="166" t="str">
        <f t="shared" si="7"/>
        <v>Date check - OK</v>
      </c>
      <c r="G159" s="68"/>
      <c r="H159" s="162" t="s">
        <v>279</v>
      </c>
      <c r="I159" s="173">
        <v>19964.399283333707</v>
      </c>
      <c r="J159" s="168">
        <f>IFERROR(MIN('MP Calculations'!$E$30/I159,1),"-")</f>
        <v>0.34115533736707537</v>
      </c>
      <c r="K159" s="12"/>
      <c r="L159" s="159">
        <v>85.516515999999996</v>
      </c>
      <c r="M159" s="187" t="s">
        <v>492</v>
      </c>
      <c r="N159" s="187">
        <v>1538.878561</v>
      </c>
      <c r="O159" s="186">
        <f t="shared" si="8"/>
        <v>131599.53308381347</v>
      </c>
      <c r="P159" s="186">
        <f t="shared" si="9"/>
        <v>44895.88310655798</v>
      </c>
      <c r="Q159" s="215">
        <f>IF(P159="-",0,P159/(1+'General inputs'!$H$30)^'MP Calculations'!$C$40)</f>
        <v>99726.731539960121</v>
      </c>
    </row>
    <row r="160" spans="3:17" x14ac:dyDescent="0.25">
      <c r="C160" s="159"/>
      <c r="D160" s="165" t="s">
        <v>281</v>
      </c>
      <c r="E160" s="238">
        <v>26665</v>
      </c>
      <c r="F160" s="166" t="str">
        <f t="shared" si="7"/>
        <v>Date check - OK</v>
      </c>
      <c r="G160" s="68"/>
      <c r="H160" s="162" t="s">
        <v>279</v>
      </c>
      <c r="I160" s="173">
        <v>19964.399283333707</v>
      </c>
      <c r="J160" s="168">
        <f>IFERROR(MIN('MP Calculations'!$E$30/I160,1),"-")</f>
        <v>0.34115533736707537</v>
      </c>
      <c r="K160" s="12"/>
      <c r="L160" s="159">
        <v>13.79447</v>
      </c>
      <c r="M160" s="187" t="s">
        <v>492</v>
      </c>
      <c r="N160" s="187">
        <v>480.89954999999998</v>
      </c>
      <c r="O160" s="186">
        <f t="shared" si="8"/>
        <v>6633.7544154884999</v>
      </c>
      <c r="P160" s="186">
        <f t="shared" si="9"/>
        <v>2263.1407256263051</v>
      </c>
      <c r="Q160" s="215">
        <f>IF(P160="-",0,P160/(1+'General inputs'!$H$30)^'MP Calculations'!$C$40)</f>
        <v>5027.0896118917753</v>
      </c>
    </row>
    <row r="161" spans="3:17" x14ac:dyDescent="0.25">
      <c r="C161" s="159"/>
      <c r="D161" s="165" t="s">
        <v>289</v>
      </c>
      <c r="E161" s="238">
        <v>26665</v>
      </c>
      <c r="F161" s="166" t="str">
        <f t="shared" si="7"/>
        <v>Date check - OK</v>
      </c>
      <c r="G161" s="68"/>
      <c r="H161" s="162" t="s">
        <v>279</v>
      </c>
      <c r="I161" s="173">
        <v>19964.399283333707</v>
      </c>
      <c r="J161" s="168">
        <f>IFERROR(MIN('MP Calculations'!$E$30/I161,1),"-")</f>
        <v>0.34115533736707537</v>
      </c>
      <c r="K161" s="12"/>
      <c r="L161" s="159">
        <v>119.706785</v>
      </c>
      <c r="M161" s="187" t="s">
        <v>492</v>
      </c>
      <c r="N161" s="187">
        <v>2066.086957</v>
      </c>
      <c r="O161" s="186">
        <f t="shared" si="8"/>
        <v>247324.62715290324</v>
      </c>
      <c r="P161" s="186">
        <f t="shared" si="9"/>
        <v>84376.116615534833</v>
      </c>
      <c r="Q161" s="215">
        <f>IF(P161="-",0,P161/(1+'General inputs'!$H$30)^'MP Calculations'!$C$40)</f>
        <v>187423.74017079285</v>
      </c>
    </row>
    <row r="162" spans="3:17" x14ac:dyDescent="0.25">
      <c r="C162" s="159"/>
      <c r="D162" s="165" t="s">
        <v>288</v>
      </c>
      <c r="E162" s="238">
        <v>26665</v>
      </c>
      <c r="F162" s="166" t="str">
        <f t="shared" si="7"/>
        <v>Date check - OK</v>
      </c>
      <c r="G162" s="68"/>
      <c r="H162" s="162" t="s">
        <v>279</v>
      </c>
      <c r="I162" s="173">
        <v>19964.399283333707</v>
      </c>
      <c r="J162" s="168">
        <f>IFERROR(MIN('MP Calculations'!$E$30/I162,1),"-")</f>
        <v>0.34115533736707537</v>
      </c>
      <c r="K162" s="12"/>
      <c r="L162" s="159">
        <v>123.072512</v>
      </c>
      <c r="M162" s="187" t="s">
        <v>492</v>
      </c>
      <c r="N162" s="187">
        <v>1538.878561</v>
      </c>
      <c r="O162" s="186">
        <f t="shared" si="8"/>
        <v>189393.65016521522</v>
      </c>
      <c r="P162" s="186">
        <f t="shared" si="9"/>
        <v>64612.654617295848</v>
      </c>
      <c r="Q162" s="215">
        <f>IF(P162="-",0,P162/(1+'General inputs'!$H$30)^'MP Calculations'!$C$40)</f>
        <v>143523.37932210101</v>
      </c>
    </row>
    <row r="163" spans="3:17" x14ac:dyDescent="0.25">
      <c r="C163" s="159"/>
      <c r="D163" s="165" t="s">
        <v>289</v>
      </c>
      <c r="E163" s="238">
        <v>26665</v>
      </c>
      <c r="F163" s="166" t="str">
        <f t="shared" si="7"/>
        <v>Date check - OK</v>
      </c>
      <c r="G163" s="68"/>
      <c r="H163" s="162" t="s">
        <v>279</v>
      </c>
      <c r="I163" s="173">
        <v>19964.399283333707</v>
      </c>
      <c r="J163" s="168">
        <f>IFERROR(MIN('MP Calculations'!$E$30/I163,1),"-")</f>
        <v>0.34115533736707537</v>
      </c>
      <c r="K163" s="12"/>
      <c r="L163" s="159">
        <v>85.415111999999993</v>
      </c>
      <c r="M163" s="187" t="s">
        <v>492</v>
      </c>
      <c r="N163" s="187">
        <v>2066.086957</v>
      </c>
      <c r="O163" s="186">
        <f t="shared" si="8"/>
        <v>176475.04883389416</v>
      </c>
      <c r="P163" s="186">
        <f t="shared" si="9"/>
        <v>60205.404821798264</v>
      </c>
      <c r="Q163" s="215">
        <f>IF(P163="-",0,P163/(1+'General inputs'!$H$30)^'MP Calculations'!$C$40)</f>
        <v>133733.60380656092</v>
      </c>
    </row>
    <row r="164" spans="3:17" x14ac:dyDescent="0.25">
      <c r="C164" s="159"/>
      <c r="D164" s="165" t="s">
        <v>289</v>
      </c>
      <c r="E164" s="238">
        <v>26665</v>
      </c>
      <c r="F164" s="166" t="str">
        <f t="shared" si="7"/>
        <v>Date check - OK</v>
      </c>
      <c r="G164" s="68"/>
      <c r="H164" s="162" t="s">
        <v>279</v>
      </c>
      <c r="I164" s="173">
        <v>19964.399283333707</v>
      </c>
      <c r="J164" s="168">
        <f>IFERROR(MIN('MP Calculations'!$E$30/I164,1),"-")</f>
        <v>0.34115533736707537</v>
      </c>
      <c r="K164" s="12"/>
      <c r="L164" s="159">
        <v>114.970812</v>
      </c>
      <c r="M164" s="187" t="s">
        <v>492</v>
      </c>
      <c r="N164" s="187">
        <v>2066.086957</v>
      </c>
      <c r="O164" s="186">
        <f t="shared" si="8"/>
        <v>237539.69510889906</v>
      </c>
      <c r="P164" s="186">
        <f t="shared" si="9"/>
        <v>81037.934822948679</v>
      </c>
      <c r="Q164" s="215">
        <f>IF(P164="-",0,P164/(1+'General inputs'!$H$30)^'MP Calculations'!$C$40)</f>
        <v>180008.67365632675</v>
      </c>
    </row>
    <row r="165" spans="3:17" x14ac:dyDescent="0.25">
      <c r="C165" s="159"/>
      <c r="D165" s="165" t="s">
        <v>289</v>
      </c>
      <c r="E165" s="238">
        <v>26665</v>
      </c>
      <c r="F165" s="166" t="str">
        <f t="shared" si="7"/>
        <v>Date check - OK</v>
      </c>
      <c r="G165" s="68"/>
      <c r="H165" s="162" t="s">
        <v>279</v>
      </c>
      <c r="I165" s="173">
        <v>19964.399283333707</v>
      </c>
      <c r="J165" s="168">
        <f>IFERROR(MIN('MP Calculations'!$E$30/I165,1),"-")</f>
        <v>0.34115533736707537</v>
      </c>
      <c r="K165" s="12"/>
      <c r="L165" s="159">
        <v>53.778362000000001</v>
      </c>
      <c r="M165" s="187" t="s">
        <v>492</v>
      </c>
      <c r="N165" s="187">
        <v>2066.086957</v>
      </c>
      <c r="O165" s="186">
        <f t="shared" si="8"/>
        <v>111110.77229702444</v>
      </c>
      <c r="P165" s="186">
        <f t="shared" si="9"/>
        <v>37906.033008107661</v>
      </c>
      <c r="Q165" s="215">
        <f>IF(P165="-",0,P165/(1+'General inputs'!$H$30)^'MP Calculations'!$C$40)</f>
        <v>84200.254365688961</v>
      </c>
    </row>
    <row r="166" spans="3:17" x14ac:dyDescent="0.25">
      <c r="C166" s="159"/>
      <c r="D166" s="165" t="s">
        <v>289</v>
      </c>
      <c r="E166" s="238">
        <v>26665</v>
      </c>
      <c r="F166" s="166" t="str">
        <f t="shared" si="7"/>
        <v>Date check - OK</v>
      </c>
      <c r="G166" s="68"/>
      <c r="H166" s="162" t="s">
        <v>279</v>
      </c>
      <c r="I166" s="173">
        <v>19964.399283333707</v>
      </c>
      <c r="J166" s="168">
        <f>IFERROR(MIN('MP Calculations'!$E$30/I166,1),"-")</f>
        <v>0.34115533736707537</v>
      </c>
      <c r="K166" s="12"/>
      <c r="L166" s="159">
        <v>124.979854</v>
      </c>
      <c r="M166" s="187" t="s">
        <v>492</v>
      </c>
      <c r="N166" s="187">
        <v>2066.086957</v>
      </c>
      <c r="O166" s="186">
        <f t="shared" si="8"/>
        <v>258219.24623716428</v>
      </c>
      <c r="P166" s="186">
        <f t="shared" si="9"/>
        <v>88092.874064711694</v>
      </c>
      <c r="Q166" s="215">
        <f>IF(P166="-",0,P166/(1+'General inputs'!$H$30)^'MP Calculations'!$C$40)</f>
        <v>195679.73262902038</v>
      </c>
    </row>
    <row r="167" spans="3:17" x14ac:dyDescent="0.25">
      <c r="C167" s="159"/>
      <c r="D167" s="165" t="s">
        <v>289</v>
      </c>
      <c r="E167" s="238">
        <v>26665</v>
      </c>
      <c r="F167" s="166" t="str">
        <f t="shared" si="7"/>
        <v>Date check - OK</v>
      </c>
      <c r="G167" s="68"/>
      <c r="H167" s="162" t="s">
        <v>279</v>
      </c>
      <c r="I167" s="173">
        <v>19964.399283333707</v>
      </c>
      <c r="J167" s="168">
        <f>IFERROR(MIN('MP Calculations'!$E$30/I167,1),"-")</f>
        <v>0.34115533736707537</v>
      </c>
      <c r="K167" s="12"/>
      <c r="L167" s="159">
        <v>140.34947199999999</v>
      </c>
      <c r="M167" s="187" t="s">
        <v>492</v>
      </c>
      <c r="N167" s="187">
        <v>2066.086957</v>
      </c>
      <c r="O167" s="186">
        <f t="shared" si="8"/>
        <v>289974.21352103667</v>
      </c>
      <c r="P167" s="186">
        <f t="shared" si="9"/>
        <v>98926.250641521619</v>
      </c>
      <c r="Q167" s="215">
        <f>IF(P167="-",0,P167/(1+'General inputs'!$H$30)^'MP Calculations'!$C$40)</f>
        <v>219743.79291228953</v>
      </c>
    </row>
    <row r="168" spans="3:17" x14ac:dyDescent="0.25">
      <c r="C168" s="159"/>
      <c r="D168" s="165" t="s">
        <v>281</v>
      </c>
      <c r="E168" s="238">
        <v>26665</v>
      </c>
      <c r="F168" s="166" t="str">
        <f t="shared" si="7"/>
        <v>Date check - OK</v>
      </c>
      <c r="G168" s="68"/>
      <c r="H168" s="162" t="s">
        <v>279</v>
      </c>
      <c r="I168" s="173">
        <v>19964.399283333707</v>
      </c>
      <c r="J168" s="168">
        <f>IFERROR(MIN('MP Calculations'!$E$30/I168,1),"-")</f>
        <v>0.34115533736707537</v>
      </c>
      <c r="K168" s="12"/>
      <c r="L168" s="159">
        <v>16.205954999999999</v>
      </c>
      <c r="M168" s="187" t="s">
        <v>492</v>
      </c>
      <c r="N168" s="187">
        <v>480.89954999999998</v>
      </c>
      <c r="O168" s="186">
        <f t="shared" si="8"/>
        <v>7793.4364668202497</v>
      </c>
      <c r="P168" s="186">
        <f t="shared" si="9"/>
        <v>2658.7724470869302</v>
      </c>
      <c r="Q168" s="215">
        <f>IF(P168="-",0,P168/(1+'General inputs'!$H$30)^'MP Calculations'!$C$40)</f>
        <v>5905.9020050270565</v>
      </c>
    </row>
    <row r="169" spans="3:17" x14ac:dyDescent="0.25">
      <c r="C169" s="159"/>
      <c r="D169" s="165" t="s">
        <v>281</v>
      </c>
      <c r="E169" s="238">
        <v>26665</v>
      </c>
      <c r="F169" s="166" t="str">
        <f t="shared" si="7"/>
        <v>Date check - OK</v>
      </c>
      <c r="G169" s="68"/>
      <c r="H169" s="162" t="s">
        <v>279</v>
      </c>
      <c r="I169" s="173">
        <v>19964.399283333707</v>
      </c>
      <c r="J169" s="168">
        <f>IFERROR(MIN('MP Calculations'!$E$30/I169,1),"-")</f>
        <v>0.34115533736707537</v>
      </c>
      <c r="K169" s="12"/>
      <c r="L169" s="159">
        <v>26.082773</v>
      </c>
      <c r="M169" s="187" t="s">
        <v>492</v>
      </c>
      <c r="N169" s="187">
        <v>480.89954999999998</v>
      </c>
      <c r="O169" s="186">
        <f t="shared" si="8"/>
        <v>12543.19379845215</v>
      </c>
      <c r="P169" s="186">
        <f t="shared" si="9"/>
        <v>4279.1775119715512</v>
      </c>
      <c r="Q169" s="215">
        <f>IF(P169="-",0,P169/(1+'General inputs'!$H$30)^'MP Calculations'!$C$40)</f>
        <v>9505.2899602254602</v>
      </c>
    </row>
    <row r="170" spans="3:17" x14ac:dyDescent="0.25">
      <c r="C170" s="159"/>
      <c r="D170" s="165" t="s">
        <v>281</v>
      </c>
      <c r="E170" s="238">
        <v>26665</v>
      </c>
      <c r="F170" s="166" t="str">
        <f t="shared" si="7"/>
        <v>Date check - OK</v>
      </c>
      <c r="G170" s="68"/>
      <c r="H170" s="162" t="s">
        <v>279</v>
      </c>
      <c r="I170" s="173">
        <v>19964.399283333707</v>
      </c>
      <c r="J170" s="168">
        <f>IFERROR(MIN('MP Calculations'!$E$30/I170,1),"-")</f>
        <v>0.34115533736707537</v>
      </c>
      <c r="K170" s="12"/>
      <c r="L170" s="159">
        <v>41.296183999999997</v>
      </c>
      <c r="M170" s="187" t="s">
        <v>492</v>
      </c>
      <c r="N170" s="187">
        <v>480.89954999999998</v>
      </c>
      <c r="O170" s="186">
        <f t="shared" si="8"/>
        <v>19859.316302317198</v>
      </c>
      <c r="P170" s="186">
        <f t="shared" si="9"/>
        <v>6775.111752996484</v>
      </c>
      <c r="Q170" s="215">
        <f>IF(P170="-",0,P170/(1+'General inputs'!$H$30)^'MP Calculations'!$C$40)</f>
        <v>15049.481248440234</v>
      </c>
    </row>
    <row r="171" spans="3:17" x14ac:dyDescent="0.25">
      <c r="C171" s="159"/>
      <c r="D171" s="165" t="s">
        <v>286</v>
      </c>
      <c r="E171" s="238">
        <v>26665</v>
      </c>
      <c r="F171" s="166" t="str">
        <f t="shared" si="7"/>
        <v>Date check - OK</v>
      </c>
      <c r="G171" s="68"/>
      <c r="H171" s="162" t="s">
        <v>279</v>
      </c>
      <c r="I171" s="173">
        <v>19964.399283333707</v>
      </c>
      <c r="J171" s="168">
        <f>IFERROR(MIN('MP Calculations'!$E$30/I171,1),"-")</f>
        <v>0.34115533736707537</v>
      </c>
      <c r="K171" s="12"/>
      <c r="L171" s="159">
        <v>12.494802</v>
      </c>
      <c r="M171" s="187" t="s">
        <v>492</v>
      </c>
      <c r="N171" s="187">
        <v>833.55921999999998</v>
      </c>
      <c r="O171" s="186">
        <f t="shared" si="8"/>
        <v>10415.157409174441</v>
      </c>
      <c r="P171" s="186">
        <f t="shared" si="9"/>
        <v>3553.1865396581011</v>
      </c>
      <c r="Q171" s="215">
        <f>IF(P171="-",0,P171/(1+'General inputs'!$H$30)^'MP Calculations'!$C$40)</f>
        <v>7892.6541952824055</v>
      </c>
    </row>
    <row r="172" spans="3:17" x14ac:dyDescent="0.25">
      <c r="C172" s="159"/>
      <c r="D172" s="165" t="s">
        <v>281</v>
      </c>
      <c r="E172" s="238">
        <v>26665</v>
      </c>
      <c r="F172" s="166" t="str">
        <f t="shared" si="7"/>
        <v>Date check - OK</v>
      </c>
      <c r="G172" s="68"/>
      <c r="H172" s="162" t="s">
        <v>279</v>
      </c>
      <c r="I172" s="173">
        <v>19964.399283333707</v>
      </c>
      <c r="J172" s="168">
        <f>IFERROR(MIN('MP Calculations'!$E$30/I172,1),"-")</f>
        <v>0.34115533736707537</v>
      </c>
      <c r="K172" s="12"/>
      <c r="L172" s="159">
        <v>35.899956000000003</v>
      </c>
      <c r="M172" s="187" t="s">
        <v>492</v>
      </c>
      <c r="N172" s="187">
        <v>480.89954999999998</v>
      </c>
      <c r="O172" s="186">
        <f t="shared" si="8"/>
        <v>17264.272685419801</v>
      </c>
      <c r="P172" s="186">
        <f t="shared" si="9"/>
        <v>5889.7987723915767</v>
      </c>
      <c r="Q172" s="215">
        <f>IF(P172="-",0,P172/(1+'General inputs'!$H$30)^'MP Calculations'!$C$40)</f>
        <v>13082.945258134008</v>
      </c>
    </row>
    <row r="173" spans="3:17" x14ac:dyDescent="0.25">
      <c r="C173" s="159"/>
      <c r="D173" s="165" t="s">
        <v>283</v>
      </c>
      <c r="E173" s="238">
        <v>26665</v>
      </c>
      <c r="F173" s="166" t="str">
        <f t="shared" si="7"/>
        <v>Date check - OK</v>
      </c>
      <c r="G173" s="68"/>
      <c r="H173" s="162" t="s">
        <v>279</v>
      </c>
      <c r="I173" s="173">
        <v>19964.399283333707</v>
      </c>
      <c r="J173" s="168">
        <f>IFERROR(MIN('MP Calculations'!$E$30/I173,1),"-")</f>
        <v>0.34115533736707537</v>
      </c>
      <c r="K173" s="12"/>
      <c r="L173" s="159">
        <v>0.95469700000000002</v>
      </c>
      <c r="M173" s="187" t="s">
        <v>492</v>
      </c>
      <c r="N173" s="187">
        <v>1362.548726</v>
      </c>
      <c r="O173" s="186">
        <f t="shared" si="8"/>
        <v>1300.8211810660221</v>
      </c>
      <c r="P173" s="186">
        <f t="shared" si="9"/>
        <v>443.78208888081622</v>
      </c>
      <c r="Q173" s="215">
        <f>IF(P173="-",0,P173/(1+'General inputs'!$H$30)^'MP Calculations'!$C$40)</f>
        <v>985.76827489991467</v>
      </c>
    </row>
    <row r="174" spans="3:17" x14ac:dyDescent="0.25">
      <c r="C174" s="159"/>
      <c r="D174" s="165" t="s">
        <v>284</v>
      </c>
      <c r="E174" s="238">
        <v>26665</v>
      </c>
      <c r="F174" s="166" t="str">
        <f t="shared" si="7"/>
        <v>Date check - OK</v>
      </c>
      <c r="G174" s="68"/>
      <c r="H174" s="162" t="s">
        <v>279</v>
      </c>
      <c r="I174" s="173">
        <v>19964.399283333707</v>
      </c>
      <c r="J174" s="168">
        <f>IFERROR(MIN('MP Calculations'!$E$30/I174,1),"-")</f>
        <v>0.34115533736707537</v>
      </c>
      <c r="K174" s="12"/>
      <c r="L174" s="159">
        <v>5.2372350000000001</v>
      </c>
      <c r="M174" s="187" t="s">
        <v>492</v>
      </c>
      <c r="N174" s="187">
        <v>657.22938499999998</v>
      </c>
      <c r="O174" s="186">
        <f t="shared" si="8"/>
        <v>3442.064738150475</v>
      </c>
      <c r="P174" s="186">
        <f t="shared" si="9"/>
        <v>1174.2787569830393</v>
      </c>
      <c r="Q174" s="215">
        <f>IF(P174="-",0,P174/(1+'General inputs'!$H$30)^'MP Calculations'!$C$40)</f>
        <v>2608.4124923610138</v>
      </c>
    </row>
    <row r="175" spans="3:17" x14ac:dyDescent="0.25">
      <c r="C175" s="159"/>
      <c r="D175" s="165" t="s">
        <v>281</v>
      </c>
      <c r="E175" s="238">
        <v>26665</v>
      </c>
      <c r="F175" s="166" t="str">
        <f t="shared" si="7"/>
        <v>Date check - OK</v>
      </c>
      <c r="G175" s="68"/>
      <c r="H175" s="162" t="s">
        <v>279</v>
      </c>
      <c r="I175" s="173">
        <v>19964.399283333707</v>
      </c>
      <c r="J175" s="168">
        <f>IFERROR(MIN('MP Calculations'!$E$30/I175,1),"-")</f>
        <v>0.34115533736707537</v>
      </c>
      <c r="K175" s="12"/>
      <c r="L175" s="159">
        <v>73.526079999999993</v>
      </c>
      <c r="M175" s="187" t="s">
        <v>492</v>
      </c>
      <c r="N175" s="187">
        <v>480.89954999999998</v>
      </c>
      <c r="O175" s="186">
        <f t="shared" si="8"/>
        <v>35358.658785263993</v>
      </c>
      <c r="P175" s="186">
        <f t="shared" si="9"/>
        <v>12062.79516673404</v>
      </c>
      <c r="Q175" s="215">
        <f>IF(P175="-",0,P175/(1+'General inputs'!$H$30)^'MP Calculations'!$C$40)</f>
        <v>26794.954280311136</v>
      </c>
    </row>
    <row r="176" spans="3:17" x14ac:dyDescent="0.25">
      <c r="C176" s="159"/>
      <c r="D176" s="165" t="s">
        <v>286</v>
      </c>
      <c r="E176" s="238">
        <v>26665</v>
      </c>
      <c r="F176" s="166" t="str">
        <f t="shared" si="7"/>
        <v>Date check - OK</v>
      </c>
      <c r="G176" s="68"/>
      <c r="H176" s="162" t="s">
        <v>279</v>
      </c>
      <c r="I176" s="173">
        <v>19964.399283333707</v>
      </c>
      <c r="J176" s="168">
        <f>IFERROR(MIN('MP Calculations'!$E$30/I176,1),"-")</f>
        <v>0.34115533736707537</v>
      </c>
      <c r="K176" s="12"/>
      <c r="L176" s="159">
        <v>0.86771399999999999</v>
      </c>
      <c r="M176" s="187" t="s">
        <v>492</v>
      </c>
      <c r="N176" s="187">
        <v>833.55921999999998</v>
      </c>
      <c r="O176" s="186">
        <f t="shared" si="8"/>
        <v>723.29100502307995</v>
      </c>
      <c r="P176" s="186">
        <f t="shared" si="9"/>
        <v>246.75458683321986</v>
      </c>
      <c r="Q176" s="215">
        <f>IF(P176="-",0,P176/(1+'General inputs'!$H$30)^'MP Calculations'!$C$40)</f>
        <v>548.11325080663755</v>
      </c>
    </row>
    <row r="177" spans="3:17" x14ac:dyDescent="0.25">
      <c r="C177" s="159"/>
      <c r="D177" s="165" t="s">
        <v>286</v>
      </c>
      <c r="E177" s="238">
        <v>26665</v>
      </c>
      <c r="F177" s="166" t="str">
        <f t="shared" si="7"/>
        <v>Date check - OK</v>
      </c>
      <c r="G177" s="68"/>
      <c r="H177" s="162" t="s">
        <v>279</v>
      </c>
      <c r="I177" s="173">
        <v>19964.399283333707</v>
      </c>
      <c r="J177" s="168">
        <f>IFERROR(MIN('MP Calculations'!$E$30/I177,1),"-")</f>
        <v>0.34115533736707537</v>
      </c>
      <c r="K177" s="12"/>
      <c r="L177" s="159">
        <v>0.99528099999999997</v>
      </c>
      <c r="M177" s="187" t="s">
        <v>492</v>
      </c>
      <c r="N177" s="187">
        <v>833.55921999999998</v>
      </c>
      <c r="O177" s="186">
        <f t="shared" si="8"/>
        <v>829.62565404082</v>
      </c>
      <c r="P177" s="186">
        <f t="shared" si="9"/>
        <v>283.03121989267652</v>
      </c>
      <c r="Q177" s="215">
        <f>IF(P177="-",0,P177/(1+'General inputs'!$H$30)^'MP Calculations'!$C$40)</f>
        <v>628.69413698071139</v>
      </c>
    </row>
    <row r="178" spans="3:17" x14ac:dyDescent="0.25">
      <c r="C178" s="159"/>
      <c r="D178" s="165" t="s">
        <v>284</v>
      </c>
      <c r="E178" s="238">
        <v>26665</v>
      </c>
      <c r="F178" s="166" t="str">
        <f t="shared" si="7"/>
        <v>Date check - OK</v>
      </c>
      <c r="G178" s="68"/>
      <c r="H178" s="162" t="s">
        <v>279</v>
      </c>
      <c r="I178" s="173">
        <v>19964.399283333707</v>
      </c>
      <c r="J178" s="168">
        <f>IFERROR(MIN('MP Calculations'!$E$30/I178,1),"-")</f>
        <v>0.34115533736707537</v>
      </c>
      <c r="K178" s="12"/>
      <c r="L178" s="159">
        <v>6.6014090000000003</v>
      </c>
      <c r="M178" s="187" t="s">
        <v>492</v>
      </c>
      <c r="N178" s="187">
        <v>657.22938499999998</v>
      </c>
      <c r="O178" s="186">
        <f t="shared" si="8"/>
        <v>4338.6399772034647</v>
      </c>
      <c r="P178" s="186">
        <f t="shared" si="9"/>
        <v>1480.1501851371281</v>
      </c>
      <c r="Q178" s="215">
        <f>IF(P178="-",0,P178/(1+'General inputs'!$H$30)^'MP Calculations'!$C$40)</f>
        <v>3287.8413328377328</v>
      </c>
    </row>
    <row r="179" spans="3:17" x14ac:dyDescent="0.25">
      <c r="C179" s="159"/>
      <c r="D179" s="165" t="s">
        <v>286</v>
      </c>
      <c r="E179" s="238">
        <v>26665</v>
      </c>
      <c r="F179" s="166" t="str">
        <f t="shared" si="7"/>
        <v>Date check - OK</v>
      </c>
      <c r="G179" s="68"/>
      <c r="H179" s="162" t="s">
        <v>279</v>
      </c>
      <c r="I179" s="173">
        <v>19964.399283333707</v>
      </c>
      <c r="J179" s="168">
        <f>IFERROR(MIN('MP Calculations'!$E$30/I179,1),"-")</f>
        <v>0.34115533736707537</v>
      </c>
      <c r="K179" s="12"/>
      <c r="L179" s="159">
        <v>0.49951200000000001</v>
      </c>
      <c r="M179" s="187" t="s">
        <v>492</v>
      </c>
      <c r="N179" s="187">
        <v>833.55921999999998</v>
      </c>
      <c r="O179" s="186">
        <f t="shared" si="8"/>
        <v>416.37283310063998</v>
      </c>
      <c r="P179" s="186">
        <f t="shared" si="9"/>
        <v>142.04781434693379</v>
      </c>
      <c r="Q179" s="215">
        <f>IF(P179="-",0,P179/(1+'General inputs'!$H$30)^'MP Calculations'!$C$40)</f>
        <v>315.52924827411465</v>
      </c>
    </row>
    <row r="180" spans="3:17" x14ac:dyDescent="0.25">
      <c r="C180" s="159"/>
      <c r="D180" s="165" t="s">
        <v>286</v>
      </c>
      <c r="E180" s="238">
        <v>26665</v>
      </c>
      <c r="F180" s="166" t="str">
        <f t="shared" si="7"/>
        <v>Date check - OK</v>
      </c>
      <c r="G180" s="68"/>
      <c r="H180" s="162" t="s">
        <v>279</v>
      </c>
      <c r="I180" s="173">
        <v>19964.399283333707</v>
      </c>
      <c r="J180" s="168">
        <f>IFERROR(MIN('MP Calculations'!$E$30/I180,1),"-")</f>
        <v>0.34115533736707537</v>
      </c>
      <c r="K180" s="12"/>
      <c r="L180" s="159">
        <v>0.49738599999999999</v>
      </c>
      <c r="M180" s="187" t="s">
        <v>492</v>
      </c>
      <c r="N180" s="187">
        <v>833.55921999999998</v>
      </c>
      <c r="O180" s="186">
        <f t="shared" si="8"/>
        <v>414.60068619891996</v>
      </c>
      <c r="P180" s="186">
        <f t="shared" si="9"/>
        <v>141.44323697281348</v>
      </c>
      <c r="Q180" s="215">
        <f>IF(P180="-",0,P180/(1+'General inputs'!$H$30)^'MP Calculations'!$C$40)</f>
        <v>314.18630719996469</v>
      </c>
    </row>
    <row r="181" spans="3:17" x14ac:dyDescent="0.25">
      <c r="C181" s="159"/>
      <c r="D181" s="165" t="s">
        <v>283</v>
      </c>
      <c r="E181" s="238">
        <v>26665</v>
      </c>
      <c r="F181" s="166" t="str">
        <f t="shared" si="7"/>
        <v>Date check - OK</v>
      </c>
      <c r="G181" s="68"/>
      <c r="H181" s="162" t="s">
        <v>279</v>
      </c>
      <c r="I181" s="173">
        <v>19964.399283333707</v>
      </c>
      <c r="J181" s="168">
        <f>IFERROR(MIN('MP Calculations'!$E$30/I181,1),"-")</f>
        <v>0.34115533736707537</v>
      </c>
      <c r="K181" s="12"/>
      <c r="L181" s="159">
        <v>0.95647400000000005</v>
      </c>
      <c r="M181" s="187" t="s">
        <v>492</v>
      </c>
      <c r="N181" s="187">
        <v>1362.548726</v>
      </c>
      <c r="O181" s="186">
        <f t="shared" si="8"/>
        <v>1303.2424301521241</v>
      </c>
      <c r="P181" s="186">
        <f t="shared" si="9"/>
        <v>444.60811092963507</v>
      </c>
      <c r="Q181" s="215">
        <f>IF(P181="-",0,P181/(1+'General inputs'!$H$30)^'MP Calculations'!$C$40)</f>
        <v>987.60310859531455</v>
      </c>
    </row>
    <row r="182" spans="3:17" x14ac:dyDescent="0.25">
      <c r="C182" s="159"/>
      <c r="D182" s="165" t="s">
        <v>286</v>
      </c>
      <c r="E182" s="238">
        <v>26665</v>
      </c>
      <c r="F182" s="166" t="str">
        <f t="shared" si="7"/>
        <v>Date check - OK</v>
      </c>
      <c r="G182" s="68"/>
      <c r="H182" s="162" t="s">
        <v>279</v>
      </c>
      <c r="I182" s="173">
        <v>19964.399283333707</v>
      </c>
      <c r="J182" s="168">
        <f>IFERROR(MIN('MP Calculations'!$E$30/I182,1),"-")</f>
        <v>0.34115533736707537</v>
      </c>
      <c r="K182" s="12"/>
      <c r="L182" s="159">
        <v>0.92528699999999997</v>
      </c>
      <c r="M182" s="187" t="s">
        <v>492</v>
      </c>
      <c r="N182" s="187">
        <v>833.55921999999998</v>
      </c>
      <c r="O182" s="186">
        <f t="shared" si="8"/>
        <v>771.2815099961399</v>
      </c>
      <c r="P182" s="186">
        <f t="shared" si="9"/>
        <v>263.12680374772043</v>
      </c>
      <c r="Q182" s="215">
        <f>IF(P182="-",0,P182/(1+'General inputs'!$H$30)^'MP Calculations'!$C$40)</f>
        <v>584.48067623562736</v>
      </c>
    </row>
    <row r="183" spans="3:17" x14ac:dyDescent="0.25">
      <c r="C183" s="159"/>
      <c r="D183" s="165" t="s">
        <v>284</v>
      </c>
      <c r="E183" s="238">
        <v>26665</v>
      </c>
      <c r="F183" s="166" t="str">
        <f t="shared" si="7"/>
        <v>Date check - OK</v>
      </c>
      <c r="G183" s="68"/>
      <c r="H183" s="162" t="s">
        <v>279</v>
      </c>
      <c r="I183" s="173">
        <v>19964.399283333707</v>
      </c>
      <c r="J183" s="168">
        <f>IFERROR(MIN('MP Calculations'!$E$30/I183,1),"-")</f>
        <v>0.34115533736707537</v>
      </c>
      <c r="K183" s="12"/>
      <c r="L183" s="159">
        <v>31.350383999999998</v>
      </c>
      <c r="M183" s="187" t="s">
        <v>492</v>
      </c>
      <c r="N183" s="187">
        <v>657.22938499999998</v>
      </c>
      <c r="O183" s="186">
        <f t="shared" si="8"/>
        <v>20604.393595833837</v>
      </c>
      <c r="P183" s="186">
        <f t="shared" si="9"/>
        <v>7029.2988484306998</v>
      </c>
      <c r="Q183" s="215">
        <f>IF(P183="-",0,P183/(1+'General inputs'!$H$30)^'MP Calculations'!$C$40)</f>
        <v>15614.104248886069</v>
      </c>
    </row>
    <row r="184" spans="3:17" x14ac:dyDescent="0.25">
      <c r="C184" s="159"/>
      <c r="D184" s="165" t="s">
        <v>281</v>
      </c>
      <c r="E184" s="238">
        <v>26665</v>
      </c>
      <c r="F184" s="166" t="str">
        <f t="shared" si="7"/>
        <v>Date check - OK</v>
      </c>
      <c r="G184" s="68"/>
      <c r="H184" s="162" t="s">
        <v>279</v>
      </c>
      <c r="I184" s="173">
        <v>19964.399283333707</v>
      </c>
      <c r="J184" s="168">
        <f>IFERROR(MIN('MP Calculations'!$E$30/I184,1),"-")</f>
        <v>0.34115533736707537</v>
      </c>
      <c r="K184" s="12"/>
      <c r="L184" s="159">
        <v>4.509747</v>
      </c>
      <c r="M184" s="187" t="s">
        <v>492</v>
      </c>
      <c r="N184" s="187">
        <v>480.89954999999998</v>
      </c>
      <c r="O184" s="186">
        <f t="shared" si="8"/>
        <v>2168.7353029138499</v>
      </c>
      <c r="P184" s="186">
        <f t="shared" si="9"/>
        <v>739.8756239254609</v>
      </c>
      <c r="Q184" s="215">
        <f>IF(P184="-",0,P184/(1+'General inputs'!$H$30)^'MP Calculations'!$C$40)</f>
        <v>1643.4775889149855</v>
      </c>
    </row>
    <row r="185" spans="3:17" x14ac:dyDescent="0.25">
      <c r="C185" s="159"/>
      <c r="D185" s="165" t="s">
        <v>286</v>
      </c>
      <c r="E185" s="238">
        <v>26665</v>
      </c>
      <c r="F185" s="166" t="str">
        <f t="shared" si="7"/>
        <v>Date check - OK</v>
      </c>
      <c r="G185" s="68"/>
      <c r="H185" s="162" t="s">
        <v>279</v>
      </c>
      <c r="I185" s="173">
        <v>19964.399283333707</v>
      </c>
      <c r="J185" s="168">
        <f>IFERROR(MIN('MP Calculations'!$E$30/I185,1),"-")</f>
        <v>0.34115533736707537</v>
      </c>
      <c r="K185" s="12"/>
      <c r="L185" s="159">
        <v>10.584251</v>
      </c>
      <c r="M185" s="187" t="s">
        <v>492</v>
      </c>
      <c r="N185" s="187">
        <v>833.55921999999998</v>
      </c>
      <c r="O185" s="186">
        <f t="shared" si="8"/>
        <v>8822.6000078442194</v>
      </c>
      <c r="P185" s="186">
        <f t="shared" si="9"/>
        <v>3009.8770821308567</v>
      </c>
      <c r="Q185" s="215">
        <f>IF(P185="-",0,P185/(1+'General inputs'!$H$30)^'MP Calculations'!$C$40)</f>
        <v>6685.806870654852</v>
      </c>
    </row>
    <row r="186" spans="3:17" x14ac:dyDescent="0.25">
      <c r="C186" s="159"/>
      <c r="D186" s="165" t="s">
        <v>281</v>
      </c>
      <c r="E186" s="238">
        <v>26665</v>
      </c>
      <c r="F186" s="166" t="str">
        <f t="shared" si="7"/>
        <v>Date check - OK</v>
      </c>
      <c r="G186" s="68"/>
      <c r="H186" s="162" t="s">
        <v>279</v>
      </c>
      <c r="I186" s="173">
        <v>19964.399283333707</v>
      </c>
      <c r="J186" s="168">
        <f>IFERROR(MIN('MP Calculations'!$E$30/I186,1),"-")</f>
        <v>0.34115533736707537</v>
      </c>
      <c r="K186" s="12"/>
      <c r="L186" s="159">
        <v>33.737693999999998</v>
      </c>
      <c r="M186" s="187" t="s">
        <v>492</v>
      </c>
      <c r="N186" s="187">
        <v>480.89954999999998</v>
      </c>
      <c r="O186" s="186">
        <f t="shared" si="8"/>
        <v>16224.441862637697</v>
      </c>
      <c r="P186" s="186">
        <f t="shared" si="9"/>
        <v>5535.054937240664</v>
      </c>
      <c r="Q186" s="215">
        <f>IF(P186="-",0,P186/(1+'General inputs'!$H$30)^'MP Calculations'!$C$40)</f>
        <v>12294.956677319495</v>
      </c>
    </row>
    <row r="187" spans="3:17" x14ac:dyDescent="0.25">
      <c r="C187" s="159"/>
      <c r="D187" s="165" t="s">
        <v>286</v>
      </c>
      <c r="E187" s="238">
        <v>26665</v>
      </c>
      <c r="F187" s="166" t="str">
        <f t="shared" si="7"/>
        <v>Date check - OK</v>
      </c>
      <c r="G187" s="68"/>
      <c r="H187" s="162" t="s">
        <v>279</v>
      </c>
      <c r="I187" s="173">
        <v>19964.399283333707</v>
      </c>
      <c r="J187" s="168">
        <f>IFERROR(MIN('MP Calculations'!$E$30/I187,1),"-")</f>
        <v>0.34115533736707537</v>
      </c>
      <c r="K187" s="12"/>
      <c r="L187" s="159">
        <v>10.584241</v>
      </c>
      <c r="M187" s="187" t="s">
        <v>492</v>
      </c>
      <c r="N187" s="187">
        <v>833.55921999999998</v>
      </c>
      <c r="O187" s="186">
        <f t="shared" si="8"/>
        <v>8822.5916722520196</v>
      </c>
      <c r="P187" s="186">
        <f t="shared" si="9"/>
        <v>3009.8742383990875</v>
      </c>
      <c r="Q187" s="215">
        <f>IF(P187="-",0,P187/(1+'General inputs'!$H$30)^'MP Calculations'!$C$40)</f>
        <v>6685.8005539047381</v>
      </c>
    </row>
    <row r="188" spans="3:17" x14ac:dyDescent="0.25">
      <c r="C188" s="159"/>
      <c r="D188" s="165" t="s">
        <v>281</v>
      </c>
      <c r="E188" s="238">
        <v>26665</v>
      </c>
      <c r="F188" s="166" t="str">
        <f t="shared" si="7"/>
        <v>Date check - OK</v>
      </c>
      <c r="G188" s="68"/>
      <c r="H188" s="162" t="s">
        <v>279</v>
      </c>
      <c r="I188" s="173">
        <v>19964.399283333707</v>
      </c>
      <c r="J188" s="168">
        <f>IFERROR(MIN('MP Calculations'!$E$30/I188,1),"-")</f>
        <v>0.34115533736707537</v>
      </c>
      <c r="K188" s="12"/>
      <c r="L188" s="159">
        <v>9.4760910000000003</v>
      </c>
      <c r="M188" s="187" t="s">
        <v>492</v>
      </c>
      <c r="N188" s="187">
        <v>480.89954999999998</v>
      </c>
      <c r="O188" s="186">
        <f t="shared" si="8"/>
        <v>4557.0478976590502</v>
      </c>
      <c r="P188" s="186">
        <f t="shared" si="9"/>
        <v>1554.6612129237949</v>
      </c>
      <c r="Q188" s="215">
        <f>IF(P188="-",0,P188/(1+'General inputs'!$H$30)^'MP Calculations'!$C$40)</f>
        <v>3453.3518596539884</v>
      </c>
    </row>
    <row r="189" spans="3:17" x14ac:dyDescent="0.25">
      <c r="C189" s="159"/>
      <c r="D189" s="165" t="s">
        <v>289</v>
      </c>
      <c r="E189" s="238">
        <v>26665</v>
      </c>
      <c r="F189" s="166" t="str">
        <f t="shared" si="7"/>
        <v>Date check - OK</v>
      </c>
      <c r="G189" s="68"/>
      <c r="H189" s="162" t="s">
        <v>279</v>
      </c>
      <c r="I189" s="173">
        <v>19964.399283333707</v>
      </c>
      <c r="J189" s="168">
        <f>IFERROR(MIN('MP Calculations'!$E$30/I189,1),"-")</f>
        <v>0.34115533736707537</v>
      </c>
      <c r="K189" s="12"/>
      <c r="L189" s="159">
        <v>6.0746140000000004</v>
      </c>
      <c r="M189" s="187" t="s">
        <v>492</v>
      </c>
      <c r="N189" s="187">
        <v>2066.086957</v>
      </c>
      <c r="O189" s="186">
        <f t="shared" si="8"/>
        <v>12550.680754209599</v>
      </c>
      <c r="P189" s="186">
        <f t="shared" si="9"/>
        <v>4281.7317268888355</v>
      </c>
      <c r="Q189" s="215">
        <f>IF(P189="-",0,P189/(1+'General inputs'!$H$30)^'MP Calculations'!$C$40)</f>
        <v>9510.9636097390867</v>
      </c>
    </row>
    <row r="190" spans="3:17" x14ac:dyDescent="0.25">
      <c r="C190" s="159"/>
      <c r="D190" s="165" t="s">
        <v>281</v>
      </c>
      <c r="E190" s="238">
        <v>26665</v>
      </c>
      <c r="F190" s="166" t="str">
        <f t="shared" si="7"/>
        <v>Date check - OK</v>
      </c>
      <c r="G190" s="68"/>
      <c r="H190" s="162" t="s">
        <v>279</v>
      </c>
      <c r="I190" s="173">
        <v>19964.399283333707</v>
      </c>
      <c r="J190" s="168">
        <f>IFERROR(MIN('MP Calculations'!$E$30/I190,1),"-")</f>
        <v>0.34115533736707537</v>
      </c>
      <c r="K190" s="12"/>
      <c r="L190" s="159">
        <v>0.41026499999999999</v>
      </c>
      <c r="M190" s="187" t="s">
        <v>492</v>
      </c>
      <c r="N190" s="187">
        <v>480.89954999999998</v>
      </c>
      <c r="O190" s="186">
        <f t="shared" si="8"/>
        <v>197.29625388074999</v>
      </c>
      <c r="P190" s="186">
        <f t="shared" si="9"/>
        <v>67.308670053947409</v>
      </c>
      <c r="Q190" s="215">
        <f>IF(P190="-",0,P190/(1+'General inputs'!$H$30)^'MP Calculations'!$C$40)</f>
        <v>149.51200877038255</v>
      </c>
    </row>
    <row r="191" spans="3:17" x14ac:dyDescent="0.25">
      <c r="C191" s="159"/>
      <c r="D191" s="165" t="s">
        <v>286</v>
      </c>
      <c r="E191" s="238">
        <v>26665</v>
      </c>
      <c r="F191" s="166" t="str">
        <f t="shared" si="7"/>
        <v>Date check - OK</v>
      </c>
      <c r="G191" s="68"/>
      <c r="H191" s="162" t="s">
        <v>279</v>
      </c>
      <c r="I191" s="173">
        <v>19964.399283333707</v>
      </c>
      <c r="J191" s="168">
        <f>IFERROR(MIN('MP Calculations'!$E$30/I191,1),"-")</f>
        <v>0.34115533736707537</v>
      </c>
      <c r="K191" s="12"/>
      <c r="L191" s="159">
        <v>0.51044800000000001</v>
      </c>
      <c r="M191" s="187" t="s">
        <v>492</v>
      </c>
      <c r="N191" s="187">
        <v>833.55921999999998</v>
      </c>
      <c r="O191" s="186">
        <f t="shared" si="8"/>
        <v>425.48863673056002</v>
      </c>
      <c r="P191" s="186">
        <f t="shared" si="9"/>
        <v>145.15771940967119</v>
      </c>
      <c r="Q191" s="215">
        <f>IF(P191="-",0,P191/(1+'General inputs'!$H$30)^'MP Calculations'!$C$40)</f>
        <v>322.43724619834018</v>
      </c>
    </row>
    <row r="192" spans="3:17" x14ac:dyDescent="0.25">
      <c r="C192" s="159"/>
      <c r="D192" s="165" t="s">
        <v>286</v>
      </c>
      <c r="E192" s="238">
        <v>26665</v>
      </c>
      <c r="F192" s="166" t="str">
        <f t="shared" si="7"/>
        <v>Date check - OK</v>
      </c>
      <c r="G192" s="68"/>
      <c r="H192" s="162" t="s">
        <v>279</v>
      </c>
      <c r="I192" s="173">
        <v>19964.399283333707</v>
      </c>
      <c r="J192" s="168">
        <f>IFERROR(MIN('MP Calculations'!$E$30/I192,1),"-")</f>
        <v>0.34115533736707537</v>
      </c>
      <c r="K192" s="12"/>
      <c r="L192" s="159">
        <v>2.1273279999999999</v>
      </c>
      <c r="M192" s="187" t="s">
        <v>492</v>
      </c>
      <c r="N192" s="187">
        <v>833.55921999999998</v>
      </c>
      <c r="O192" s="186">
        <f t="shared" si="8"/>
        <v>1773.2538683641599</v>
      </c>
      <c r="P192" s="186">
        <f t="shared" si="9"/>
        <v>604.95502169924646</v>
      </c>
      <c r="Q192" s="215">
        <f>IF(P192="-",0,P192/(1+'General inputs'!$H$30)^'MP Calculations'!$C$40)</f>
        <v>1343.779938564991</v>
      </c>
    </row>
    <row r="193" spans="3:17" x14ac:dyDescent="0.25">
      <c r="C193" s="159"/>
      <c r="D193" s="165" t="s">
        <v>286</v>
      </c>
      <c r="E193" s="238">
        <v>26665</v>
      </c>
      <c r="F193" s="166" t="str">
        <f t="shared" si="7"/>
        <v>Date check - OK</v>
      </c>
      <c r="G193" s="68"/>
      <c r="H193" s="162" t="s">
        <v>279</v>
      </c>
      <c r="I193" s="173">
        <v>19964.399283333707</v>
      </c>
      <c r="J193" s="168">
        <f>IFERROR(MIN('MP Calculations'!$E$30/I193,1),"-")</f>
        <v>0.34115533736707537</v>
      </c>
      <c r="K193" s="12"/>
      <c r="L193" s="159">
        <v>0.48006900000000002</v>
      </c>
      <c r="M193" s="187" t="s">
        <v>492</v>
      </c>
      <c r="N193" s="187">
        <v>833.55921999999998</v>
      </c>
      <c r="O193" s="186">
        <f t="shared" si="8"/>
        <v>400.16594118618002</v>
      </c>
      <c r="P193" s="186">
        <f t="shared" si="9"/>
        <v>136.51874666818449</v>
      </c>
      <c r="Q193" s="215">
        <f>IF(P193="-",0,P193/(1+'General inputs'!$H$30)^'MP Calculations'!$C$40)</f>
        <v>303.2475910282555</v>
      </c>
    </row>
    <row r="194" spans="3:17" x14ac:dyDescent="0.25">
      <c r="C194" s="159"/>
      <c r="D194" s="165" t="s">
        <v>286</v>
      </c>
      <c r="E194" s="238">
        <v>26665</v>
      </c>
      <c r="F194" s="166" t="str">
        <f t="shared" si="7"/>
        <v>Date check - OK</v>
      </c>
      <c r="G194" s="68"/>
      <c r="H194" s="162" t="s">
        <v>279</v>
      </c>
      <c r="I194" s="173">
        <v>19964.399283333707</v>
      </c>
      <c r="J194" s="168">
        <f>IFERROR(MIN('MP Calculations'!$E$30/I194,1),"-")</f>
        <v>0.34115533736707537</v>
      </c>
      <c r="K194" s="12"/>
      <c r="L194" s="159">
        <v>1.4466570000000001</v>
      </c>
      <c r="M194" s="187" t="s">
        <v>492</v>
      </c>
      <c r="N194" s="187">
        <v>833.55921999999998</v>
      </c>
      <c r="O194" s="186">
        <f t="shared" si="8"/>
        <v>1205.8742805275401</v>
      </c>
      <c r="P194" s="186">
        <f t="shared" si="9"/>
        <v>411.39044699565221</v>
      </c>
      <c r="Q194" s="215">
        <f>IF(P194="-",0,P194/(1+'General inputs'!$H$30)^'MP Calculations'!$C$40)</f>
        <v>913.8170769080341</v>
      </c>
    </row>
    <row r="195" spans="3:17" x14ac:dyDescent="0.25">
      <c r="C195" s="159"/>
      <c r="D195" s="165" t="s">
        <v>286</v>
      </c>
      <c r="E195" s="238">
        <v>26665</v>
      </c>
      <c r="F195" s="166" t="str">
        <f t="shared" si="7"/>
        <v>Date check - OK</v>
      </c>
      <c r="G195" s="68"/>
      <c r="H195" s="162" t="s">
        <v>279</v>
      </c>
      <c r="I195" s="173">
        <v>19964.399283333707</v>
      </c>
      <c r="J195" s="168">
        <f>IFERROR(MIN('MP Calculations'!$E$30/I195,1),"-")</f>
        <v>0.34115533736707537</v>
      </c>
      <c r="K195" s="12"/>
      <c r="L195" s="159">
        <v>2.728418</v>
      </c>
      <c r="M195" s="187" t="s">
        <v>492</v>
      </c>
      <c r="N195" s="187">
        <v>833.55921999999998</v>
      </c>
      <c r="O195" s="186">
        <f t="shared" si="8"/>
        <v>2274.2979799139598</v>
      </c>
      <c r="P195" s="186">
        <f t="shared" si="9"/>
        <v>775.88889461080498</v>
      </c>
      <c r="Q195" s="215">
        <f>IF(P195="-",0,P195/(1+'General inputs'!$H$30)^'MP Calculations'!$C$40)</f>
        <v>1723.4734711429621</v>
      </c>
    </row>
    <row r="196" spans="3:17" x14ac:dyDescent="0.25">
      <c r="C196" s="159"/>
      <c r="D196" s="165" t="s">
        <v>283</v>
      </c>
      <c r="E196" s="238">
        <v>26665</v>
      </c>
      <c r="F196" s="166" t="str">
        <f t="shared" si="7"/>
        <v>Date check - OK</v>
      </c>
      <c r="G196" s="68"/>
      <c r="H196" s="162" t="s">
        <v>279</v>
      </c>
      <c r="I196" s="173">
        <v>19964.399283333707</v>
      </c>
      <c r="J196" s="168">
        <f>IFERROR(MIN('MP Calculations'!$E$30/I196,1),"-")</f>
        <v>0.34115533736707537</v>
      </c>
      <c r="K196" s="12"/>
      <c r="L196" s="159">
        <v>2.4328340000000002</v>
      </c>
      <c r="M196" s="187" t="s">
        <v>492</v>
      </c>
      <c r="N196" s="187">
        <v>1362.548726</v>
      </c>
      <c r="O196" s="186">
        <f t="shared" si="8"/>
        <v>3314.8548672694842</v>
      </c>
      <c r="P196" s="186">
        <f t="shared" si="9"/>
        <v>1130.8804305662127</v>
      </c>
      <c r="Q196" s="215">
        <f>IF(P196="-",0,P196/(1+'General inputs'!$H$30)^'MP Calculations'!$C$40)</f>
        <v>2512.0122670311721</v>
      </c>
    </row>
    <row r="197" spans="3:17" x14ac:dyDescent="0.25">
      <c r="C197" s="159"/>
      <c r="D197" s="165" t="s">
        <v>283</v>
      </c>
      <c r="E197" s="238">
        <v>26665</v>
      </c>
      <c r="F197" s="166" t="str">
        <f t="shared" si="7"/>
        <v>Date check - OK</v>
      </c>
      <c r="G197" s="68"/>
      <c r="H197" s="162" t="s">
        <v>279</v>
      </c>
      <c r="I197" s="173">
        <v>19964.399283333707</v>
      </c>
      <c r="J197" s="168">
        <f>IFERROR(MIN('MP Calculations'!$E$30/I197,1),"-")</f>
        <v>0.34115533736707537</v>
      </c>
      <c r="K197" s="12"/>
      <c r="L197" s="159">
        <v>2.4557389999999999</v>
      </c>
      <c r="M197" s="187" t="s">
        <v>492</v>
      </c>
      <c r="N197" s="187">
        <v>1362.548726</v>
      </c>
      <c r="O197" s="186">
        <f t="shared" si="8"/>
        <v>3346.0640458385137</v>
      </c>
      <c r="P197" s="186">
        <f t="shared" si="9"/>
        <v>1141.5276084098793</v>
      </c>
      <c r="Q197" s="215">
        <f>IF(P197="-",0,P197/(1+'General inputs'!$H$30)^'MP Calculations'!$C$40)</f>
        <v>2535.6627261156586</v>
      </c>
    </row>
    <row r="198" spans="3:17" x14ac:dyDescent="0.25">
      <c r="C198" s="159"/>
      <c r="D198" s="165" t="s">
        <v>290</v>
      </c>
      <c r="E198" s="238">
        <v>26665</v>
      </c>
      <c r="F198" s="166" t="str">
        <f t="shared" si="7"/>
        <v>Date check - OK</v>
      </c>
      <c r="G198" s="68"/>
      <c r="H198" s="162" t="s">
        <v>279</v>
      </c>
      <c r="I198" s="173">
        <v>19964.399283333707</v>
      </c>
      <c r="J198" s="168">
        <f>IFERROR(MIN('MP Calculations'!$E$30/I198,1),"-")</f>
        <v>0.34115533736707537</v>
      </c>
      <c r="K198" s="12"/>
      <c r="L198" s="159">
        <v>1.2595460000000001</v>
      </c>
      <c r="M198" s="187" t="s">
        <v>492</v>
      </c>
      <c r="N198" s="187">
        <v>612.70164899999997</v>
      </c>
      <c r="O198" s="186">
        <f t="shared" si="8"/>
        <v>771.72591119135404</v>
      </c>
      <c r="P198" s="186">
        <f t="shared" si="9"/>
        <v>263.27841358740005</v>
      </c>
      <c r="Q198" s="215">
        <f>IF(P198="-",0,P198/(1+'General inputs'!$H$30)^'MP Calculations'!$C$40)</f>
        <v>584.81744550564395</v>
      </c>
    </row>
    <row r="199" spans="3:17" x14ac:dyDescent="0.25">
      <c r="C199" s="159"/>
      <c r="D199" s="165" t="s">
        <v>290</v>
      </c>
      <c r="E199" s="238">
        <v>26665</v>
      </c>
      <c r="F199" s="166" t="str">
        <f t="shared" si="7"/>
        <v>Date check - OK</v>
      </c>
      <c r="G199" s="68"/>
      <c r="H199" s="162" t="s">
        <v>279</v>
      </c>
      <c r="I199" s="173">
        <v>19964.399283333707</v>
      </c>
      <c r="J199" s="168">
        <f>IFERROR(MIN('MP Calculations'!$E$30/I199,1),"-")</f>
        <v>0.34115533736707537</v>
      </c>
      <c r="K199" s="12"/>
      <c r="L199" s="159">
        <v>518.10529399999996</v>
      </c>
      <c r="M199" s="187" t="s">
        <v>492</v>
      </c>
      <c r="N199" s="187">
        <v>612.70164899999997</v>
      </c>
      <c r="O199" s="186">
        <f t="shared" si="8"/>
        <v>317443.96798942977</v>
      </c>
      <c r="P199" s="186">
        <f t="shared" si="9"/>
        <v>108297.70399457699</v>
      </c>
      <c r="Q199" s="215">
        <f>IF(P199="-",0,P199/(1+'General inputs'!$H$30)^'MP Calculations'!$C$40)</f>
        <v>240560.49921164499</v>
      </c>
    </row>
    <row r="200" spans="3:17" x14ac:dyDescent="0.25">
      <c r="C200" s="159"/>
      <c r="D200" s="165" t="s">
        <v>290</v>
      </c>
      <c r="E200" s="238">
        <v>26665</v>
      </c>
      <c r="F200" s="166" t="str">
        <f t="shared" si="7"/>
        <v>Date check - OK</v>
      </c>
      <c r="G200" s="68"/>
      <c r="H200" s="162" t="s">
        <v>279</v>
      </c>
      <c r="I200" s="173">
        <v>19964.399283333707</v>
      </c>
      <c r="J200" s="168">
        <f>IFERROR(MIN('MP Calculations'!$E$30/I200,1),"-")</f>
        <v>0.34115533736707537</v>
      </c>
      <c r="K200" s="12"/>
      <c r="L200" s="159">
        <v>9.4384879999999995</v>
      </c>
      <c r="M200" s="187" t="s">
        <v>492</v>
      </c>
      <c r="N200" s="187">
        <v>612.70164899999997</v>
      </c>
      <c r="O200" s="186">
        <f t="shared" si="8"/>
        <v>5782.9771616667113</v>
      </c>
      <c r="P200" s="186">
        <f t="shared" si="9"/>
        <v>1972.8935245744988</v>
      </c>
      <c r="Q200" s="215">
        <f>IF(P200="-",0,P200/(1+'General inputs'!$H$30)^'MP Calculations'!$C$40)</f>
        <v>4382.3666952978874</v>
      </c>
    </row>
    <row r="201" spans="3:17" x14ac:dyDescent="0.25">
      <c r="C201" s="159"/>
      <c r="D201" s="165" t="s">
        <v>291</v>
      </c>
      <c r="E201" s="238">
        <v>26665</v>
      </c>
      <c r="F201" s="166" t="str">
        <f t="shared" si="7"/>
        <v>Date check - OK</v>
      </c>
      <c r="G201" s="68"/>
      <c r="H201" s="162" t="s">
        <v>279</v>
      </c>
      <c r="I201" s="173">
        <v>19964.399283333707</v>
      </c>
      <c r="J201" s="168">
        <f>IFERROR(MIN('MP Calculations'!$E$30/I201,1),"-")</f>
        <v>0.34115533736707537</v>
      </c>
      <c r="K201" s="12"/>
      <c r="L201" s="159">
        <v>3.1316950000000001</v>
      </c>
      <c r="M201" s="187" t="s">
        <v>492</v>
      </c>
      <c r="N201" s="187">
        <v>356.22188899999998</v>
      </c>
      <c r="O201" s="186">
        <f t="shared" si="8"/>
        <v>1115.578308671855</v>
      </c>
      <c r="P201" s="186">
        <f t="shared" si="9"/>
        <v>380.58549425433802</v>
      </c>
      <c r="Q201" s="215">
        <f>IF(P201="-",0,P201/(1+'General inputs'!$H$30)^'MP Calculations'!$C$40)</f>
        <v>845.39037406664465</v>
      </c>
    </row>
    <row r="202" spans="3:17" x14ac:dyDescent="0.25">
      <c r="C202" s="159"/>
      <c r="D202" s="165" t="s">
        <v>291</v>
      </c>
      <c r="E202" s="238">
        <v>26665</v>
      </c>
      <c r="F202" s="166" t="str">
        <f t="shared" si="7"/>
        <v>Date check - OK</v>
      </c>
      <c r="G202" s="68"/>
      <c r="H202" s="162" t="s">
        <v>279</v>
      </c>
      <c r="I202" s="173">
        <v>19964.399283333707</v>
      </c>
      <c r="J202" s="168">
        <f>IFERROR(MIN('MP Calculations'!$E$30/I202,1),"-")</f>
        <v>0.34115533736707537</v>
      </c>
      <c r="K202" s="12"/>
      <c r="L202" s="159">
        <v>2.6247210000000001</v>
      </c>
      <c r="M202" s="187" t="s">
        <v>492</v>
      </c>
      <c r="N202" s="187">
        <v>356.22188899999998</v>
      </c>
      <c r="O202" s="186">
        <f t="shared" si="8"/>
        <v>934.98307271796898</v>
      </c>
      <c r="P202" s="186">
        <f t="shared" si="9"/>
        <v>318.97446560560348</v>
      </c>
      <c r="Q202" s="215">
        <f>IF(P202="-",0,P202/(1+'General inputs'!$H$30)^'MP Calculations'!$C$40)</f>
        <v>708.5344735073428</v>
      </c>
    </row>
    <row r="203" spans="3:17" x14ac:dyDescent="0.25">
      <c r="C203" s="159"/>
      <c r="D203" s="165" t="s">
        <v>291</v>
      </c>
      <c r="E203" s="238">
        <v>26665</v>
      </c>
      <c r="F203" s="166" t="str">
        <f t="shared" si="7"/>
        <v>Date check - OK</v>
      </c>
      <c r="G203" s="68"/>
      <c r="H203" s="162" t="s">
        <v>279</v>
      </c>
      <c r="I203" s="173">
        <v>19964.399283333707</v>
      </c>
      <c r="J203" s="168">
        <f>IFERROR(MIN('MP Calculations'!$E$30/I203,1),"-")</f>
        <v>0.34115533736707537</v>
      </c>
      <c r="K203" s="12"/>
      <c r="L203" s="159">
        <v>5.1876110000000004</v>
      </c>
      <c r="M203" s="187" t="s">
        <v>492</v>
      </c>
      <c r="N203" s="187">
        <v>356.22188899999998</v>
      </c>
      <c r="O203" s="186">
        <f t="shared" si="8"/>
        <v>1847.940589817179</v>
      </c>
      <c r="P203" s="186">
        <f t="shared" si="9"/>
        <v>630.43479535339191</v>
      </c>
      <c r="Q203" s="215">
        <f>IF(P203="-",0,P203/(1+'General inputs'!$H$30)^'MP Calculations'!$C$40)</f>
        <v>1400.3778796473605</v>
      </c>
    </row>
    <row r="204" spans="3:17" x14ac:dyDescent="0.25">
      <c r="C204" s="159"/>
      <c r="D204" s="165" t="s">
        <v>291</v>
      </c>
      <c r="E204" s="238">
        <v>26665</v>
      </c>
      <c r="F204" s="166" t="str">
        <f t="shared" si="7"/>
        <v>Date check - OK</v>
      </c>
      <c r="G204" s="68"/>
      <c r="H204" s="162" t="s">
        <v>279</v>
      </c>
      <c r="I204" s="173">
        <v>19964.399283333707</v>
      </c>
      <c r="J204" s="168">
        <f>IFERROR(MIN('MP Calculations'!$E$30/I204,1),"-")</f>
        <v>0.34115533736707537</v>
      </c>
      <c r="K204" s="12"/>
      <c r="L204" s="159">
        <v>5.0905240000000003</v>
      </c>
      <c r="M204" s="187" t="s">
        <v>492</v>
      </c>
      <c r="N204" s="187">
        <v>356.22188899999998</v>
      </c>
      <c r="O204" s="186">
        <f t="shared" si="8"/>
        <v>1813.356075279836</v>
      </c>
      <c r="P204" s="186">
        <f t="shared" si="9"/>
        <v>618.63610362872816</v>
      </c>
      <c r="Q204" s="215">
        <f>IF(P204="-",0,P204/(1+'General inputs'!$H$30)^'MP Calculations'!$C$40)</f>
        <v>1374.1695754392533</v>
      </c>
    </row>
    <row r="205" spans="3:17" x14ac:dyDescent="0.25">
      <c r="C205" s="159"/>
      <c r="D205" s="165" t="s">
        <v>291</v>
      </c>
      <c r="E205" s="238">
        <v>26665</v>
      </c>
      <c r="F205" s="166" t="str">
        <f t="shared" si="7"/>
        <v>Date check - OK</v>
      </c>
      <c r="G205" s="68"/>
      <c r="H205" s="162" t="s">
        <v>279</v>
      </c>
      <c r="I205" s="173">
        <v>19964.399283333707</v>
      </c>
      <c r="J205" s="168">
        <f>IFERROR(MIN('MP Calculations'!$E$30/I205,1),"-")</f>
        <v>0.34115533736707537</v>
      </c>
      <c r="K205" s="12"/>
      <c r="L205" s="159">
        <v>3.5239929999999999</v>
      </c>
      <c r="M205" s="187" t="s">
        <v>492</v>
      </c>
      <c r="N205" s="187">
        <v>356.22188899999998</v>
      </c>
      <c r="O205" s="186">
        <f t="shared" si="8"/>
        <v>1255.3234432827769</v>
      </c>
      <c r="P205" s="186">
        <f t="shared" si="9"/>
        <v>428.26029279793448</v>
      </c>
      <c r="Q205" s="215">
        <f>IF(P205="-",0,P205/(1+'General inputs'!$H$30)^'MP Calculations'!$C$40)</f>
        <v>951.28987991430756</v>
      </c>
    </row>
    <row r="206" spans="3:17" x14ac:dyDescent="0.25">
      <c r="C206" s="159"/>
      <c r="D206" s="165" t="s">
        <v>291</v>
      </c>
      <c r="E206" s="238">
        <v>26665</v>
      </c>
      <c r="F206" s="166" t="str">
        <f t="shared" si="7"/>
        <v>Date check - OK</v>
      </c>
      <c r="G206" s="68"/>
      <c r="H206" s="162" t="s">
        <v>279</v>
      </c>
      <c r="I206" s="173">
        <v>19964.399283333707</v>
      </c>
      <c r="J206" s="168">
        <f>IFERROR(MIN('MP Calculations'!$E$30/I206,1),"-")</f>
        <v>0.34115533736707537</v>
      </c>
      <c r="K206" s="12"/>
      <c r="L206" s="159">
        <v>0.66512499999999997</v>
      </c>
      <c r="M206" s="187" t="s">
        <v>492</v>
      </c>
      <c r="N206" s="187">
        <v>356.22188899999998</v>
      </c>
      <c r="O206" s="186">
        <f t="shared" si="8"/>
        <v>236.93208392112498</v>
      </c>
      <c r="P206" s="186">
        <f t="shared" si="9"/>
        <v>80.830645023195615</v>
      </c>
      <c r="Q206" s="215">
        <f>IF(P206="-",0,P206/(1+'General inputs'!$H$30)^'MP Calculations'!$C$40)</f>
        <v>179.54822310316843</v>
      </c>
    </row>
    <row r="207" spans="3:17" x14ac:dyDescent="0.25">
      <c r="C207" s="159"/>
      <c r="D207" s="165" t="s">
        <v>291</v>
      </c>
      <c r="E207" s="238">
        <v>26665</v>
      </c>
      <c r="F207" s="166" t="str">
        <f t="shared" si="7"/>
        <v>Date check - OK</v>
      </c>
      <c r="G207" s="68"/>
      <c r="H207" s="162" t="s">
        <v>279</v>
      </c>
      <c r="I207" s="173">
        <v>19964.399283333707</v>
      </c>
      <c r="J207" s="168">
        <f>IFERROR(MIN('MP Calculations'!$E$30/I207,1),"-")</f>
        <v>0.34115533736707537</v>
      </c>
      <c r="K207" s="12"/>
      <c r="L207" s="159">
        <v>0.69187600000000005</v>
      </c>
      <c r="M207" s="187" t="s">
        <v>492</v>
      </c>
      <c r="N207" s="187">
        <v>356.22188899999998</v>
      </c>
      <c r="O207" s="186">
        <f t="shared" si="8"/>
        <v>246.461375673764</v>
      </c>
      <c r="P207" s="186">
        <f t="shared" si="9"/>
        <v>84.081613765936453</v>
      </c>
      <c r="Q207" s="215">
        <f>IF(P207="-",0,P207/(1+'General inputs'!$H$30)^'MP Calculations'!$C$40)</f>
        <v>186.76956422887088</v>
      </c>
    </row>
    <row r="208" spans="3:17" x14ac:dyDescent="0.25">
      <c r="C208" s="159"/>
      <c r="D208" s="165" t="s">
        <v>292</v>
      </c>
      <c r="E208" s="238">
        <v>26845</v>
      </c>
      <c r="F208" s="166" t="str">
        <f t="shared" si="7"/>
        <v>Date check - OK</v>
      </c>
      <c r="G208" s="68"/>
      <c r="H208" s="162" t="s">
        <v>279</v>
      </c>
      <c r="I208" s="173">
        <v>19964.399283333707</v>
      </c>
      <c r="J208" s="168">
        <f>IFERROR(MIN('MP Calculations'!$E$30/I208,1),"-")</f>
        <v>0.34115533736707537</v>
      </c>
      <c r="K208" s="12"/>
      <c r="L208" s="159">
        <v>1</v>
      </c>
      <c r="M208" s="187" t="s">
        <v>493</v>
      </c>
      <c r="N208" s="187">
        <v>195460.17293999999</v>
      </c>
      <c r="O208" s="186">
        <f t="shared" si="8"/>
        <v>195460.17293999999</v>
      </c>
      <c r="P208" s="186">
        <f t="shared" si="9"/>
        <v>66682.28124117259</v>
      </c>
      <c r="Q208" s="215">
        <f>IF(P208="-",0,P208/(1+'General inputs'!$H$30)^'MP Calculations'!$C$40)</f>
        <v>148120.61818735371</v>
      </c>
    </row>
    <row r="209" spans="3:17" x14ac:dyDescent="0.25">
      <c r="C209" s="159"/>
      <c r="D209" s="165" t="s">
        <v>293</v>
      </c>
      <c r="E209" s="238">
        <v>26845</v>
      </c>
      <c r="F209" s="166" t="str">
        <f t="shared" si="7"/>
        <v>Date check - OK</v>
      </c>
      <c r="G209" s="68"/>
      <c r="H209" s="162" t="s">
        <v>279</v>
      </c>
      <c r="I209" s="173">
        <v>19964.399283333707</v>
      </c>
      <c r="J209" s="168">
        <f>IFERROR(MIN('MP Calculations'!$E$30/I209,1),"-")</f>
        <v>0.34115533736707537</v>
      </c>
      <c r="K209" s="12"/>
      <c r="L209" s="159">
        <v>1</v>
      </c>
      <c r="M209" s="187" t="s">
        <v>493</v>
      </c>
      <c r="N209" s="187">
        <v>59120.142282000001</v>
      </c>
      <c r="O209" s="186">
        <f t="shared" si="8"/>
        <v>59120.142282000001</v>
      </c>
      <c r="P209" s="186">
        <f t="shared" si="9"/>
        <v>20169.152085405207</v>
      </c>
      <c r="Q209" s="215">
        <f>IF(P209="-",0,P209/(1+'General inputs'!$H$30)^'MP Calculations'!$C$40)</f>
        <v>44801.515778982961</v>
      </c>
    </row>
    <row r="210" spans="3:17" x14ac:dyDescent="0.25">
      <c r="C210" s="159"/>
      <c r="D210" s="165" t="s">
        <v>294</v>
      </c>
      <c r="E210" s="238">
        <v>26845</v>
      </c>
      <c r="F210" s="166" t="str">
        <f t="shared" si="7"/>
        <v>Date check - OK</v>
      </c>
      <c r="G210" s="68"/>
      <c r="H210" s="162" t="s">
        <v>279</v>
      </c>
      <c r="I210" s="173">
        <v>19964.399283333707</v>
      </c>
      <c r="J210" s="168">
        <f>IFERROR(MIN('MP Calculations'!$E$30/I210,1),"-")</f>
        <v>0.34115533736707537</v>
      </c>
      <c r="K210" s="12"/>
      <c r="L210" s="159">
        <v>1</v>
      </c>
      <c r="M210" s="187" t="s">
        <v>493</v>
      </c>
      <c r="N210" s="187">
        <v>184159.486389</v>
      </c>
      <c r="O210" s="186">
        <f t="shared" si="8"/>
        <v>184159.486389</v>
      </c>
      <c r="P210" s="186">
        <f t="shared" si="9"/>
        <v>62826.991708386617</v>
      </c>
      <c r="Q210" s="215">
        <f>IF(P210="-",0,P210/(1+'General inputs'!$H$30)^'MP Calculations'!$C$40)</f>
        <v>139556.90593488651</v>
      </c>
    </row>
    <row r="211" spans="3:17" x14ac:dyDescent="0.25">
      <c r="C211" s="159"/>
      <c r="D211" s="165" t="s">
        <v>295</v>
      </c>
      <c r="E211" s="238">
        <v>26845</v>
      </c>
      <c r="F211" s="166" t="str">
        <f t="shared" si="7"/>
        <v>Date check - OK</v>
      </c>
      <c r="G211" s="68"/>
      <c r="H211" s="162" t="s">
        <v>279</v>
      </c>
      <c r="I211" s="173">
        <v>19964.399283333707</v>
      </c>
      <c r="J211" s="168">
        <f>IFERROR(MIN('MP Calculations'!$E$30/I211,1),"-")</f>
        <v>0.34115533736707537</v>
      </c>
      <c r="K211" s="12"/>
      <c r="L211" s="159">
        <v>1</v>
      </c>
      <c r="M211" s="187" t="s">
        <v>493</v>
      </c>
      <c r="N211" s="187">
        <v>119803.89986600001</v>
      </c>
      <c r="O211" s="186">
        <f t="shared" si="8"/>
        <v>119803.89986600001</v>
      </c>
      <c r="P211" s="186">
        <f t="shared" si="9"/>
        <v>40871.739876676547</v>
      </c>
      <c r="Q211" s="215">
        <f>IF(P211="-",0,P211/(1+'General inputs'!$H$30)^'MP Calculations'!$C$40)</f>
        <v>90787.946426584924</v>
      </c>
    </row>
    <row r="212" spans="3:17" x14ac:dyDescent="0.25">
      <c r="C212" s="159"/>
      <c r="D212" s="165" t="s">
        <v>282</v>
      </c>
      <c r="E212" s="238">
        <v>26991</v>
      </c>
      <c r="F212" s="166" t="str">
        <f t="shared" si="7"/>
        <v>Date check - OK</v>
      </c>
      <c r="G212" s="68"/>
      <c r="H212" s="162" t="s">
        <v>279</v>
      </c>
      <c r="I212" s="173">
        <v>19964.399283333707</v>
      </c>
      <c r="J212" s="168">
        <f>IFERROR(MIN('MP Calculations'!$E$30/I212,1),"-")</f>
        <v>0.34115533736707537</v>
      </c>
      <c r="K212" s="12"/>
      <c r="L212" s="159">
        <v>1.498667</v>
      </c>
      <c r="M212" s="187" t="s">
        <v>492</v>
      </c>
      <c r="N212" s="187">
        <v>178.11094499999999</v>
      </c>
      <c r="O212" s="186">
        <f t="shared" si="8"/>
        <v>266.92899561031498</v>
      </c>
      <c r="P212" s="186">
        <f t="shared" si="9"/>
        <v>91.064251550491591</v>
      </c>
      <c r="Q212" s="215">
        <f>IF(P212="-",0,P212/(1+'General inputs'!$H$30)^'MP Calculations'!$C$40)</f>
        <v>202.28002076958197</v>
      </c>
    </row>
    <row r="213" spans="3:17" x14ac:dyDescent="0.25">
      <c r="C213" s="159"/>
      <c r="D213" s="165" t="s">
        <v>282</v>
      </c>
      <c r="E213" s="238">
        <v>26991</v>
      </c>
      <c r="F213" s="166" t="str">
        <f t="shared" si="7"/>
        <v>Date check - OK</v>
      </c>
      <c r="G213" s="68"/>
      <c r="H213" s="162" t="s">
        <v>279</v>
      </c>
      <c r="I213" s="173">
        <v>19964.399283333707</v>
      </c>
      <c r="J213" s="168">
        <f>IFERROR(MIN('MP Calculations'!$E$30/I213,1),"-")</f>
        <v>0.34115533736707537</v>
      </c>
      <c r="K213" s="12"/>
      <c r="L213" s="159">
        <v>499.28828600000003</v>
      </c>
      <c r="M213" s="187" t="s">
        <v>492</v>
      </c>
      <c r="N213" s="187">
        <v>178.11094499999999</v>
      </c>
      <c r="O213" s="186">
        <f t="shared" si="8"/>
        <v>88928.708446890261</v>
      </c>
      <c r="P213" s="186">
        <f t="shared" si="9"/>
        <v>30338.503531817132</v>
      </c>
      <c r="Q213" s="215">
        <f>IF(P213="-",0,P213/(1+'General inputs'!$H$30)^'MP Calculations'!$C$40)</f>
        <v>67390.584340676724</v>
      </c>
    </row>
    <row r="214" spans="3:17" x14ac:dyDescent="0.25">
      <c r="C214" s="159"/>
      <c r="D214" s="165" t="s">
        <v>282</v>
      </c>
      <c r="E214" s="238">
        <v>26991</v>
      </c>
      <c r="F214" s="166" t="str">
        <f t="shared" si="7"/>
        <v>Date check - OK</v>
      </c>
      <c r="G214" s="68"/>
      <c r="H214" s="162" t="s">
        <v>279</v>
      </c>
      <c r="I214" s="173">
        <v>19964.399283333707</v>
      </c>
      <c r="J214" s="168">
        <f>IFERROR(MIN('MP Calculations'!$E$30/I214,1),"-")</f>
        <v>0.34115533736707537</v>
      </c>
      <c r="K214" s="12"/>
      <c r="L214" s="159">
        <v>0.74524199999999996</v>
      </c>
      <c r="M214" s="187" t="s">
        <v>492</v>
      </c>
      <c r="N214" s="187">
        <v>178.11094499999999</v>
      </c>
      <c r="O214" s="186">
        <f t="shared" si="8"/>
        <v>132.73575687368998</v>
      </c>
      <c r="P214" s="186">
        <f t="shared" si="9"/>
        <v>45.283511916917796</v>
      </c>
      <c r="Q214" s="215">
        <f>IF(P214="-",0,P214/(1+'General inputs'!$H$30)^'MP Calculations'!$C$40)</f>
        <v>100.58776715465461</v>
      </c>
    </row>
    <row r="215" spans="3:17" x14ac:dyDescent="0.25">
      <c r="C215" s="159"/>
      <c r="D215" s="165" t="s">
        <v>296</v>
      </c>
      <c r="E215" s="238">
        <v>27030</v>
      </c>
      <c r="F215" s="166" t="str">
        <f t="shared" ref="F215:F278" si="10">IF(E215="","-",IF(OR(E215&lt;$E$15,E215&gt;$E$16),"ERROR - date outside of range","Date check - OK"))</f>
        <v>Date check - OK</v>
      </c>
      <c r="G215" s="68"/>
      <c r="H215" s="162" t="s">
        <v>279</v>
      </c>
      <c r="I215" s="173">
        <v>19964.399283333707</v>
      </c>
      <c r="J215" s="168">
        <f>IFERROR(MIN('MP Calculations'!$E$30/I215,1),"-")</f>
        <v>0.34115533736707537</v>
      </c>
      <c r="K215" s="12"/>
      <c r="L215" s="159">
        <v>1.698788</v>
      </c>
      <c r="M215" s="187" t="s">
        <v>492</v>
      </c>
      <c r="N215" s="187">
        <v>219.07646199999999</v>
      </c>
      <c r="O215" s="186">
        <f t="shared" ref="O215:O278" si="11">IF(N215="","-",L215*N215)</f>
        <v>372.16446472805598</v>
      </c>
      <c r="P215" s="186">
        <f t="shared" ref="P215:P278" si="12">IF(O215="-","-",IF(OR(E215&lt;$E$15,E215&gt;$E$16),0,O215*J215))</f>
        <v>126.96589352033696</v>
      </c>
      <c r="Q215" s="215">
        <f>IF(P215="-",0,P215/(1+'General inputs'!$H$30)^'MP Calculations'!$C$40)</f>
        <v>282.02794335911557</v>
      </c>
    </row>
    <row r="216" spans="3:17" x14ac:dyDescent="0.25">
      <c r="C216" s="159"/>
      <c r="D216" s="165" t="s">
        <v>296</v>
      </c>
      <c r="E216" s="238">
        <v>27222</v>
      </c>
      <c r="F216" s="166" t="str">
        <f t="shared" si="10"/>
        <v>Date check - OK</v>
      </c>
      <c r="G216" s="68"/>
      <c r="H216" s="162" t="s">
        <v>279</v>
      </c>
      <c r="I216" s="173">
        <v>19964.399283333707</v>
      </c>
      <c r="J216" s="168">
        <f>IFERROR(MIN('MP Calculations'!$E$30/I216,1),"-")</f>
        <v>0.34115533736707537</v>
      </c>
      <c r="K216" s="12"/>
      <c r="L216" s="159">
        <v>501.75893400000001</v>
      </c>
      <c r="M216" s="187" t="s">
        <v>492</v>
      </c>
      <c r="N216" s="187">
        <v>219.07646199999999</v>
      </c>
      <c r="O216" s="186">
        <f t="shared" si="11"/>
        <v>109923.57203761151</v>
      </c>
      <c r="P216" s="186">
        <f t="shared" si="12"/>
        <v>37501.013303085369</v>
      </c>
      <c r="Q216" s="215">
        <f>IF(P216="-",0,P216/(1+'General inputs'!$H$30)^'MP Calculations'!$C$40)</f>
        <v>83300.588547883672</v>
      </c>
    </row>
    <row r="217" spans="3:17" x14ac:dyDescent="0.25">
      <c r="C217" s="159"/>
      <c r="D217" s="165" t="s">
        <v>282</v>
      </c>
      <c r="E217" s="238">
        <v>27222</v>
      </c>
      <c r="F217" s="166" t="str">
        <f t="shared" si="10"/>
        <v>Date check - OK</v>
      </c>
      <c r="G217" s="68"/>
      <c r="H217" s="162" t="s">
        <v>279</v>
      </c>
      <c r="I217" s="173">
        <v>19964.399283333707</v>
      </c>
      <c r="J217" s="168">
        <f>IFERROR(MIN('MP Calculations'!$E$30/I217,1),"-")</f>
        <v>0.34115533736707537</v>
      </c>
      <c r="K217" s="12"/>
      <c r="L217" s="159">
        <v>4.2030770000000004</v>
      </c>
      <c r="M217" s="187" t="s">
        <v>492</v>
      </c>
      <c r="N217" s="187">
        <v>178.11094499999999</v>
      </c>
      <c r="O217" s="186">
        <f t="shared" si="11"/>
        <v>748.61401637776498</v>
      </c>
      <c r="P217" s="186">
        <f t="shared" si="12"/>
        <v>255.39366731507769</v>
      </c>
      <c r="Q217" s="215">
        <f>IF(P217="-",0,P217/(1+'General inputs'!$H$30)^'MP Calculations'!$C$40)</f>
        <v>567.30314529922407</v>
      </c>
    </row>
    <row r="218" spans="3:17" x14ac:dyDescent="0.25">
      <c r="C218" s="159"/>
      <c r="D218" s="165" t="s">
        <v>282</v>
      </c>
      <c r="E218" s="238">
        <v>27222</v>
      </c>
      <c r="F218" s="166" t="str">
        <f t="shared" si="10"/>
        <v>Date check - OK</v>
      </c>
      <c r="G218" s="68"/>
      <c r="H218" s="162" t="s">
        <v>279</v>
      </c>
      <c r="I218" s="173">
        <v>19964.399283333707</v>
      </c>
      <c r="J218" s="168">
        <f>IFERROR(MIN('MP Calculations'!$E$30/I218,1),"-")</f>
        <v>0.34115533736707537</v>
      </c>
      <c r="K218" s="12"/>
      <c r="L218" s="159">
        <v>2.0551819999999998</v>
      </c>
      <c r="M218" s="187" t="s">
        <v>492</v>
      </c>
      <c r="N218" s="187">
        <v>178.11094499999999</v>
      </c>
      <c r="O218" s="186">
        <f t="shared" si="11"/>
        <v>366.05040816698994</v>
      </c>
      <c r="P218" s="186">
        <f t="shared" si="12"/>
        <v>124.8800504915651</v>
      </c>
      <c r="Q218" s="215">
        <f>IF(P218="-",0,P218/(1+'General inputs'!$H$30)^'MP Calculations'!$C$40)</f>
        <v>277.39468317195946</v>
      </c>
    </row>
    <row r="219" spans="3:17" x14ac:dyDescent="0.25">
      <c r="C219" s="159"/>
      <c r="D219" s="165" t="s">
        <v>282</v>
      </c>
      <c r="E219" s="238">
        <v>27222</v>
      </c>
      <c r="F219" s="166" t="str">
        <f t="shared" si="10"/>
        <v>Date check - OK</v>
      </c>
      <c r="G219" s="68"/>
      <c r="H219" s="162" t="s">
        <v>279</v>
      </c>
      <c r="I219" s="173">
        <v>19964.399283333707</v>
      </c>
      <c r="J219" s="168">
        <f>IFERROR(MIN('MP Calculations'!$E$30/I219,1),"-")</f>
        <v>0.34115533736707537</v>
      </c>
      <c r="K219" s="12"/>
      <c r="L219" s="159">
        <v>4.2045560000000002</v>
      </c>
      <c r="M219" s="187" t="s">
        <v>492</v>
      </c>
      <c r="N219" s="187">
        <v>178.11094499999999</v>
      </c>
      <c r="O219" s="186">
        <f t="shared" si="11"/>
        <v>748.87744246542002</v>
      </c>
      <c r="P219" s="186">
        <f t="shared" si="12"/>
        <v>255.48353653088293</v>
      </c>
      <c r="Q219" s="215">
        <f>IF(P219="-",0,P219/(1+'General inputs'!$H$30)^'MP Calculations'!$C$40)</f>
        <v>567.50277080023147</v>
      </c>
    </row>
    <row r="220" spans="3:17" x14ac:dyDescent="0.25">
      <c r="C220" s="159"/>
      <c r="D220" s="165" t="s">
        <v>282</v>
      </c>
      <c r="E220" s="238">
        <v>27222</v>
      </c>
      <c r="F220" s="166" t="str">
        <f t="shared" si="10"/>
        <v>Date check - OK</v>
      </c>
      <c r="G220" s="68"/>
      <c r="H220" s="162" t="s">
        <v>279</v>
      </c>
      <c r="I220" s="173">
        <v>19964.399283333707</v>
      </c>
      <c r="J220" s="168">
        <f>IFERROR(MIN('MP Calculations'!$E$30/I220,1),"-")</f>
        <v>0.34115533736707537</v>
      </c>
      <c r="K220" s="12"/>
      <c r="L220" s="159">
        <v>1.799382</v>
      </c>
      <c r="M220" s="187" t="s">
        <v>492</v>
      </c>
      <c r="N220" s="187">
        <v>178.11094499999999</v>
      </c>
      <c r="O220" s="186">
        <f t="shared" si="11"/>
        <v>320.48962843598997</v>
      </c>
      <c r="P220" s="186">
        <f t="shared" si="12"/>
        <v>109.33674731172879</v>
      </c>
      <c r="Q220" s="215">
        <f>IF(P220="-",0,P220/(1+'General inputs'!$H$30)^'MP Calculations'!$C$40)</f>
        <v>242.8685147083454</v>
      </c>
    </row>
    <row r="221" spans="3:17" x14ac:dyDescent="0.25">
      <c r="C221" s="159"/>
      <c r="D221" s="165" t="s">
        <v>282</v>
      </c>
      <c r="E221" s="238">
        <v>27222</v>
      </c>
      <c r="F221" s="166" t="str">
        <f t="shared" si="10"/>
        <v>Date check - OK</v>
      </c>
      <c r="G221" s="68"/>
      <c r="H221" s="162" t="s">
        <v>279</v>
      </c>
      <c r="I221" s="173">
        <v>19964.399283333707</v>
      </c>
      <c r="J221" s="168">
        <f>IFERROR(MIN('MP Calculations'!$E$30/I221,1),"-")</f>
        <v>0.34115533736707537</v>
      </c>
      <c r="K221" s="12"/>
      <c r="L221" s="159">
        <v>1.0798209999999999</v>
      </c>
      <c r="M221" s="187" t="s">
        <v>492</v>
      </c>
      <c r="N221" s="187">
        <v>178.11094499999999</v>
      </c>
      <c r="O221" s="186">
        <f t="shared" si="11"/>
        <v>192.32793874084498</v>
      </c>
      <c r="P221" s="186">
        <f t="shared" si="12"/>
        <v>65.613702826247177</v>
      </c>
      <c r="Q221" s="215">
        <f>IF(P221="-",0,P221/(1+'General inputs'!$H$30)^'MP Calculations'!$C$40)</f>
        <v>145.7469967026903</v>
      </c>
    </row>
    <row r="222" spans="3:17" x14ac:dyDescent="0.25">
      <c r="C222" s="159"/>
      <c r="D222" s="165" t="s">
        <v>282</v>
      </c>
      <c r="E222" s="238">
        <v>27222</v>
      </c>
      <c r="F222" s="166" t="str">
        <f t="shared" si="10"/>
        <v>Date check - OK</v>
      </c>
      <c r="G222" s="68"/>
      <c r="H222" s="162" t="s">
        <v>279</v>
      </c>
      <c r="I222" s="173">
        <v>19964.399283333707</v>
      </c>
      <c r="J222" s="168">
        <f>IFERROR(MIN('MP Calculations'!$E$30/I222,1),"-")</f>
        <v>0.34115533736707537</v>
      </c>
      <c r="K222" s="12"/>
      <c r="L222" s="159">
        <v>1.103834</v>
      </c>
      <c r="M222" s="187" t="s">
        <v>492</v>
      </c>
      <c r="N222" s="187">
        <v>178.11094499999999</v>
      </c>
      <c r="O222" s="186">
        <f t="shared" si="11"/>
        <v>196.60491686312997</v>
      </c>
      <c r="P222" s="186">
        <f t="shared" si="12"/>
        <v>67.072816740466905</v>
      </c>
      <c r="Q222" s="215">
        <f>IF(P222="-",0,P222/(1+'General inputs'!$H$30)^'MP Calculations'!$C$40)</f>
        <v>148.98811039822101</v>
      </c>
    </row>
    <row r="223" spans="3:17" x14ac:dyDescent="0.25">
      <c r="C223" s="159"/>
      <c r="D223" s="165" t="s">
        <v>290</v>
      </c>
      <c r="E223" s="238">
        <v>27326</v>
      </c>
      <c r="F223" s="166" t="str">
        <f t="shared" si="10"/>
        <v>Date check - OK</v>
      </c>
      <c r="G223" s="68"/>
      <c r="H223" s="162" t="s">
        <v>279</v>
      </c>
      <c r="I223" s="173">
        <v>19964.399283333707</v>
      </c>
      <c r="J223" s="168">
        <f>IFERROR(MIN('MP Calculations'!$E$30/I223,1),"-")</f>
        <v>0.34115533736707537</v>
      </c>
      <c r="K223" s="12"/>
      <c r="L223" s="159">
        <v>1351.96027</v>
      </c>
      <c r="M223" s="187" t="s">
        <v>492</v>
      </c>
      <c r="N223" s="187">
        <v>612.70164899999997</v>
      </c>
      <c r="O223" s="186">
        <f t="shared" si="11"/>
        <v>828348.28681148519</v>
      </c>
      <c r="P223" s="186">
        <f t="shared" si="12"/>
        <v>282595.43924461113</v>
      </c>
      <c r="Q223" s="215">
        <f>IF(P223="-",0,P223/(1+'General inputs'!$H$30)^'MP Calculations'!$C$40)</f>
        <v>627726.14221832354</v>
      </c>
    </row>
    <row r="224" spans="3:17" x14ac:dyDescent="0.25">
      <c r="C224" s="159"/>
      <c r="D224" s="165" t="s">
        <v>290</v>
      </c>
      <c r="E224" s="238">
        <v>27326</v>
      </c>
      <c r="F224" s="166" t="str">
        <f t="shared" si="10"/>
        <v>Date check - OK</v>
      </c>
      <c r="G224" s="68"/>
      <c r="H224" s="162" t="s">
        <v>279</v>
      </c>
      <c r="I224" s="173">
        <v>19964.399283333707</v>
      </c>
      <c r="J224" s="168">
        <f>IFERROR(MIN('MP Calculations'!$E$30/I224,1),"-")</f>
        <v>0.34115533736707537</v>
      </c>
      <c r="K224" s="12"/>
      <c r="L224" s="159">
        <v>1.998523</v>
      </c>
      <c r="M224" s="187" t="s">
        <v>492</v>
      </c>
      <c r="N224" s="187">
        <v>612.70164899999997</v>
      </c>
      <c r="O224" s="186">
        <f t="shared" si="11"/>
        <v>1224.498337664427</v>
      </c>
      <c r="P224" s="186">
        <f t="shared" si="12"/>
        <v>417.74414349133059</v>
      </c>
      <c r="Q224" s="215">
        <f>IF(P224="-",0,P224/(1+'General inputs'!$H$30)^'MP Calculations'!$C$40)</f>
        <v>927.93047307861411</v>
      </c>
    </row>
    <row r="225" spans="3:17" x14ac:dyDescent="0.25">
      <c r="C225" s="159"/>
      <c r="D225" s="165" t="s">
        <v>290</v>
      </c>
      <c r="E225" s="238">
        <v>27326</v>
      </c>
      <c r="F225" s="166" t="str">
        <f t="shared" si="10"/>
        <v>Date check - OK</v>
      </c>
      <c r="G225" s="68"/>
      <c r="H225" s="162" t="s">
        <v>279</v>
      </c>
      <c r="I225" s="173">
        <v>19964.399283333707</v>
      </c>
      <c r="J225" s="168">
        <f>IFERROR(MIN('MP Calculations'!$E$30/I225,1),"-")</f>
        <v>0.34115533736707537</v>
      </c>
      <c r="K225" s="12"/>
      <c r="L225" s="159">
        <v>1.307086</v>
      </c>
      <c r="M225" s="187" t="s">
        <v>492</v>
      </c>
      <c r="N225" s="187">
        <v>612.70164899999997</v>
      </c>
      <c r="O225" s="186">
        <f t="shared" si="11"/>
        <v>800.85374758481396</v>
      </c>
      <c r="P225" s="186">
        <f t="shared" si="12"/>
        <v>273.21553043898382</v>
      </c>
      <c r="Q225" s="215">
        <f>IF(P225="-",0,P225/(1+'General inputs'!$H$30)^'MP Calculations'!$C$40)</f>
        <v>606.89065391513293</v>
      </c>
    </row>
    <row r="226" spans="3:17" x14ac:dyDescent="0.25">
      <c r="C226" s="159"/>
      <c r="D226" s="165" t="s">
        <v>290</v>
      </c>
      <c r="E226" s="238">
        <v>27326</v>
      </c>
      <c r="F226" s="166" t="str">
        <f t="shared" si="10"/>
        <v>Date check - OK</v>
      </c>
      <c r="G226" s="68"/>
      <c r="H226" s="162" t="s">
        <v>279</v>
      </c>
      <c r="I226" s="173">
        <v>19964.399283333707</v>
      </c>
      <c r="J226" s="168">
        <f>IFERROR(MIN('MP Calculations'!$E$30/I226,1),"-")</f>
        <v>0.34115533736707537</v>
      </c>
      <c r="K226" s="12"/>
      <c r="L226" s="159">
        <v>3.8701690000000002</v>
      </c>
      <c r="M226" s="187" t="s">
        <v>492</v>
      </c>
      <c r="N226" s="187">
        <v>612.70164899999997</v>
      </c>
      <c r="O226" s="186">
        <f t="shared" si="11"/>
        <v>2371.258928208681</v>
      </c>
      <c r="P226" s="186">
        <f t="shared" si="12"/>
        <v>808.96763963772219</v>
      </c>
      <c r="Q226" s="215">
        <f>IF(P226="-",0,P226/(1+'General inputs'!$H$30)^'MP Calculations'!$C$40)</f>
        <v>1796.9509237893119</v>
      </c>
    </row>
    <row r="227" spans="3:17" x14ac:dyDescent="0.25">
      <c r="C227" s="159"/>
      <c r="D227" s="165" t="s">
        <v>282</v>
      </c>
      <c r="E227" s="238">
        <v>27326</v>
      </c>
      <c r="F227" s="166" t="str">
        <f t="shared" si="10"/>
        <v>Date check - OK</v>
      </c>
      <c r="G227" s="68"/>
      <c r="H227" s="162" t="s">
        <v>279</v>
      </c>
      <c r="I227" s="173">
        <v>19964.399283333707</v>
      </c>
      <c r="J227" s="168">
        <f>IFERROR(MIN('MP Calculations'!$E$30/I227,1),"-")</f>
        <v>0.34115533736707537</v>
      </c>
      <c r="K227" s="12"/>
      <c r="L227" s="159">
        <v>108.305021</v>
      </c>
      <c r="M227" s="187" t="s">
        <v>492</v>
      </c>
      <c r="N227" s="187">
        <v>178.11094499999999</v>
      </c>
      <c r="O227" s="186">
        <f t="shared" si="11"/>
        <v>19290.309638554842</v>
      </c>
      <c r="P227" s="186">
        <f t="shared" si="12"/>
        <v>6580.9920926565228</v>
      </c>
      <c r="Q227" s="215">
        <f>IF(P227="-",0,P227/(1+'General inputs'!$H$30)^'MP Calculations'!$C$40)</f>
        <v>14618.285381162064</v>
      </c>
    </row>
    <row r="228" spans="3:17" x14ac:dyDescent="0.25">
      <c r="C228" s="159"/>
      <c r="D228" s="165" t="s">
        <v>282</v>
      </c>
      <c r="E228" s="238">
        <v>27326</v>
      </c>
      <c r="F228" s="166" t="str">
        <f t="shared" si="10"/>
        <v>Date check - OK</v>
      </c>
      <c r="G228" s="68"/>
      <c r="H228" s="162" t="s">
        <v>279</v>
      </c>
      <c r="I228" s="173">
        <v>19964.399283333707</v>
      </c>
      <c r="J228" s="168">
        <f>IFERROR(MIN('MP Calculations'!$E$30/I228,1),"-")</f>
        <v>0.34115533736707537</v>
      </c>
      <c r="K228" s="12"/>
      <c r="L228" s="159">
        <v>5.9982829999999998</v>
      </c>
      <c r="M228" s="187" t="s">
        <v>492</v>
      </c>
      <c r="N228" s="187">
        <v>178.11094499999999</v>
      </c>
      <c r="O228" s="186">
        <f t="shared" si="11"/>
        <v>1068.359853507435</v>
      </c>
      <c r="P228" s="186">
        <f t="shared" si="12"/>
        <v>364.47666625276821</v>
      </c>
      <c r="Q228" s="215">
        <f>IF(P228="-",0,P228/(1+'General inputs'!$H$30)^'MP Calculations'!$C$40)</f>
        <v>809.60801153413695</v>
      </c>
    </row>
    <row r="229" spans="3:17" x14ac:dyDescent="0.25">
      <c r="C229" s="159"/>
      <c r="D229" s="165" t="s">
        <v>282</v>
      </c>
      <c r="E229" s="238">
        <v>27326</v>
      </c>
      <c r="F229" s="166" t="str">
        <f t="shared" si="10"/>
        <v>Date check - OK</v>
      </c>
      <c r="G229" s="68"/>
      <c r="H229" s="162" t="s">
        <v>279</v>
      </c>
      <c r="I229" s="173">
        <v>19964.399283333707</v>
      </c>
      <c r="J229" s="168">
        <f>IFERROR(MIN('MP Calculations'!$E$30/I229,1),"-")</f>
        <v>0.34115533736707537</v>
      </c>
      <c r="K229" s="12"/>
      <c r="L229" s="159">
        <v>1.93811</v>
      </c>
      <c r="M229" s="187" t="s">
        <v>492</v>
      </c>
      <c r="N229" s="187">
        <v>178.11094499999999</v>
      </c>
      <c r="O229" s="186">
        <f t="shared" si="11"/>
        <v>345.19860361394996</v>
      </c>
      <c r="P229" s="186">
        <f t="shared" si="12"/>
        <v>117.76634607456042</v>
      </c>
      <c r="Q229" s="215">
        <f>IF(P229="-",0,P229/(1+'General inputs'!$H$30)^'MP Calculations'!$C$40)</f>
        <v>261.5930897615911</v>
      </c>
    </row>
    <row r="230" spans="3:17" x14ac:dyDescent="0.25">
      <c r="C230" s="159"/>
      <c r="D230" s="165" t="s">
        <v>282</v>
      </c>
      <c r="E230" s="238">
        <v>27326</v>
      </c>
      <c r="F230" s="166" t="str">
        <f t="shared" si="10"/>
        <v>Date check - OK</v>
      </c>
      <c r="G230" s="68"/>
      <c r="H230" s="162" t="s">
        <v>279</v>
      </c>
      <c r="I230" s="173">
        <v>19964.399283333707</v>
      </c>
      <c r="J230" s="168">
        <f>IFERROR(MIN('MP Calculations'!$E$30/I230,1),"-")</f>
        <v>0.34115533736707537</v>
      </c>
      <c r="K230" s="12"/>
      <c r="L230" s="159">
        <v>162.37451200000001</v>
      </c>
      <c r="M230" s="187" t="s">
        <v>492</v>
      </c>
      <c r="N230" s="187">
        <v>178.11094499999999</v>
      </c>
      <c r="O230" s="186">
        <f t="shared" si="11"/>
        <v>28920.677776233839</v>
      </c>
      <c r="P230" s="186">
        <f t="shared" si="12"/>
        <v>9866.4435836355351</v>
      </c>
      <c r="Q230" s="215">
        <f>IF(P230="-",0,P230/(1+'General inputs'!$H$30)^'MP Calculations'!$C$40)</f>
        <v>21916.222656407819</v>
      </c>
    </row>
    <row r="231" spans="3:17" x14ac:dyDescent="0.25">
      <c r="C231" s="159"/>
      <c r="D231" s="165" t="s">
        <v>282</v>
      </c>
      <c r="E231" s="238">
        <v>27326</v>
      </c>
      <c r="F231" s="166" t="str">
        <f t="shared" si="10"/>
        <v>Date check - OK</v>
      </c>
      <c r="G231" s="68"/>
      <c r="H231" s="162" t="s">
        <v>279</v>
      </c>
      <c r="I231" s="173">
        <v>19964.399283333707</v>
      </c>
      <c r="J231" s="168">
        <f>IFERROR(MIN('MP Calculations'!$E$30/I231,1),"-")</f>
        <v>0.34115533736707537</v>
      </c>
      <c r="K231" s="12"/>
      <c r="L231" s="159">
        <v>2.2186659999999998</v>
      </c>
      <c r="M231" s="187" t="s">
        <v>492</v>
      </c>
      <c r="N231" s="187">
        <v>178.11094499999999</v>
      </c>
      <c r="O231" s="186">
        <f t="shared" si="11"/>
        <v>395.16869789936993</v>
      </c>
      <c r="P231" s="186">
        <f t="shared" si="12"/>
        <v>134.81391044876744</v>
      </c>
      <c r="Q231" s="215">
        <f>IF(P231="-",0,P231/(1+'General inputs'!$H$30)^'MP Calculations'!$C$40)</f>
        <v>299.46065707776665</v>
      </c>
    </row>
    <row r="232" spans="3:17" x14ac:dyDescent="0.25">
      <c r="C232" s="159"/>
      <c r="D232" s="165" t="s">
        <v>297</v>
      </c>
      <c r="E232" s="238">
        <v>27326</v>
      </c>
      <c r="F232" s="166" t="str">
        <f t="shared" si="10"/>
        <v>Date check - OK</v>
      </c>
      <c r="G232" s="68"/>
      <c r="H232" s="162" t="s">
        <v>279</v>
      </c>
      <c r="I232" s="173">
        <v>19964.399283333707</v>
      </c>
      <c r="J232" s="168">
        <f>IFERROR(MIN('MP Calculations'!$E$30/I232,1),"-")</f>
        <v>0.34115533736707537</v>
      </c>
      <c r="K232" s="12"/>
      <c r="L232" s="159">
        <v>3.5514610000000002</v>
      </c>
      <c r="M232" s="187" t="s">
        <v>492</v>
      </c>
      <c r="N232" s="187">
        <v>439.934033</v>
      </c>
      <c r="O232" s="186">
        <f t="shared" si="11"/>
        <v>1562.4085607722131</v>
      </c>
      <c r="P232" s="186">
        <f t="shared" si="12"/>
        <v>533.02401965545107</v>
      </c>
      <c r="Q232" s="215">
        <f>IF(P232="-",0,P232/(1+'General inputs'!$H$30)^'MP Calculations'!$C$40)</f>
        <v>1184.0003945654639</v>
      </c>
    </row>
    <row r="233" spans="3:17" x14ac:dyDescent="0.25">
      <c r="C233" s="159"/>
      <c r="D233" s="165" t="s">
        <v>297</v>
      </c>
      <c r="E233" s="238">
        <v>27326</v>
      </c>
      <c r="F233" s="166" t="str">
        <f t="shared" si="10"/>
        <v>Date check - OK</v>
      </c>
      <c r="G233" s="68"/>
      <c r="H233" s="162" t="s">
        <v>279</v>
      </c>
      <c r="I233" s="173">
        <v>19964.399283333707</v>
      </c>
      <c r="J233" s="168">
        <f>IFERROR(MIN('MP Calculations'!$E$30/I233,1),"-")</f>
        <v>0.34115533736707537</v>
      </c>
      <c r="K233" s="12"/>
      <c r="L233" s="159">
        <v>4.2123290000000004</v>
      </c>
      <c r="M233" s="187" t="s">
        <v>492</v>
      </c>
      <c r="N233" s="187">
        <v>439.934033</v>
      </c>
      <c r="O233" s="186">
        <f t="shared" si="11"/>
        <v>1853.1468852928572</v>
      </c>
      <c r="P233" s="186">
        <f t="shared" si="12"/>
        <v>632.21095084282967</v>
      </c>
      <c r="Q233" s="215">
        <f>IF(P233="-",0,P233/(1+'General inputs'!$H$30)^'MP Calculations'!$C$40)</f>
        <v>1404.3232343082316</v>
      </c>
    </row>
    <row r="234" spans="3:17" x14ac:dyDescent="0.25">
      <c r="C234" s="159"/>
      <c r="D234" s="165" t="s">
        <v>297</v>
      </c>
      <c r="E234" s="238">
        <v>27326</v>
      </c>
      <c r="F234" s="166" t="str">
        <f t="shared" si="10"/>
        <v>Date check - OK</v>
      </c>
      <c r="G234" s="68"/>
      <c r="H234" s="162" t="s">
        <v>279</v>
      </c>
      <c r="I234" s="173">
        <v>19964.399283333707</v>
      </c>
      <c r="J234" s="168">
        <f>IFERROR(MIN('MP Calculations'!$E$30/I234,1),"-")</f>
        <v>0.34115533736707537</v>
      </c>
      <c r="K234" s="12"/>
      <c r="L234" s="159">
        <v>3.2160000000000002</v>
      </c>
      <c r="M234" s="187" t="s">
        <v>492</v>
      </c>
      <c r="N234" s="187">
        <v>439.934033</v>
      </c>
      <c r="O234" s="186">
        <f t="shared" si="11"/>
        <v>1414.8278501280001</v>
      </c>
      <c r="P234" s="186">
        <f t="shared" si="12"/>
        <v>482.67607252675185</v>
      </c>
      <c r="Q234" s="215">
        <f>IF(P234="-",0,P234/(1+'General inputs'!$H$30)^'MP Calculations'!$C$40)</f>
        <v>1072.163053155457</v>
      </c>
    </row>
    <row r="235" spans="3:17" x14ac:dyDescent="0.25">
      <c r="C235" s="159"/>
      <c r="D235" s="165" t="s">
        <v>297</v>
      </c>
      <c r="E235" s="238">
        <v>27326</v>
      </c>
      <c r="F235" s="166" t="str">
        <f t="shared" si="10"/>
        <v>Date check - OK</v>
      </c>
      <c r="G235" s="68"/>
      <c r="H235" s="162" t="s">
        <v>279</v>
      </c>
      <c r="I235" s="173">
        <v>19964.399283333707</v>
      </c>
      <c r="J235" s="168">
        <f>IFERROR(MIN('MP Calculations'!$E$30/I235,1),"-")</f>
        <v>0.34115533736707537</v>
      </c>
      <c r="K235" s="12"/>
      <c r="L235" s="159">
        <v>1.3050649999999999</v>
      </c>
      <c r="M235" s="187" t="s">
        <v>492</v>
      </c>
      <c r="N235" s="187">
        <v>439.934033</v>
      </c>
      <c r="O235" s="186">
        <f t="shared" si="11"/>
        <v>574.14250877714494</v>
      </c>
      <c r="P235" s="186">
        <f t="shared" si="12"/>
        <v>195.87178127864593</v>
      </c>
      <c r="Q235" s="215">
        <f>IF(P235="-",0,P235/(1+'General inputs'!$H$30)^'MP Calculations'!$C$40)</f>
        <v>435.0878342556984</v>
      </c>
    </row>
    <row r="236" spans="3:17" x14ac:dyDescent="0.25">
      <c r="C236" s="159"/>
      <c r="D236" s="165" t="s">
        <v>297</v>
      </c>
      <c r="E236" s="238">
        <v>27326</v>
      </c>
      <c r="F236" s="166" t="str">
        <f t="shared" si="10"/>
        <v>Date check - OK</v>
      </c>
      <c r="G236" s="68"/>
      <c r="H236" s="162" t="s">
        <v>279</v>
      </c>
      <c r="I236" s="173">
        <v>19964.399283333707</v>
      </c>
      <c r="J236" s="168">
        <f>IFERROR(MIN('MP Calculations'!$E$30/I236,1),"-")</f>
        <v>0.34115533736707537</v>
      </c>
      <c r="K236" s="12"/>
      <c r="L236" s="159">
        <v>1.258313</v>
      </c>
      <c r="M236" s="187" t="s">
        <v>492</v>
      </c>
      <c r="N236" s="187">
        <v>439.934033</v>
      </c>
      <c r="O236" s="186">
        <f t="shared" si="11"/>
        <v>553.57471286632904</v>
      </c>
      <c r="P236" s="186">
        <f t="shared" si="12"/>
        <v>188.85496792579437</v>
      </c>
      <c r="Q236" s="215">
        <f>IF(P236="-",0,P236/(1+'General inputs'!$H$30)^'MP Calculations'!$C$40)</f>
        <v>419.50146390087139</v>
      </c>
    </row>
    <row r="237" spans="3:17" x14ac:dyDescent="0.25">
      <c r="C237" s="159"/>
      <c r="D237" s="165" t="s">
        <v>297</v>
      </c>
      <c r="E237" s="238">
        <v>27326</v>
      </c>
      <c r="F237" s="166" t="str">
        <f t="shared" si="10"/>
        <v>Date check - OK</v>
      </c>
      <c r="G237" s="68"/>
      <c r="H237" s="162" t="s">
        <v>279</v>
      </c>
      <c r="I237" s="173">
        <v>19964.399283333707</v>
      </c>
      <c r="J237" s="168">
        <f>IFERROR(MIN('MP Calculations'!$E$30/I237,1),"-")</f>
        <v>0.34115533736707537</v>
      </c>
      <c r="K237" s="12"/>
      <c r="L237" s="159">
        <v>1.3205929999999999</v>
      </c>
      <c r="M237" s="187" t="s">
        <v>492</v>
      </c>
      <c r="N237" s="187">
        <v>439.934033</v>
      </c>
      <c r="O237" s="186">
        <f t="shared" si="11"/>
        <v>580.97380444156897</v>
      </c>
      <c r="P237" s="186">
        <f t="shared" si="12"/>
        <v>198.20231425569673</v>
      </c>
      <c r="Q237" s="215">
        <f>IF(P237="-",0,P237/(1+'General inputs'!$H$30)^'MP Calculations'!$C$40)</f>
        <v>440.26462153474006</v>
      </c>
    </row>
    <row r="238" spans="3:17" x14ac:dyDescent="0.25">
      <c r="C238" s="159"/>
      <c r="D238" s="165" t="s">
        <v>297</v>
      </c>
      <c r="E238" s="238">
        <v>27326</v>
      </c>
      <c r="F238" s="166" t="str">
        <f t="shared" si="10"/>
        <v>Date check - OK</v>
      </c>
      <c r="G238" s="68"/>
      <c r="H238" s="162" t="s">
        <v>279</v>
      </c>
      <c r="I238" s="173">
        <v>19964.399283333707</v>
      </c>
      <c r="J238" s="168">
        <f>IFERROR(MIN('MP Calculations'!$E$30/I238,1),"-")</f>
        <v>0.34115533736707537</v>
      </c>
      <c r="K238" s="12"/>
      <c r="L238" s="159">
        <v>2.5230260000000002</v>
      </c>
      <c r="M238" s="187" t="s">
        <v>492</v>
      </c>
      <c r="N238" s="187">
        <v>439.934033</v>
      </c>
      <c r="O238" s="186">
        <f t="shared" si="11"/>
        <v>1109.9650035438581</v>
      </c>
      <c r="P238" s="186">
        <f t="shared" si="12"/>
        <v>378.6704852496519</v>
      </c>
      <c r="Q238" s="215">
        <f>IF(P238="-",0,P238/(1+'General inputs'!$H$30)^'MP Calculations'!$C$40)</f>
        <v>841.1365856189675</v>
      </c>
    </row>
    <row r="239" spans="3:17" x14ac:dyDescent="0.25">
      <c r="C239" s="159"/>
      <c r="D239" s="165" t="s">
        <v>297</v>
      </c>
      <c r="E239" s="238">
        <v>27326</v>
      </c>
      <c r="F239" s="166" t="str">
        <f t="shared" si="10"/>
        <v>Date check - OK</v>
      </c>
      <c r="G239" s="68"/>
      <c r="H239" s="162" t="s">
        <v>279</v>
      </c>
      <c r="I239" s="173">
        <v>19964.399283333707</v>
      </c>
      <c r="J239" s="168">
        <f>IFERROR(MIN('MP Calculations'!$E$30/I239,1),"-")</f>
        <v>0.34115533736707537</v>
      </c>
      <c r="K239" s="12"/>
      <c r="L239" s="159">
        <v>2.4040910000000002</v>
      </c>
      <c r="M239" s="187" t="s">
        <v>492</v>
      </c>
      <c r="N239" s="187">
        <v>439.934033</v>
      </c>
      <c r="O239" s="186">
        <f t="shared" si="11"/>
        <v>1057.6414493290031</v>
      </c>
      <c r="P239" s="186">
        <f t="shared" si="12"/>
        <v>360.82002545923859</v>
      </c>
      <c r="Q239" s="215">
        <f>IF(P239="-",0,P239/(1+'General inputs'!$H$30)^'MP Calculations'!$C$40)</f>
        <v>801.48555554215034</v>
      </c>
    </row>
    <row r="240" spans="3:17" x14ac:dyDescent="0.25">
      <c r="C240" s="159"/>
      <c r="D240" s="165" t="s">
        <v>297</v>
      </c>
      <c r="E240" s="238">
        <v>27326</v>
      </c>
      <c r="F240" s="166" t="str">
        <f t="shared" si="10"/>
        <v>Date check - OK</v>
      </c>
      <c r="G240" s="68"/>
      <c r="H240" s="162" t="s">
        <v>279</v>
      </c>
      <c r="I240" s="173">
        <v>19964.399283333707</v>
      </c>
      <c r="J240" s="168">
        <f>IFERROR(MIN('MP Calculations'!$E$30/I240,1),"-")</f>
        <v>0.34115533736707537</v>
      </c>
      <c r="K240" s="12"/>
      <c r="L240" s="159">
        <v>2.4687670000000002</v>
      </c>
      <c r="M240" s="187" t="s">
        <v>492</v>
      </c>
      <c r="N240" s="187">
        <v>439.934033</v>
      </c>
      <c r="O240" s="186">
        <f t="shared" si="11"/>
        <v>1086.094622847311</v>
      </c>
      <c r="P240" s="186">
        <f t="shared" si="12"/>
        <v>370.52697747004089</v>
      </c>
      <c r="Q240" s="215">
        <f>IF(P240="-",0,P240/(1+'General inputs'!$H$30)^'MP Calculations'!$C$40)</f>
        <v>823.04750132134257</v>
      </c>
    </row>
    <row r="241" spans="3:17" x14ac:dyDescent="0.25">
      <c r="C241" s="159"/>
      <c r="D241" s="165" t="s">
        <v>298</v>
      </c>
      <c r="E241" s="238">
        <v>27395</v>
      </c>
      <c r="F241" s="166" t="str">
        <f t="shared" si="10"/>
        <v>Date check - OK</v>
      </c>
      <c r="G241" s="68"/>
      <c r="H241" s="162" t="s">
        <v>279</v>
      </c>
      <c r="I241" s="173">
        <v>19964.399283333707</v>
      </c>
      <c r="J241" s="168">
        <f>IFERROR(MIN('MP Calculations'!$E$30/I241,1),"-")</f>
        <v>0.34115533736707537</v>
      </c>
      <c r="K241" s="12"/>
      <c r="L241" s="159">
        <v>22.503892</v>
      </c>
      <c r="M241" s="187" t="s">
        <v>492</v>
      </c>
      <c r="N241" s="187">
        <v>1009.889055</v>
      </c>
      <c r="O241" s="186">
        <f t="shared" si="11"/>
        <v>22726.434225702062</v>
      </c>
      <c r="P241" s="186">
        <f t="shared" si="12"/>
        <v>7753.244335420035</v>
      </c>
      <c r="Q241" s="215">
        <f>IF(P241="-",0,P241/(1+'General inputs'!$H$30)^'MP Calculations'!$C$40)</f>
        <v>17222.19639976761</v>
      </c>
    </row>
    <row r="242" spans="3:17" x14ac:dyDescent="0.25">
      <c r="C242" s="159"/>
      <c r="D242" s="165" t="s">
        <v>284</v>
      </c>
      <c r="E242" s="238">
        <v>27395</v>
      </c>
      <c r="F242" s="166" t="str">
        <f t="shared" si="10"/>
        <v>Date check - OK</v>
      </c>
      <c r="G242" s="68"/>
      <c r="H242" s="162" t="s">
        <v>279</v>
      </c>
      <c r="I242" s="173">
        <v>19964.399283333707</v>
      </c>
      <c r="J242" s="168">
        <f>IFERROR(MIN('MP Calculations'!$E$30/I242,1),"-")</f>
        <v>0.34115533736707537</v>
      </c>
      <c r="K242" s="12"/>
      <c r="L242" s="159">
        <v>88.641364999999993</v>
      </c>
      <c r="M242" s="187" t="s">
        <v>492</v>
      </c>
      <c r="N242" s="187">
        <v>657.22938499999998</v>
      </c>
      <c r="O242" s="186">
        <f t="shared" si="11"/>
        <v>58257.709804510516</v>
      </c>
      <c r="P242" s="186">
        <f t="shared" si="12"/>
        <v>19874.928642590959</v>
      </c>
      <c r="Q242" s="215">
        <f>IF(P242="-",0,P242/(1+'General inputs'!$H$30)^'MP Calculations'!$C$40)</f>
        <v>44147.960480278671</v>
      </c>
    </row>
    <row r="243" spans="3:17" x14ac:dyDescent="0.25">
      <c r="C243" s="159"/>
      <c r="D243" s="165" t="s">
        <v>284</v>
      </c>
      <c r="E243" s="238">
        <v>27395</v>
      </c>
      <c r="F243" s="166" t="str">
        <f t="shared" si="10"/>
        <v>Date check - OK</v>
      </c>
      <c r="G243" s="68"/>
      <c r="H243" s="162" t="s">
        <v>279</v>
      </c>
      <c r="I243" s="173">
        <v>19964.399283333707</v>
      </c>
      <c r="J243" s="168">
        <f>IFERROR(MIN('MP Calculations'!$E$30/I243,1),"-")</f>
        <v>0.34115533736707537</v>
      </c>
      <c r="K243" s="12"/>
      <c r="L243" s="159">
        <v>64.012040999999996</v>
      </c>
      <c r="M243" s="187" t="s">
        <v>492</v>
      </c>
      <c r="N243" s="187">
        <v>657.22938499999998</v>
      </c>
      <c r="O243" s="186">
        <f t="shared" si="11"/>
        <v>42070.594339024785</v>
      </c>
      <c r="P243" s="186">
        <f t="shared" si="12"/>
        <v>14352.607804963372</v>
      </c>
      <c r="Q243" s="215">
        <f>IF(P243="-",0,P243/(1+'General inputs'!$H$30)^'MP Calculations'!$C$40)</f>
        <v>31881.289918425544</v>
      </c>
    </row>
    <row r="244" spans="3:17" x14ac:dyDescent="0.25">
      <c r="C244" s="159"/>
      <c r="D244" s="165" t="s">
        <v>281</v>
      </c>
      <c r="E244" s="238">
        <v>27395</v>
      </c>
      <c r="F244" s="166" t="str">
        <f t="shared" si="10"/>
        <v>Date check - OK</v>
      </c>
      <c r="G244" s="68"/>
      <c r="H244" s="162" t="s">
        <v>279</v>
      </c>
      <c r="I244" s="173">
        <v>19964.399283333707</v>
      </c>
      <c r="J244" s="168">
        <f>IFERROR(MIN('MP Calculations'!$E$30/I244,1),"-")</f>
        <v>0.34115533736707537</v>
      </c>
      <c r="K244" s="12"/>
      <c r="L244" s="159">
        <v>20.926016000000001</v>
      </c>
      <c r="M244" s="187" t="s">
        <v>492</v>
      </c>
      <c r="N244" s="187">
        <v>480.89954999999998</v>
      </c>
      <c r="O244" s="186">
        <f t="shared" si="11"/>
        <v>10063.3116776928</v>
      </c>
      <c r="P244" s="186">
        <f t="shared" si="12"/>
        <v>3433.1524904333164</v>
      </c>
      <c r="Q244" s="215">
        <f>IF(P244="-",0,P244/(1+'General inputs'!$H$30)^'MP Calculations'!$C$40)</f>
        <v>7626.0238814453242</v>
      </c>
    </row>
    <row r="245" spans="3:17" x14ac:dyDescent="0.25">
      <c r="C245" s="159"/>
      <c r="D245" s="165" t="s">
        <v>298</v>
      </c>
      <c r="E245" s="238">
        <v>27395</v>
      </c>
      <c r="F245" s="166" t="str">
        <f t="shared" si="10"/>
        <v>Date check - OK</v>
      </c>
      <c r="G245" s="68"/>
      <c r="H245" s="162" t="s">
        <v>279</v>
      </c>
      <c r="I245" s="173">
        <v>19964.399283333707</v>
      </c>
      <c r="J245" s="168">
        <f>IFERROR(MIN('MP Calculations'!$E$30/I245,1),"-")</f>
        <v>0.34115533736707537</v>
      </c>
      <c r="K245" s="12"/>
      <c r="L245" s="159">
        <v>96.164672999999993</v>
      </c>
      <c r="M245" s="187" t="s">
        <v>492</v>
      </c>
      <c r="N245" s="187">
        <v>1009.889055</v>
      </c>
      <c r="O245" s="186">
        <f t="shared" si="11"/>
        <v>97115.650740354002</v>
      </c>
      <c r="P245" s="186">
        <f t="shared" si="12"/>
        <v>33131.522591948531</v>
      </c>
      <c r="Q245" s="215">
        <f>IF(P245="-",0,P245/(1+'General inputs'!$H$30)^'MP Calculations'!$C$40)</f>
        <v>73594.6868712945</v>
      </c>
    </row>
    <row r="246" spans="3:17" x14ac:dyDescent="0.25">
      <c r="C246" s="159"/>
      <c r="D246" s="165" t="s">
        <v>284</v>
      </c>
      <c r="E246" s="238">
        <v>27395</v>
      </c>
      <c r="F246" s="166" t="str">
        <f t="shared" si="10"/>
        <v>Date check - OK</v>
      </c>
      <c r="G246" s="68"/>
      <c r="H246" s="162" t="s">
        <v>279</v>
      </c>
      <c r="I246" s="173">
        <v>19964.399283333707</v>
      </c>
      <c r="J246" s="168">
        <f>IFERROR(MIN('MP Calculations'!$E$30/I246,1),"-")</f>
        <v>0.34115533736707537</v>
      </c>
      <c r="K246" s="12"/>
      <c r="L246" s="159">
        <v>1.6991369999999999</v>
      </c>
      <c r="M246" s="187" t="s">
        <v>492</v>
      </c>
      <c r="N246" s="187">
        <v>657.22938499999998</v>
      </c>
      <c r="O246" s="186">
        <f t="shared" si="11"/>
        <v>1116.7227655407448</v>
      </c>
      <c r="P246" s="186">
        <f t="shared" si="12"/>
        <v>380.9759318235462</v>
      </c>
      <c r="Q246" s="215">
        <f>IF(P246="-",0,P246/(1+'General inputs'!$H$30)^'MP Calculations'!$C$40)</f>
        <v>846.25764874648837</v>
      </c>
    </row>
    <row r="247" spans="3:17" x14ac:dyDescent="0.25">
      <c r="C247" s="159"/>
      <c r="D247" s="165" t="s">
        <v>281</v>
      </c>
      <c r="E247" s="238">
        <v>27395</v>
      </c>
      <c r="F247" s="166" t="str">
        <f t="shared" si="10"/>
        <v>Date check - OK</v>
      </c>
      <c r="G247" s="68"/>
      <c r="H247" s="162" t="s">
        <v>279</v>
      </c>
      <c r="I247" s="173">
        <v>19964.399283333707</v>
      </c>
      <c r="J247" s="168">
        <f>IFERROR(MIN('MP Calculations'!$E$30/I247,1),"-")</f>
        <v>0.34115533736707537</v>
      </c>
      <c r="K247" s="12"/>
      <c r="L247" s="159">
        <v>51.999997</v>
      </c>
      <c r="M247" s="187" t="s">
        <v>492</v>
      </c>
      <c r="N247" s="187">
        <v>480.89954999999998</v>
      </c>
      <c r="O247" s="186">
        <f t="shared" si="11"/>
        <v>25006.775157301348</v>
      </c>
      <c r="P247" s="186">
        <f t="shared" si="12"/>
        <v>8531.1948152517416</v>
      </c>
      <c r="Q247" s="215">
        <f>IF(P247="-",0,P247/(1+'General inputs'!$H$30)^'MP Calculations'!$C$40)</f>
        <v>18950.249247495809</v>
      </c>
    </row>
    <row r="248" spans="3:17" x14ac:dyDescent="0.25">
      <c r="C248" s="159"/>
      <c r="D248" s="165" t="s">
        <v>281</v>
      </c>
      <c r="E248" s="238">
        <v>27395</v>
      </c>
      <c r="F248" s="166" t="str">
        <f t="shared" si="10"/>
        <v>Date check - OK</v>
      </c>
      <c r="G248" s="68"/>
      <c r="H248" s="162" t="s">
        <v>279</v>
      </c>
      <c r="I248" s="173">
        <v>19964.399283333707</v>
      </c>
      <c r="J248" s="168">
        <f>IFERROR(MIN('MP Calculations'!$E$30/I248,1),"-")</f>
        <v>0.34115533736707537</v>
      </c>
      <c r="K248" s="12"/>
      <c r="L248" s="159">
        <v>32.996920000000003</v>
      </c>
      <c r="M248" s="187" t="s">
        <v>492</v>
      </c>
      <c r="N248" s="187">
        <v>480.89954999999998</v>
      </c>
      <c r="O248" s="186">
        <f t="shared" si="11"/>
        <v>15868.203979386</v>
      </c>
      <c r="P248" s="186">
        <f t="shared" si="12"/>
        <v>5413.522481996999</v>
      </c>
      <c r="Q248" s="215">
        <f>IF(P248="-",0,P248/(1+'General inputs'!$H$30)^'MP Calculations'!$C$40)</f>
        <v>12024.997970666795</v>
      </c>
    </row>
    <row r="249" spans="3:17" x14ac:dyDescent="0.25">
      <c r="C249" s="159"/>
      <c r="D249" s="165" t="s">
        <v>281</v>
      </c>
      <c r="E249" s="238">
        <v>27395</v>
      </c>
      <c r="F249" s="166" t="str">
        <f t="shared" si="10"/>
        <v>Date check - OK</v>
      </c>
      <c r="G249" s="68"/>
      <c r="H249" s="162" t="s">
        <v>279</v>
      </c>
      <c r="I249" s="173">
        <v>19964.399283333707</v>
      </c>
      <c r="J249" s="168">
        <f>IFERROR(MIN('MP Calculations'!$E$30/I249,1),"-")</f>
        <v>0.34115533736707537</v>
      </c>
      <c r="K249" s="12"/>
      <c r="L249" s="159">
        <v>54.476526999999997</v>
      </c>
      <c r="M249" s="187" t="s">
        <v>492</v>
      </c>
      <c r="N249" s="187">
        <v>480.89954999999998</v>
      </c>
      <c r="O249" s="186">
        <f t="shared" si="11"/>
        <v>26197.737319862848</v>
      </c>
      <c r="P249" s="186">
        <f t="shared" si="12"/>
        <v>8937.4979136118309</v>
      </c>
      <c r="Q249" s="215">
        <f>IF(P249="-",0,P249/(1+'General inputs'!$H$30)^'MP Calculations'!$C$40)</f>
        <v>19852.765852812165</v>
      </c>
    </row>
    <row r="250" spans="3:17" x14ac:dyDescent="0.25">
      <c r="C250" s="159"/>
      <c r="D250" s="165" t="s">
        <v>281</v>
      </c>
      <c r="E250" s="238">
        <v>27395</v>
      </c>
      <c r="F250" s="166" t="str">
        <f t="shared" si="10"/>
        <v>Date check - OK</v>
      </c>
      <c r="G250" s="68"/>
      <c r="H250" s="162" t="s">
        <v>279</v>
      </c>
      <c r="I250" s="173">
        <v>19964.399283333707</v>
      </c>
      <c r="J250" s="168">
        <f>IFERROR(MIN('MP Calculations'!$E$30/I250,1),"-")</f>
        <v>0.34115533736707537</v>
      </c>
      <c r="K250" s="12"/>
      <c r="L250" s="159">
        <v>59.129257000000003</v>
      </c>
      <c r="M250" s="187" t="s">
        <v>492</v>
      </c>
      <c r="N250" s="187">
        <v>480.89954999999998</v>
      </c>
      <c r="O250" s="186">
        <f t="shared" si="11"/>
        <v>28435.23308313435</v>
      </c>
      <c r="P250" s="186">
        <f t="shared" si="12"/>
        <v>9700.8315355881223</v>
      </c>
      <c r="Q250" s="215">
        <f>IF(P250="-",0,P250/(1+'General inputs'!$H$30)^'MP Calculations'!$C$40)</f>
        <v>21548.350434890144</v>
      </c>
    </row>
    <row r="251" spans="3:17" x14ac:dyDescent="0.25">
      <c r="C251" s="159"/>
      <c r="D251" s="165" t="s">
        <v>284</v>
      </c>
      <c r="E251" s="238">
        <v>27395</v>
      </c>
      <c r="F251" s="166" t="str">
        <f t="shared" si="10"/>
        <v>Date check - OK</v>
      </c>
      <c r="G251" s="68"/>
      <c r="H251" s="162" t="s">
        <v>279</v>
      </c>
      <c r="I251" s="173">
        <v>19964.399283333707</v>
      </c>
      <c r="J251" s="168">
        <f>IFERROR(MIN('MP Calculations'!$E$30/I251,1),"-")</f>
        <v>0.34115533736707537</v>
      </c>
      <c r="K251" s="12"/>
      <c r="L251" s="159">
        <v>118.143264</v>
      </c>
      <c r="M251" s="187" t="s">
        <v>492</v>
      </c>
      <c r="N251" s="187">
        <v>657.22938499999998</v>
      </c>
      <c r="O251" s="186">
        <f t="shared" si="11"/>
        <v>77647.224740612641</v>
      </c>
      <c r="P251" s="186">
        <f t="shared" si="12"/>
        <v>26489.765152000826</v>
      </c>
      <c r="Q251" s="215">
        <f>IF(P251="-",0,P251/(1+'General inputs'!$H$30)^'MP Calculations'!$C$40)</f>
        <v>58841.424092274872</v>
      </c>
    </row>
    <row r="252" spans="3:17" x14ac:dyDescent="0.25">
      <c r="C252" s="159"/>
      <c r="D252" s="165" t="s">
        <v>298</v>
      </c>
      <c r="E252" s="238">
        <v>27395</v>
      </c>
      <c r="F252" s="166" t="str">
        <f t="shared" si="10"/>
        <v>Date check - OK</v>
      </c>
      <c r="G252" s="68"/>
      <c r="H252" s="162" t="s">
        <v>279</v>
      </c>
      <c r="I252" s="173">
        <v>19964.399283333707</v>
      </c>
      <c r="J252" s="168">
        <f>IFERROR(MIN('MP Calculations'!$E$30/I252,1),"-")</f>
        <v>0.34115533736707537</v>
      </c>
      <c r="K252" s="12"/>
      <c r="L252" s="159">
        <v>19.711542000000001</v>
      </c>
      <c r="M252" s="187" t="s">
        <v>492</v>
      </c>
      <c r="N252" s="187">
        <v>1009.889055</v>
      </c>
      <c r="O252" s="186">
        <f t="shared" si="11"/>
        <v>19906.47052297281</v>
      </c>
      <c r="P252" s="186">
        <f t="shared" si="12"/>
        <v>6791.1986670525303</v>
      </c>
      <c r="Q252" s="215">
        <f>IF(P252="-",0,P252/(1+'General inputs'!$H$30)^'MP Calculations'!$C$40)</f>
        <v>15085.214933766481</v>
      </c>
    </row>
    <row r="253" spans="3:17" x14ac:dyDescent="0.25">
      <c r="C253" s="159"/>
      <c r="D253" s="165" t="s">
        <v>298</v>
      </c>
      <c r="E253" s="238">
        <v>27395</v>
      </c>
      <c r="F253" s="166" t="str">
        <f t="shared" si="10"/>
        <v>Date check - OK</v>
      </c>
      <c r="G253" s="68"/>
      <c r="H253" s="162" t="s">
        <v>279</v>
      </c>
      <c r="I253" s="173">
        <v>19964.399283333707</v>
      </c>
      <c r="J253" s="168">
        <f>IFERROR(MIN('MP Calculations'!$E$30/I253,1),"-")</f>
        <v>0.34115533736707537</v>
      </c>
      <c r="K253" s="12"/>
      <c r="L253" s="159">
        <v>11.677021</v>
      </c>
      <c r="M253" s="187" t="s">
        <v>492</v>
      </c>
      <c r="N253" s="187">
        <v>1009.889055</v>
      </c>
      <c r="O253" s="186">
        <f t="shared" si="11"/>
        <v>11792.495702905155</v>
      </c>
      <c r="P253" s="186">
        <f t="shared" si="12"/>
        <v>4023.0728499243946</v>
      </c>
      <c r="Q253" s="215">
        <f>IF(P253="-",0,P253/(1+'General inputs'!$H$30)^'MP Calculations'!$C$40)</f>
        <v>8936.4074901448494</v>
      </c>
    </row>
    <row r="254" spans="3:17" x14ac:dyDescent="0.25">
      <c r="C254" s="159"/>
      <c r="D254" s="165" t="s">
        <v>281</v>
      </c>
      <c r="E254" s="238">
        <v>27395</v>
      </c>
      <c r="F254" s="166" t="str">
        <f t="shared" si="10"/>
        <v>Date check - OK</v>
      </c>
      <c r="G254" s="68"/>
      <c r="H254" s="162" t="s">
        <v>279</v>
      </c>
      <c r="I254" s="173">
        <v>19964.399283333707</v>
      </c>
      <c r="J254" s="168">
        <f>IFERROR(MIN('MP Calculations'!$E$30/I254,1),"-")</f>
        <v>0.34115533736707537</v>
      </c>
      <c r="K254" s="12"/>
      <c r="L254" s="159">
        <v>41.99953</v>
      </c>
      <c r="M254" s="187" t="s">
        <v>492</v>
      </c>
      <c r="N254" s="187">
        <v>480.89954999999998</v>
      </c>
      <c r="O254" s="186">
        <f t="shared" si="11"/>
        <v>20197.555077211498</v>
      </c>
      <c r="P254" s="186">
        <f t="shared" si="12"/>
        <v>6890.5037163561747</v>
      </c>
      <c r="Q254" s="215">
        <f>IF(P254="-",0,P254/(1+'General inputs'!$H$30)^'MP Calculations'!$C$40)</f>
        <v>15305.800147982269</v>
      </c>
    </row>
    <row r="255" spans="3:17" x14ac:dyDescent="0.25">
      <c r="C255" s="159"/>
      <c r="D255" s="165" t="s">
        <v>281</v>
      </c>
      <c r="E255" s="238">
        <v>27395</v>
      </c>
      <c r="F255" s="166" t="str">
        <f t="shared" si="10"/>
        <v>Date check - OK</v>
      </c>
      <c r="G255" s="68"/>
      <c r="H255" s="162" t="s">
        <v>279</v>
      </c>
      <c r="I255" s="173">
        <v>19964.399283333707</v>
      </c>
      <c r="J255" s="168">
        <f>IFERROR(MIN('MP Calculations'!$E$30/I255,1),"-")</f>
        <v>0.34115533736707537</v>
      </c>
      <c r="K255" s="12"/>
      <c r="L255" s="159">
        <v>16.337350000000001</v>
      </c>
      <c r="M255" s="187" t="s">
        <v>492</v>
      </c>
      <c r="N255" s="187">
        <v>480.89954999999998</v>
      </c>
      <c r="O255" s="186">
        <f t="shared" si="11"/>
        <v>7856.6242631924997</v>
      </c>
      <c r="P255" s="186">
        <f t="shared" si="12"/>
        <v>2680.329301075787</v>
      </c>
      <c r="Q255" s="215">
        <f>IF(P255="-",0,P255/(1+'General inputs'!$H$30)^'MP Calculations'!$C$40)</f>
        <v>5953.7860077871846</v>
      </c>
    </row>
    <row r="256" spans="3:17" x14ac:dyDescent="0.25">
      <c r="C256" s="159"/>
      <c r="D256" s="165" t="s">
        <v>284</v>
      </c>
      <c r="E256" s="238">
        <v>27395</v>
      </c>
      <c r="F256" s="166" t="str">
        <f t="shared" si="10"/>
        <v>Date check - OK</v>
      </c>
      <c r="G256" s="68"/>
      <c r="H256" s="162" t="s">
        <v>279</v>
      </c>
      <c r="I256" s="173">
        <v>19964.399283333707</v>
      </c>
      <c r="J256" s="168">
        <f>IFERROR(MIN('MP Calculations'!$E$30/I256,1),"-")</f>
        <v>0.34115533736707537</v>
      </c>
      <c r="K256" s="12"/>
      <c r="L256" s="159">
        <v>120.457943</v>
      </c>
      <c r="M256" s="187" t="s">
        <v>492</v>
      </c>
      <c r="N256" s="187">
        <v>657.22938499999998</v>
      </c>
      <c r="O256" s="186">
        <f t="shared" si="11"/>
        <v>79168.499796255055</v>
      </c>
      <c r="P256" s="186">
        <f t="shared" si="12"/>
        <v>27008.75625683663</v>
      </c>
      <c r="Q256" s="215">
        <f>IF(P256="-",0,P256/(1+'General inputs'!$H$30)^'MP Calculations'!$C$40)</f>
        <v>59994.253327435355</v>
      </c>
    </row>
    <row r="257" spans="3:17" x14ac:dyDescent="0.25">
      <c r="C257" s="159"/>
      <c r="D257" s="165" t="s">
        <v>281</v>
      </c>
      <c r="E257" s="238">
        <v>27395</v>
      </c>
      <c r="F257" s="166" t="str">
        <f t="shared" si="10"/>
        <v>Date check - OK</v>
      </c>
      <c r="G257" s="68"/>
      <c r="H257" s="162" t="s">
        <v>279</v>
      </c>
      <c r="I257" s="173">
        <v>19964.399283333707</v>
      </c>
      <c r="J257" s="168">
        <f>IFERROR(MIN('MP Calculations'!$E$30/I257,1),"-")</f>
        <v>0.34115533736707537</v>
      </c>
      <c r="K257" s="12"/>
      <c r="L257" s="159">
        <v>50.071804</v>
      </c>
      <c r="M257" s="187" t="s">
        <v>492</v>
      </c>
      <c r="N257" s="187">
        <v>480.89954999999998</v>
      </c>
      <c r="O257" s="186">
        <f t="shared" si="11"/>
        <v>24079.508011288199</v>
      </c>
      <c r="P257" s="186">
        <f t="shared" si="12"/>
        <v>8214.8526792242192</v>
      </c>
      <c r="Q257" s="215">
        <f>IF(P257="-",0,P257/(1+'General inputs'!$H$30)^'MP Calculations'!$C$40)</f>
        <v>18247.561938739294</v>
      </c>
    </row>
    <row r="258" spans="3:17" x14ac:dyDescent="0.25">
      <c r="C258" s="159"/>
      <c r="D258" s="165" t="s">
        <v>284</v>
      </c>
      <c r="E258" s="238">
        <v>27395</v>
      </c>
      <c r="F258" s="166" t="str">
        <f t="shared" si="10"/>
        <v>Date check - OK</v>
      </c>
      <c r="G258" s="68"/>
      <c r="H258" s="162" t="s">
        <v>279</v>
      </c>
      <c r="I258" s="173">
        <v>19964.399283333707</v>
      </c>
      <c r="J258" s="168">
        <f>IFERROR(MIN('MP Calculations'!$E$30/I258,1),"-")</f>
        <v>0.34115533736707537</v>
      </c>
      <c r="K258" s="12"/>
      <c r="L258" s="159">
        <v>6.5985750000000003</v>
      </c>
      <c r="M258" s="187" t="s">
        <v>492</v>
      </c>
      <c r="N258" s="187">
        <v>657.22938499999998</v>
      </c>
      <c r="O258" s="186">
        <f t="shared" si="11"/>
        <v>4336.7773891263751</v>
      </c>
      <c r="P258" s="186">
        <f t="shared" si="12"/>
        <v>1479.5147532733129</v>
      </c>
      <c r="Q258" s="215">
        <f>IF(P258="-",0,P258/(1+'General inputs'!$H$30)^'MP Calculations'!$C$40)</f>
        <v>3286.4298550248513</v>
      </c>
    </row>
    <row r="259" spans="3:17" x14ac:dyDescent="0.25">
      <c r="C259" s="159"/>
      <c r="D259" s="165" t="s">
        <v>281</v>
      </c>
      <c r="E259" s="238">
        <v>27395</v>
      </c>
      <c r="F259" s="166" t="str">
        <f t="shared" si="10"/>
        <v>Date check - OK</v>
      </c>
      <c r="G259" s="68"/>
      <c r="H259" s="162" t="s">
        <v>279</v>
      </c>
      <c r="I259" s="173">
        <v>19964.399283333707</v>
      </c>
      <c r="J259" s="168">
        <f>IFERROR(MIN('MP Calculations'!$E$30/I259,1),"-")</f>
        <v>0.34115533736707537</v>
      </c>
      <c r="K259" s="12"/>
      <c r="L259" s="159">
        <v>4.0000109999999998</v>
      </c>
      <c r="M259" s="187" t="s">
        <v>492</v>
      </c>
      <c r="N259" s="187">
        <v>480.89954999999998</v>
      </c>
      <c r="O259" s="186">
        <f t="shared" si="11"/>
        <v>1923.6034898950497</v>
      </c>
      <c r="P259" s="186">
        <f t="shared" si="12"/>
        <v>656.24759755562923</v>
      </c>
      <c r="Q259" s="215">
        <f>IF(P259="-",0,P259/(1+'General inputs'!$H$30)^'MP Calculations'!$C$40)</f>
        <v>1457.7155733821473</v>
      </c>
    </row>
    <row r="260" spans="3:17" x14ac:dyDescent="0.25">
      <c r="C260" s="159"/>
      <c r="D260" s="165" t="s">
        <v>296</v>
      </c>
      <c r="E260" s="238">
        <v>27395</v>
      </c>
      <c r="F260" s="166" t="str">
        <f t="shared" si="10"/>
        <v>Date check - OK</v>
      </c>
      <c r="G260" s="68"/>
      <c r="H260" s="162" t="s">
        <v>279</v>
      </c>
      <c r="I260" s="173">
        <v>19964.399283333707</v>
      </c>
      <c r="J260" s="168">
        <f>IFERROR(MIN('MP Calculations'!$E$30/I260,1),"-")</f>
        <v>0.34115533736707537</v>
      </c>
      <c r="K260" s="12"/>
      <c r="L260" s="159">
        <v>632.76666999999998</v>
      </c>
      <c r="M260" s="187" t="s">
        <v>492</v>
      </c>
      <c r="N260" s="187">
        <v>219.07646199999999</v>
      </c>
      <c r="O260" s="186">
        <f t="shared" si="11"/>
        <v>138624.28333512152</v>
      </c>
      <c r="P260" s="186">
        <f t="shared" si="12"/>
        <v>47292.414148462427</v>
      </c>
      <c r="Q260" s="215">
        <f>IF(P260="-",0,P260/(1+'General inputs'!$H$30)^'MP Calculations'!$C$40)</f>
        <v>105050.11959485005</v>
      </c>
    </row>
    <row r="261" spans="3:17" x14ac:dyDescent="0.25">
      <c r="C261" s="159"/>
      <c r="D261" s="165" t="s">
        <v>299</v>
      </c>
      <c r="E261" s="238">
        <v>27395</v>
      </c>
      <c r="F261" s="166" t="str">
        <f t="shared" si="10"/>
        <v>Date check - OK</v>
      </c>
      <c r="G261" s="68"/>
      <c r="H261" s="162" t="s">
        <v>279</v>
      </c>
      <c r="I261" s="173">
        <v>19964.399283333707</v>
      </c>
      <c r="J261" s="168">
        <f>IFERROR(MIN('MP Calculations'!$E$30/I261,1),"-")</f>
        <v>0.34115533736707537</v>
      </c>
      <c r="K261" s="12"/>
      <c r="L261" s="159">
        <v>1862.901609</v>
      </c>
      <c r="M261" s="187" t="s">
        <v>492</v>
      </c>
      <c r="N261" s="187">
        <v>765.87706100000003</v>
      </c>
      <c r="O261" s="186">
        <f t="shared" si="11"/>
        <v>1426753.6092330911</v>
      </c>
      <c r="P261" s="186">
        <f t="shared" si="12"/>
        <v>486744.6088976076</v>
      </c>
      <c r="Q261" s="215">
        <f>IF(P261="-",0,P261/(1+'General inputs'!$H$30)^'MP Calculations'!$C$40)</f>
        <v>1081200.4482648012</v>
      </c>
    </row>
    <row r="262" spans="3:17" x14ac:dyDescent="0.25">
      <c r="C262" s="159"/>
      <c r="D262" s="165" t="s">
        <v>299</v>
      </c>
      <c r="E262" s="238">
        <v>27395</v>
      </c>
      <c r="F262" s="166" t="str">
        <f t="shared" si="10"/>
        <v>Date check - OK</v>
      </c>
      <c r="G262" s="68"/>
      <c r="H262" s="162" t="s">
        <v>279</v>
      </c>
      <c r="I262" s="173">
        <v>19964.399283333707</v>
      </c>
      <c r="J262" s="168">
        <f>IFERROR(MIN('MP Calculations'!$E$30/I262,1),"-")</f>
        <v>0.34115533736707537</v>
      </c>
      <c r="K262" s="12"/>
      <c r="L262" s="159">
        <v>1.7236499999999999</v>
      </c>
      <c r="M262" s="187" t="s">
        <v>492</v>
      </c>
      <c r="N262" s="187">
        <v>765.87706100000003</v>
      </c>
      <c r="O262" s="186">
        <f t="shared" si="11"/>
        <v>1320.1039961926499</v>
      </c>
      <c r="P262" s="186">
        <f t="shared" si="12"/>
        <v>450.36052418072785</v>
      </c>
      <c r="Q262" s="215">
        <f>IF(P262="-",0,P262/(1+'General inputs'!$H$30)^'MP Calculations'!$C$40)</f>
        <v>1000.380880905463</v>
      </c>
    </row>
    <row r="263" spans="3:17" x14ac:dyDescent="0.25">
      <c r="C263" s="159"/>
      <c r="D263" s="165" t="s">
        <v>299</v>
      </c>
      <c r="E263" s="238">
        <v>27395</v>
      </c>
      <c r="F263" s="166" t="str">
        <f t="shared" si="10"/>
        <v>Date check - OK</v>
      </c>
      <c r="G263" s="68"/>
      <c r="H263" s="162" t="s">
        <v>279</v>
      </c>
      <c r="I263" s="173">
        <v>19964.399283333707</v>
      </c>
      <c r="J263" s="168">
        <f>IFERROR(MIN('MP Calculations'!$E$30/I263,1),"-")</f>
        <v>0.34115533736707537</v>
      </c>
      <c r="K263" s="12"/>
      <c r="L263" s="159">
        <v>1.696356</v>
      </c>
      <c r="M263" s="187" t="s">
        <v>492</v>
      </c>
      <c r="N263" s="187">
        <v>765.87706100000003</v>
      </c>
      <c r="O263" s="186">
        <f t="shared" si="11"/>
        <v>1299.200147689716</v>
      </c>
      <c r="P263" s="186">
        <f t="shared" si="12"/>
        <v>443.22906469243924</v>
      </c>
      <c r="Q263" s="215">
        <f>IF(P263="-",0,P263/(1+'General inputs'!$H$30)^'MP Calculations'!$C$40)</f>
        <v>984.53984835045844</v>
      </c>
    </row>
    <row r="264" spans="3:17" x14ac:dyDescent="0.25">
      <c r="C264" s="159"/>
      <c r="D264" s="165" t="s">
        <v>282</v>
      </c>
      <c r="E264" s="238">
        <v>27395</v>
      </c>
      <c r="F264" s="166" t="str">
        <f t="shared" si="10"/>
        <v>Date check - OK</v>
      </c>
      <c r="G264" s="68"/>
      <c r="H264" s="162" t="s">
        <v>279</v>
      </c>
      <c r="I264" s="173">
        <v>19964.399283333707</v>
      </c>
      <c r="J264" s="168">
        <f>IFERROR(MIN('MP Calculations'!$E$30/I264,1),"-")</f>
        <v>0.34115533736707537</v>
      </c>
      <c r="K264" s="12"/>
      <c r="L264" s="159">
        <v>3.5837029999999999</v>
      </c>
      <c r="M264" s="187" t="s">
        <v>492</v>
      </c>
      <c r="N264" s="187">
        <v>178.11094499999999</v>
      </c>
      <c r="O264" s="186">
        <f t="shared" si="11"/>
        <v>638.29672792933491</v>
      </c>
      <c r="P264" s="186">
        <f t="shared" si="12"/>
        <v>217.75833555703258</v>
      </c>
      <c r="Q264" s="215">
        <f>IF(P264="-",0,P264/(1+'General inputs'!$H$30)^'MP Calculations'!$C$40)</f>
        <v>483.70419664409314</v>
      </c>
    </row>
    <row r="265" spans="3:17" x14ac:dyDescent="0.25">
      <c r="C265" s="159"/>
      <c r="D265" s="165" t="s">
        <v>296</v>
      </c>
      <c r="E265" s="238">
        <v>27395</v>
      </c>
      <c r="F265" s="166" t="str">
        <f t="shared" si="10"/>
        <v>Date check - OK</v>
      </c>
      <c r="G265" s="68"/>
      <c r="H265" s="162" t="s">
        <v>279</v>
      </c>
      <c r="I265" s="173">
        <v>19964.399283333707</v>
      </c>
      <c r="J265" s="168">
        <f>IFERROR(MIN('MP Calculations'!$E$30/I265,1),"-")</f>
        <v>0.34115533736707537</v>
      </c>
      <c r="K265" s="12"/>
      <c r="L265" s="159">
        <v>1.289585</v>
      </c>
      <c r="M265" s="187" t="s">
        <v>492</v>
      </c>
      <c r="N265" s="187">
        <v>219.07646199999999</v>
      </c>
      <c r="O265" s="186">
        <f t="shared" si="11"/>
        <v>282.51771924827</v>
      </c>
      <c r="P265" s="186">
        <f t="shared" si="12"/>
        <v>96.382427822320238</v>
      </c>
      <c r="Q265" s="215">
        <f>IF(P265="-",0,P265/(1+'General inputs'!$H$30)^'MP Calculations'!$C$40)</f>
        <v>214.09322725187903</v>
      </c>
    </row>
    <row r="266" spans="3:17" x14ac:dyDescent="0.25">
      <c r="C266" s="159"/>
      <c r="D266" s="165" t="s">
        <v>282</v>
      </c>
      <c r="E266" s="238">
        <v>27395</v>
      </c>
      <c r="F266" s="166" t="str">
        <f t="shared" si="10"/>
        <v>Date check - OK</v>
      </c>
      <c r="G266" s="68"/>
      <c r="H266" s="162" t="s">
        <v>279</v>
      </c>
      <c r="I266" s="173">
        <v>19964.399283333707</v>
      </c>
      <c r="J266" s="168">
        <f>IFERROR(MIN('MP Calculations'!$E$30/I266,1),"-")</f>
        <v>0.34115533736707537</v>
      </c>
      <c r="K266" s="12"/>
      <c r="L266" s="159">
        <v>1.535825</v>
      </c>
      <c r="M266" s="187" t="s">
        <v>492</v>
      </c>
      <c r="N266" s="187">
        <v>178.11094499999999</v>
      </c>
      <c r="O266" s="186">
        <f t="shared" si="11"/>
        <v>273.54724210462496</v>
      </c>
      <c r="P266" s="186">
        <f t="shared" si="12"/>
        <v>93.322101666036374</v>
      </c>
      <c r="Q266" s="215">
        <f>IF(P266="-",0,P266/(1+'General inputs'!$H$30)^'MP Calculations'!$C$40)</f>
        <v>207.29535840746689</v>
      </c>
    </row>
    <row r="267" spans="3:17" x14ac:dyDescent="0.25">
      <c r="C267" s="159"/>
      <c r="D267" s="165" t="s">
        <v>282</v>
      </c>
      <c r="E267" s="238">
        <v>27395</v>
      </c>
      <c r="F267" s="166" t="str">
        <f t="shared" si="10"/>
        <v>Date check - OK</v>
      </c>
      <c r="G267" s="68"/>
      <c r="H267" s="162" t="s">
        <v>279</v>
      </c>
      <c r="I267" s="173">
        <v>19964.399283333707</v>
      </c>
      <c r="J267" s="168">
        <f>IFERROR(MIN('MP Calculations'!$E$30/I267,1),"-")</f>
        <v>0.34115533736707537</v>
      </c>
      <c r="K267" s="12"/>
      <c r="L267" s="159">
        <v>3.5835699999999999</v>
      </c>
      <c r="M267" s="187" t="s">
        <v>492</v>
      </c>
      <c r="N267" s="187">
        <v>178.11094499999999</v>
      </c>
      <c r="O267" s="186">
        <f t="shared" si="11"/>
        <v>638.27303917364998</v>
      </c>
      <c r="P267" s="186">
        <f t="shared" si="12"/>
        <v>217.75025401159508</v>
      </c>
      <c r="Q267" s="215">
        <f>IF(P267="-",0,P267/(1+'General inputs'!$H$30)^'MP Calculations'!$C$40)</f>
        <v>483.68624519606482</v>
      </c>
    </row>
    <row r="268" spans="3:17" x14ac:dyDescent="0.25">
      <c r="C268" s="159"/>
      <c r="D268" s="165" t="s">
        <v>296</v>
      </c>
      <c r="E268" s="238">
        <v>27395</v>
      </c>
      <c r="F268" s="166" t="str">
        <f t="shared" si="10"/>
        <v>Date check - OK</v>
      </c>
      <c r="G268" s="68"/>
      <c r="H268" s="162" t="s">
        <v>279</v>
      </c>
      <c r="I268" s="173">
        <v>19964.399283333707</v>
      </c>
      <c r="J268" s="168">
        <f>IFERROR(MIN('MP Calculations'!$E$30/I268,1),"-")</f>
        <v>0.34115533736707537</v>
      </c>
      <c r="K268" s="12"/>
      <c r="L268" s="159">
        <v>1.868797</v>
      </c>
      <c r="M268" s="187" t="s">
        <v>492</v>
      </c>
      <c r="N268" s="187">
        <v>219.07646199999999</v>
      </c>
      <c r="O268" s="186">
        <f t="shared" si="11"/>
        <v>409.409434956214</v>
      </c>
      <c r="P268" s="186">
        <f t="shared" si="12"/>
        <v>139.6722139037509</v>
      </c>
      <c r="Q268" s="215">
        <f>IF(P268="-",0,P268/(1+'General inputs'!$H$30)^'MP Calculations'!$C$40)</f>
        <v>310.25235312804489</v>
      </c>
    </row>
    <row r="269" spans="3:17" x14ac:dyDescent="0.25">
      <c r="C269" s="159"/>
      <c r="D269" s="165" t="s">
        <v>282</v>
      </c>
      <c r="E269" s="238">
        <v>27395</v>
      </c>
      <c r="F269" s="166" t="str">
        <f t="shared" si="10"/>
        <v>Date check - OK</v>
      </c>
      <c r="G269" s="68"/>
      <c r="H269" s="162" t="s">
        <v>279</v>
      </c>
      <c r="I269" s="173">
        <v>19964.399283333707</v>
      </c>
      <c r="J269" s="168">
        <f>IFERROR(MIN('MP Calculations'!$E$30/I269,1),"-")</f>
        <v>0.34115533736707537</v>
      </c>
      <c r="K269" s="12"/>
      <c r="L269" s="159">
        <v>1.895413</v>
      </c>
      <c r="M269" s="187" t="s">
        <v>492</v>
      </c>
      <c r="N269" s="187">
        <v>178.11094499999999</v>
      </c>
      <c r="O269" s="186">
        <f t="shared" si="11"/>
        <v>337.59380059528496</v>
      </c>
      <c r="P269" s="186">
        <f t="shared" si="12"/>
        <v>115.17192693511761</v>
      </c>
      <c r="Q269" s="215">
        <f>IF(P269="-",0,P269/(1+'General inputs'!$H$30)^'MP Calculations'!$C$40)</f>
        <v>255.830135051306</v>
      </c>
    </row>
    <row r="270" spans="3:17" x14ac:dyDescent="0.25">
      <c r="C270" s="159"/>
      <c r="D270" s="165" t="s">
        <v>296</v>
      </c>
      <c r="E270" s="238">
        <v>27395</v>
      </c>
      <c r="F270" s="166" t="str">
        <f t="shared" si="10"/>
        <v>Date check - OK</v>
      </c>
      <c r="G270" s="68"/>
      <c r="H270" s="162" t="s">
        <v>279</v>
      </c>
      <c r="I270" s="173">
        <v>19964.399283333707</v>
      </c>
      <c r="J270" s="168">
        <f>IFERROR(MIN('MP Calculations'!$E$30/I270,1),"-")</f>
        <v>0.34115533736707537</v>
      </c>
      <c r="K270" s="12"/>
      <c r="L270" s="159">
        <v>0.30219699999999999</v>
      </c>
      <c r="M270" s="187" t="s">
        <v>492</v>
      </c>
      <c r="N270" s="187">
        <v>219.07646199999999</v>
      </c>
      <c r="O270" s="186">
        <f t="shared" si="11"/>
        <v>66.20424958701399</v>
      </c>
      <c r="P270" s="186">
        <f t="shared" si="12"/>
        <v>22.585933102991817</v>
      </c>
      <c r="Q270" s="215">
        <f>IF(P270="-",0,P270/(1+'General inputs'!$H$30)^'MP Calculations'!$C$40)</f>
        <v>50.169884882218753</v>
      </c>
    </row>
    <row r="271" spans="3:17" x14ac:dyDescent="0.25">
      <c r="C271" s="159"/>
      <c r="D271" s="165" t="s">
        <v>281</v>
      </c>
      <c r="E271" s="238">
        <v>27452</v>
      </c>
      <c r="F271" s="166" t="str">
        <f t="shared" si="10"/>
        <v>Date check - OK</v>
      </c>
      <c r="G271" s="68"/>
      <c r="H271" s="162" t="s">
        <v>279</v>
      </c>
      <c r="I271" s="173">
        <v>19964.399283333707</v>
      </c>
      <c r="J271" s="168">
        <f>IFERROR(MIN('MP Calculations'!$E$30/I271,1),"-")</f>
        <v>0.34115533736707537</v>
      </c>
      <c r="K271" s="12"/>
      <c r="L271" s="159">
        <v>29.843012000000002</v>
      </c>
      <c r="M271" s="187" t="s">
        <v>492</v>
      </c>
      <c r="N271" s="187">
        <v>480.89954999999998</v>
      </c>
      <c r="O271" s="186">
        <f t="shared" si="11"/>
        <v>14351.4910414446</v>
      </c>
      <c r="P271" s="186">
        <f t="shared" si="12"/>
        <v>4896.0877679645928</v>
      </c>
      <c r="Q271" s="215">
        <f>IF(P271="-",0,P271/(1+'General inputs'!$H$30)^'MP Calculations'!$C$40)</f>
        <v>10875.625929286272</v>
      </c>
    </row>
    <row r="272" spans="3:17" x14ac:dyDescent="0.25">
      <c r="C272" s="159"/>
      <c r="D272" s="165" t="s">
        <v>281</v>
      </c>
      <c r="E272" s="238">
        <v>27452</v>
      </c>
      <c r="F272" s="166" t="str">
        <f t="shared" si="10"/>
        <v>Date check - OK</v>
      </c>
      <c r="G272" s="68"/>
      <c r="H272" s="162" t="s">
        <v>279</v>
      </c>
      <c r="I272" s="173">
        <v>19964.399283333707</v>
      </c>
      <c r="J272" s="168">
        <f>IFERROR(MIN('MP Calculations'!$E$30/I272,1),"-")</f>
        <v>0.34115533736707537</v>
      </c>
      <c r="K272" s="12"/>
      <c r="L272" s="159">
        <v>80.466340000000002</v>
      </c>
      <c r="M272" s="187" t="s">
        <v>492</v>
      </c>
      <c r="N272" s="187">
        <v>480.89954999999998</v>
      </c>
      <c r="O272" s="186">
        <f t="shared" si="11"/>
        <v>38696.226696147001</v>
      </c>
      <c r="P272" s="186">
        <f t="shared" si="12"/>
        <v>13201.424273356859</v>
      </c>
      <c r="Q272" s="215">
        <f>IF(P272="-",0,P272/(1+'General inputs'!$H$30)^'MP Calculations'!$C$40)</f>
        <v>29324.178596274571</v>
      </c>
    </row>
    <row r="273" spans="3:17" x14ac:dyDescent="0.25">
      <c r="C273" s="159"/>
      <c r="D273" s="165" t="s">
        <v>281</v>
      </c>
      <c r="E273" s="238">
        <v>27452</v>
      </c>
      <c r="F273" s="166" t="str">
        <f t="shared" si="10"/>
        <v>Date check - OK</v>
      </c>
      <c r="G273" s="68"/>
      <c r="H273" s="162" t="s">
        <v>279</v>
      </c>
      <c r="I273" s="173">
        <v>19964.399283333707</v>
      </c>
      <c r="J273" s="168">
        <f>IFERROR(MIN('MP Calculations'!$E$30/I273,1),"-")</f>
        <v>0.34115533736707537</v>
      </c>
      <c r="K273" s="12"/>
      <c r="L273" s="159">
        <v>64.973146</v>
      </c>
      <c r="M273" s="187" t="s">
        <v>492</v>
      </c>
      <c r="N273" s="187">
        <v>480.89954999999998</v>
      </c>
      <c r="O273" s="186">
        <f t="shared" si="11"/>
        <v>31245.556673484298</v>
      </c>
      <c r="P273" s="186">
        <f t="shared" si="12"/>
        <v>10659.588428164609</v>
      </c>
      <c r="Q273" s="215">
        <f>IF(P273="-",0,P273/(1+'General inputs'!$H$30)^'MP Calculations'!$C$40)</f>
        <v>23678.026579384899</v>
      </c>
    </row>
    <row r="274" spans="3:17" x14ac:dyDescent="0.25">
      <c r="C274" s="159"/>
      <c r="D274" s="165" t="s">
        <v>281</v>
      </c>
      <c r="E274" s="238">
        <v>27452</v>
      </c>
      <c r="F274" s="166" t="str">
        <f t="shared" si="10"/>
        <v>Date check - OK</v>
      </c>
      <c r="G274" s="68"/>
      <c r="H274" s="162" t="s">
        <v>279</v>
      </c>
      <c r="I274" s="173">
        <v>19964.399283333707</v>
      </c>
      <c r="J274" s="168">
        <f>IFERROR(MIN('MP Calculations'!$E$30/I274,1),"-")</f>
        <v>0.34115533736707537</v>
      </c>
      <c r="K274" s="12"/>
      <c r="L274" s="159">
        <v>11.695278</v>
      </c>
      <c r="M274" s="187" t="s">
        <v>492</v>
      </c>
      <c r="N274" s="187">
        <v>480.89954999999998</v>
      </c>
      <c r="O274" s="186">
        <f t="shared" si="11"/>
        <v>5624.2539273248995</v>
      </c>
      <c r="P274" s="186">
        <f t="shared" si="12"/>
        <v>1918.7442460146247</v>
      </c>
      <c r="Q274" s="215">
        <f>IF(P274="-",0,P274/(1+'General inputs'!$H$30)^'MP Calculations'!$C$40)</f>
        <v>4262.0854981732837</v>
      </c>
    </row>
    <row r="275" spans="3:17" x14ac:dyDescent="0.25">
      <c r="C275" s="159"/>
      <c r="D275" s="165" t="s">
        <v>281</v>
      </c>
      <c r="E275" s="238">
        <v>27452</v>
      </c>
      <c r="F275" s="166" t="str">
        <f t="shared" si="10"/>
        <v>Date check - OK</v>
      </c>
      <c r="G275" s="68"/>
      <c r="H275" s="162" t="s">
        <v>279</v>
      </c>
      <c r="I275" s="173">
        <v>19964.399283333707</v>
      </c>
      <c r="J275" s="168">
        <f>IFERROR(MIN('MP Calculations'!$E$30/I275,1),"-")</f>
        <v>0.34115533736707537</v>
      </c>
      <c r="K275" s="12"/>
      <c r="L275" s="159">
        <v>20.223710000000001</v>
      </c>
      <c r="M275" s="187" t="s">
        <v>492</v>
      </c>
      <c r="N275" s="187">
        <v>480.89954999999998</v>
      </c>
      <c r="O275" s="186">
        <f t="shared" si="11"/>
        <v>9725.5730383304999</v>
      </c>
      <c r="P275" s="186">
        <f t="shared" si="12"/>
        <v>3317.931150979774</v>
      </c>
      <c r="Q275" s="215">
        <f>IF(P275="-",0,P275/(1+'General inputs'!$H$30)^'MP Calculations'!$C$40)</f>
        <v>7370.0839869101037</v>
      </c>
    </row>
    <row r="276" spans="3:17" x14ac:dyDescent="0.25">
      <c r="C276" s="159"/>
      <c r="D276" s="165" t="s">
        <v>281</v>
      </c>
      <c r="E276" s="238">
        <v>27452</v>
      </c>
      <c r="F276" s="166" t="str">
        <f t="shared" si="10"/>
        <v>Date check - OK</v>
      </c>
      <c r="G276" s="68"/>
      <c r="H276" s="162" t="s">
        <v>279</v>
      </c>
      <c r="I276" s="173">
        <v>19964.399283333707</v>
      </c>
      <c r="J276" s="168">
        <f>IFERROR(MIN('MP Calculations'!$E$30/I276,1),"-")</f>
        <v>0.34115533736707537</v>
      </c>
      <c r="K276" s="12"/>
      <c r="L276" s="159">
        <v>66.647232000000002</v>
      </c>
      <c r="M276" s="187" t="s">
        <v>492</v>
      </c>
      <c r="N276" s="187">
        <v>480.89954999999998</v>
      </c>
      <c r="O276" s="186">
        <f t="shared" si="11"/>
        <v>32050.6238775456</v>
      </c>
      <c r="P276" s="186">
        <f t="shared" si="12"/>
        <v>10934.24140176931</v>
      </c>
      <c r="Q276" s="215">
        <f>IF(P276="-",0,P276/(1+'General inputs'!$H$30)^'MP Calculations'!$C$40)</f>
        <v>24288.110210000174</v>
      </c>
    </row>
    <row r="277" spans="3:17" x14ac:dyDescent="0.25">
      <c r="C277" s="159"/>
      <c r="D277" s="165" t="s">
        <v>281</v>
      </c>
      <c r="E277" s="238">
        <v>27452</v>
      </c>
      <c r="F277" s="166" t="str">
        <f t="shared" si="10"/>
        <v>Date check - OK</v>
      </c>
      <c r="G277" s="68"/>
      <c r="H277" s="162" t="s">
        <v>279</v>
      </c>
      <c r="I277" s="173">
        <v>19964.399283333707</v>
      </c>
      <c r="J277" s="168">
        <f>IFERROR(MIN('MP Calculations'!$E$30/I277,1),"-")</f>
        <v>0.34115533736707537</v>
      </c>
      <c r="K277" s="12"/>
      <c r="L277" s="159">
        <v>44.541558999999999</v>
      </c>
      <c r="M277" s="187" t="s">
        <v>492</v>
      </c>
      <c r="N277" s="187">
        <v>480.89954999999998</v>
      </c>
      <c r="O277" s="186">
        <f t="shared" si="11"/>
        <v>21420.01567939845</v>
      </c>
      <c r="P277" s="186">
        <f t="shared" si="12"/>
        <v>7307.5526755132223</v>
      </c>
      <c r="Q277" s="215">
        <f>IF(P277="-",0,P277/(1+'General inputs'!$H$30)^'MP Calculations'!$C$40)</f>
        <v>16232.186415742295</v>
      </c>
    </row>
    <row r="278" spans="3:17" x14ac:dyDescent="0.25">
      <c r="C278" s="159"/>
      <c r="D278" s="165" t="s">
        <v>284</v>
      </c>
      <c r="E278" s="238">
        <v>27452</v>
      </c>
      <c r="F278" s="166" t="str">
        <f t="shared" si="10"/>
        <v>Date check - OK</v>
      </c>
      <c r="G278" s="68"/>
      <c r="H278" s="162" t="s">
        <v>279</v>
      </c>
      <c r="I278" s="173">
        <v>19964.399283333707</v>
      </c>
      <c r="J278" s="168">
        <f>IFERROR(MIN('MP Calculations'!$E$30/I278,1),"-")</f>
        <v>0.34115533736707537</v>
      </c>
      <c r="K278" s="12"/>
      <c r="L278" s="159">
        <v>69.482335000000006</v>
      </c>
      <c r="M278" s="187" t="s">
        <v>492</v>
      </c>
      <c r="N278" s="187">
        <v>657.22938499999998</v>
      </c>
      <c r="O278" s="186">
        <f t="shared" si="11"/>
        <v>45665.832300413975</v>
      </c>
      <c r="P278" s="186">
        <f t="shared" si="12"/>
        <v>15579.142424596017</v>
      </c>
      <c r="Q278" s="215">
        <f>IF(P278="-",0,P278/(1+'General inputs'!$H$30)^'MP Calculations'!$C$40)</f>
        <v>34605.777783966711</v>
      </c>
    </row>
    <row r="279" spans="3:17" x14ac:dyDescent="0.25">
      <c r="C279" s="159"/>
      <c r="D279" s="165" t="s">
        <v>281</v>
      </c>
      <c r="E279" s="238">
        <v>27452</v>
      </c>
      <c r="F279" s="166" t="str">
        <f t="shared" ref="F279:F342" si="13">IF(E279="","-",IF(OR(E279&lt;$E$15,E279&gt;$E$16),"ERROR - date outside of range","Date check - OK"))</f>
        <v>Date check - OK</v>
      </c>
      <c r="G279" s="68"/>
      <c r="H279" s="162" t="s">
        <v>279</v>
      </c>
      <c r="I279" s="173">
        <v>19964.399283333707</v>
      </c>
      <c r="J279" s="168">
        <f>IFERROR(MIN('MP Calculations'!$E$30/I279,1),"-")</f>
        <v>0.34115533736707537</v>
      </c>
      <c r="K279" s="12"/>
      <c r="L279" s="159">
        <v>41.302961000000003</v>
      </c>
      <c r="M279" s="187" t="s">
        <v>492</v>
      </c>
      <c r="N279" s="187">
        <v>480.89954999999998</v>
      </c>
      <c r="O279" s="186">
        <f t="shared" ref="O279:O342" si="14">IF(N279="","-",L279*N279)</f>
        <v>19862.575358567552</v>
      </c>
      <c r="P279" s="186">
        <f t="shared" ref="P279:P342" si="15">IF(O279="-","-",IF(OR(E279&lt;$E$15,E279&gt;$E$16),0,O279*J279))</f>
        <v>6776.2235974310715</v>
      </c>
      <c r="Q279" s="215">
        <f>IF(P279="-",0,P279/(1+'General inputs'!$H$30)^'MP Calculations'!$C$40)</f>
        <v>15051.950976258688</v>
      </c>
    </row>
    <row r="280" spans="3:17" x14ac:dyDescent="0.25">
      <c r="C280" s="159"/>
      <c r="D280" s="165" t="s">
        <v>281</v>
      </c>
      <c r="E280" s="238">
        <v>27452</v>
      </c>
      <c r="F280" s="166" t="str">
        <f t="shared" si="13"/>
        <v>Date check - OK</v>
      </c>
      <c r="G280" s="68"/>
      <c r="H280" s="162" t="s">
        <v>279</v>
      </c>
      <c r="I280" s="173">
        <v>19964.399283333707</v>
      </c>
      <c r="J280" s="168">
        <f>IFERROR(MIN('MP Calculations'!$E$30/I280,1),"-")</f>
        <v>0.34115533736707537</v>
      </c>
      <c r="K280" s="12"/>
      <c r="L280" s="159">
        <v>10.906821000000001</v>
      </c>
      <c r="M280" s="187" t="s">
        <v>492</v>
      </c>
      <c r="N280" s="187">
        <v>480.89954999999998</v>
      </c>
      <c r="O280" s="186">
        <f t="shared" si="14"/>
        <v>5245.08531083055</v>
      </c>
      <c r="P280" s="186">
        <f t="shared" si="15"/>
        <v>1789.3888487354877</v>
      </c>
      <c r="Q280" s="215">
        <f>IF(P280="-",0,P280/(1+'General inputs'!$H$30)^'MP Calculations'!$C$40)</f>
        <v>3974.7497763859769</v>
      </c>
    </row>
    <row r="281" spans="3:17" x14ac:dyDescent="0.25">
      <c r="C281" s="159"/>
      <c r="D281" s="165" t="s">
        <v>281</v>
      </c>
      <c r="E281" s="238">
        <v>27452</v>
      </c>
      <c r="F281" s="166" t="str">
        <f t="shared" si="13"/>
        <v>Date check - OK</v>
      </c>
      <c r="G281" s="68"/>
      <c r="H281" s="162" t="s">
        <v>279</v>
      </c>
      <c r="I281" s="173">
        <v>19964.399283333707</v>
      </c>
      <c r="J281" s="168">
        <f>IFERROR(MIN('MP Calculations'!$E$30/I281,1),"-")</f>
        <v>0.34115533736707537</v>
      </c>
      <c r="K281" s="12"/>
      <c r="L281" s="159">
        <v>70.385996000000006</v>
      </c>
      <c r="M281" s="187" t="s">
        <v>492</v>
      </c>
      <c r="N281" s="187">
        <v>480.89954999999998</v>
      </c>
      <c r="O281" s="186">
        <f t="shared" si="14"/>
        <v>33848.593802701798</v>
      </c>
      <c r="P281" s="186">
        <f t="shared" si="15"/>
        <v>11547.628438161828</v>
      </c>
      <c r="Q281" s="215">
        <f>IF(P281="-",0,P281/(1+'General inputs'!$H$30)^'MP Calculations'!$C$40)</f>
        <v>25650.620090098135</v>
      </c>
    </row>
    <row r="282" spans="3:17" x14ac:dyDescent="0.25">
      <c r="C282" s="159"/>
      <c r="D282" s="165" t="s">
        <v>287</v>
      </c>
      <c r="E282" s="238">
        <v>27452</v>
      </c>
      <c r="F282" s="166" t="str">
        <f t="shared" si="13"/>
        <v>Date check - OK</v>
      </c>
      <c r="G282" s="68"/>
      <c r="H282" s="162" t="s">
        <v>279</v>
      </c>
      <c r="I282" s="173">
        <v>19964.399283333707</v>
      </c>
      <c r="J282" s="168">
        <f>IFERROR(MIN('MP Calculations'!$E$30/I282,1),"-")</f>
        <v>0.34115533736707537</v>
      </c>
      <c r="K282" s="12"/>
      <c r="L282" s="159">
        <v>28.698277999999998</v>
      </c>
      <c r="M282" s="187" t="s">
        <v>492</v>
      </c>
      <c r="N282" s="187">
        <v>1009.889055</v>
      </c>
      <c r="O282" s="186">
        <f t="shared" si="14"/>
        <v>28982.076849547288</v>
      </c>
      <c r="P282" s="186">
        <f t="shared" si="15"/>
        <v>9887.3902052058093</v>
      </c>
      <c r="Q282" s="215">
        <f>IF(P282="-",0,P282/(1+'General inputs'!$H$30)^'MP Calculations'!$C$40)</f>
        <v>21962.751156605707</v>
      </c>
    </row>
    <row r="283" spans="3:17" x14ac:dyDescent="0.25">
      <c r="C283" s="159"/>
      <c r="D283" s="165" t="s">
        <v>281</v>
      </c>
      <c r="E283" s="238">
        <v>27452</v>
      </c>
      <c r="F283" s="166" t="str">
        <f t="shared" si="13"/>
        <v>Date check - OK</v>
      </c>
      <c r="G283" s="68"/>
      <c r="H283" s="162" t="s">
        <v>279</v>
      </c>
      <c r="I283" s="173">
        <v>19964.399283333707</v>
      </c>
      <c r="J283" s="168">
        <f>IFERROR(MIN('MP Calculations'!$E$30/I283,1),"-")</f>
        <v>0.34115533736707537</v>
      </c>
      <c r="K283" s="12"/>
      <c r="L283" s="159">
        <v>83.494332</v>
      </c>
      <c r="M283" s="187" t="s">
        <v>492</v>
      </c>
      <c r="N283" s="187">
        <v>480.89954999999998</v>
      </c>
      <c r="O283" s="186">
        <f t="shared" si="14"/>
        <v>40152.386686350597</v>
      </c>
      <c r="P283" s="186">
        <f t="shared" si="15"/>
        <v>13698.201026075203</v>
      </c>
      <c r="Q283" s="215">
        <f>IF(P283="-",0,P283/(1+'General inputs'!$H$30)^'MP Calculations'!$C$40)</f>
        <v>30427.663335310674</v>
      </c>
    </row>
    <row r="284" spans="3:17" x14ac:dyDescent="0.25">
      <c r="C284" s="159"/>
      <c r="D284" s="165" t="s">
        <v>281</v>
      </c>
      <c r="E284" s="238">
        <v>27452</v>
      </c>
      <c r="F284" s="166" t="str">
        <f t="shared" si="13"/>
        <v>Date check - OK</v>
      </c>
      <c r="G284" s="68"/>
      <c r="H284" s="162" t="s">
        <v>279</v>
      </c>
      <c r="I284" s="173">
        <v>19964.399283333707</v>
      </c>
      <c r="J284" s="168">
        <f>IFERROR(MIN('MP Calculations'!$E$30/I284,1),"-")</f>
        <v>0.34115533736707537</v>
      </c>
      <c r="K284" s="12"/>
      <c r="L284" s="159">
        <v>46.267293000000002</v>
      </c>
      <c r="M284" s="187" t="s">
        <v>492</v>
      </c>
      <c r="N284" s="187">
        <v>480.89954999999998</v>
      </c>
      <c r="O284" s="186">
        <f t="shared" si="14"/>
        <v>22249.92038341815</v>
      </c>
      <c r="P284" s="186">
        <f t="shared" si="15"/>
        <v>7590.679094795586</v>
      </c>
      <c r="Q284" s="215">
        <f>IF(P284="-",0,P284/(1+'General inputs'!$H$30)^'MP Calculations'!$C$40)</f>
        <v>16861.092018080657</v>
      </c>
    </row>
    <row r="285" spans="3:17" x14ac:dyDescent="0.25">
      <c r="C285" s="159"/>
      <c r="D285" s="165" t="s">
        <v>281</v>
      </c>
      <c r="E285" s="238">
        <v>27452</v>
      </c>
      <c r="F285" s="166" t="str">
        <f t="shared" si="13"/>
        <v>Date check - OK</v>
      </c>
      <c r="G285" s="68"/>
      <c r="H285" s="162" t="s">
        <v>279</v>
      </c>
      <c r="I285" s="173">
        <v>19964.399283333707</v>
      </c>
      <c r="J285" s="168">
        <f>IFERROR(MIN('MP Calculations'!$E$30/I285,1),"-")</f>
        <v>0.34115533736707537</v>
      </c>
      <c r="K285" s="12"/>
      <c r="L285" s="159">
        <v>46.300263000000001</v>
      </c>
      <c r="M285" s="187" t="s">
        <v>492</v>
      </c>
      <c r="N285" s="187">
        <v>480.89954999999998</v>
      </c>
      <c r="O285" s="186">
        <f t="shared" si="14"/>
        <v>22265.775641581651</v>
      </c>
      <c r="P285" s="186">
        <f t="shared" si="15"/>
        <v>7596.0882007433975</v>
      </c>
      <c r="Q285" s="215">
        <f>IF(P285="-",0,P285/(1+'General inputs'!$H$30)^'MP Calculations'!$C$40)</f>
        <v>16873.107205652494</v>
      </c>
    </row>
    <row r="286" spans="3:17" x14ac:dyDescent="0.25">
      <c r="C286" s="159"/>
      <c r="D286" s="165" t="s">
        <v>281</v>
      </c>
      <c r="E286" s="238">
        <v>27452</v>
      </c>
      <c r="F286" s="166" t="str">
        <f t="shared" si="13"/>
        <v>Date check - OK</v>
      </c>
      <c r="G286" s="68"/>
      <c r="H286" s="162" t="s">
        <v>279</v>
      </c>
      <c r="I286" s="173">
        <v>19964.399283333707</v>
      </c>
      <c r="J286" s="168">
        <f>IFERROR(MIN('MP Calculations'!$E$30/I286,1),"-")</f>
        <v>0.34115533736707537</v>
      </c>
      <c r="K286" s="12"/>
      <c r="L286" s="159">
        <v>27.73319</v>
      </c>
      <c r="M286" s="187" t="s">
        <v>492</v>
      </c>
      <c r="N286" s="187">
        <v>480.89954999999998</v>
      </c>
      <c r="O286" s="186">
        <f t="shared" si="14"/>
        <v>13336.8785910645</v>
      </c>
      <c r="P286" s="186">
        <f t="shared" si="15"/>
        <v>4549.9473151583343</v>
      </c>
      <c r="Q286" s="215">
        <f>IF(P286="-",0,P286/(1+'General inputs'!$H$30)^'MP Calculations'!$C$40)</f>
        <v>10106.747947084656</v>
      </c>
    </row>
    <row r="287" spans="3:17" x14ac:dyDescent="0.25">
      <c r="C287" s="159"/>
      <c r="D287" s="165" t="s">
        <v>281</v>
      </c>
      <c r="E287" s="238">
        <v>27452</v>
      </c>
      <c r="F287" s="166" t="str">
        <f t="shared" si="13"/>
        <v>Date check - OK</v>
      </c>
      <c r="G287" s="68"/>
      <c r="H287" s="162" t="s">
        <v>279</v>
      </c>
      <c r="I287" s="173">
        <v>19964.399283333707</v>
      </c>
      <c r="J287" s="168">
        <f>IFERROR(MIN('MP Calculations'!$E$30/I287,1),"-")</f>
        <v>0.34115533736707537</v>
      </c>
      <c r="K287" s="12"/>
      <c r="L287" s="159">
        <v>59.675693000000003</v>
      </c>
      <c r="M287" s="187" t="s">
        <v>492</v>
      </c>
      <c r="N287" s="187">
        <v>480.89954999999998</v>
      </c>
      <c r="O287" s="186">
        <f t="shared" si="14"/>
        <v>28698.01390963815</v>
      </c>
      <c r="P287" s="186">
        <f t="shared" si="15"/>
        <v>9790.4806171076252</v>
      </c>
      <c r="Q287" s="215">
        <f>IF(P287="-",0,P287/(1+'General inputs'!$H$30)^'MP Calculations'!$C$40)</f>
        <v>21747.486954028878</v>
      </c>
    </row>
    <row r="288" spans="3:17" x14ac:dyDescent="0.25">
      <c r="C288" s="159"/>
      <c r="D288" s="165" t="s">
        <v>281</v>
      </c>
      <c r="E288" s="238">
        <v>27452</v>
      </c>
      <c r="F288" s="166" t="str">
        <f t="shared" si="13"/>
        <v>Date check - OK</v>
      </c>
      <c r="G288" s="68"/>
      <c r="H288" s="162" t="s">
        <v>279</v>
      </c>
      <c r="I288" s="173">
        <v>19964.399283333707</v>
      </c>
      <c r="J288" s="168">
        <f>IFERROR(MIN('MP Calculations'!$E$30/I288,1),"-")</f>
        <v>0.34115533736707537</v>
      </c>
      <c r="K288" s="12"/>
      <c r="L288" s="159">
        <v>12.53417</v>
      </c>
      <c r="M288" s="187" t="s">
        <v>492</v>
      </c>
      <c r="N288" s="187">
        <v>480.89954999999998</v>
      </c>
      <c r="O288" s="186">
        <f t="shared" si="14"/>
        <v>6027.6767126235</v>
      </c>
      <c r="P288" s="186">
        <f t="shared" si="15"/>
        <v>2056.3740824347337</v>
      </c>
      <c r="Q288" s="215">
        <f>IF(P288="-",0,P288/(1+'General inputs'!$H$30)^'MP Calculations'!$C$40)</f>
        <v>4567.8011406516907</v>
      </c>
    </row>
    <row r="289" spans="3:17" x14ac:dyDescent="0.25">
      <c r="C289" s="159"/>
      <c r="D289" s="165" t="s">
        <v>281</v>
      </c>
      <c r="E289" s="238">
        <v>27452</v>
      </c>
      <c r="F289" s="166" t="str">
        <f t="shared" si="13"/>
        <v>Date check - OK</v>
      </c>
      <c r="G289" s="68"/>
      <c r="H289" s="162" t="s">
        <v>279</v>
      </c>
      <c r="I289" s="173">
        <v>19964.399283333707</v>
      </c>
      <c r="J289" s="168">
        <f>IFERROR(MIN('MP Calculations'!$E$30/I289,1),"-")</f>
        <v>0.34115533736707537</v>
      </c>
      <c r="K289" s="12"/>
      <c r="L289" s="159">
        <v>41.346798999999997</v>
      </c>
      <c r="M289" s="187" t="s">
        <v>492</v>
      </c>
      <c r="N289" s="187">
        <v>480.89954999999998</v>
      </c>
      <c r="O289" s="186">
        <f t="shared" si="14"/>
        <v>19883.657033040447</v>
      </c>
      <c r="P289" s="186">
        <f t="shared" si="15"/>
        <v>6783.4157231981344</v>
      </c>
      <c r="Q289" s="215">
        <f>IF(P289="-",0,P289/(1+'General inputs'!$H$30)^'MP Calculations'!$C$40)</f>
        <v>15067.926766151741</v>
      </c>
    </row>
    <row r="290" spans="3:17" x14ac:dyDescent="0.25">
      <c r="C290" s="159"/>
      <c r="D290" s="165" t="s">
        <v>281</v>
      </c>
      <c r="E290" s="238">
        <v>27452</v>
      </c>
      <c r="F290" s="166" t="str">
        <f t="shared" si="13"/>
        <v>Date check - OK</v>
      </c>
      <c r="G290" s="68"/>
      <c r="H290" s="162" t="s">
        <v>279</v>
      </c>
      <c r="I290" s="173">
        <v>19964.399283333707</v>
      </c>
      <c r="J290" s="168">
        <f>IFERROR(MIN('MP Calculations'!$E$30/I290,1),"-")</f>
        <v>0.34115533736707537</v>
      </c>
      <c r="K290" s="12"/>
      <c r="L290" s="159">
        <v>43.200035999999997</v>
      </c>
      <c r="M290" s="187" t="s">
        <v>492</v>
      </c>
      <c r="N290" s="187">
        <v>480.89954999999998</v>
      </c>
      <c r="O290" s="186">
        <f t="shared" si="14"/>
        <v>20774.877872383797</v>
      </c>
      <c r="P290" s="186">
        <f t="shared" si="15"/>
        <v>7087.4604693128831</v>
      </c>
      <c r="Q290" s="215">
        <f>IF(P290="-",0,P290/(1+'General inputs'!$H$30)^'MP Calculations'!$C$40)</f>
        <v>15743.298017897801</v>
      </c>
    </row>
    <row r="291" spans="3:17" x14ac:dyDescent="0.25">
      <c r="C291" s="159"/>
      <c r="D291" s="165" t="s">
        <v>281</v>
      </c>
      <c r="E291" s="238">
        <v>27452</v>
      </c>
      <c r="F291" s="166" t="str">
        <f t="shared" si="13"/>
        <v>Date check - OK</v>
      </c>
      <c r="G291" s="68"/>
      <c r="H291" s="162" t="s">
        <v>279</v>
      </c>
      <c r="I291" s="173">
        <v>19964.399283333707</v>
      </c>
      <c r="J291" s="168">
        <f>IFERROR(MIN('MP Calculations'!$E$30/I291,1),"-")</f>
        <v>0.34115533736707537</v>
      </c>
      <c r="K291" s="12"/>
      <c r="L291" s="159">
        <v>37.596120999999997</v>
      </c>
      <c r="M291" s="187" t="s">
        <v>492</v>
      </c>
      <c r="N291" s="187">
        <v>480.89954999999998</v>
      </c>
      <c r="O291" s="186">
        <f t="shared" si="14"/>
        <v>18079.957670645548</v>
      </c>
      <c r="P291" s="186">
        <f t="shared" si="15"/>
        <v>6168.0740587115242</v>
      </c>
      <c r="Q291" s="215">
        <f>IF(P291="-",0,P291/(1+'General inputs'!$H$30)^'MP Calculations'!$C$40)</f>
        <v>13701.075092158395</v>
      </c>
    </row>
    <row r="292" spans="3:17" x14ac:dyDescent="0.25">
      <c r="C292" s="159"/>
      <c r="D292" s="165" t="s">
        <v>281</v>
      </c>
      <c r="E292" s="238">
        <v>27452</v>
      </c>
      <c r="F292" s="166" t="str">
        <f t="shared" si="13"/>
        <v>Date check - OK</v>
      </c>
      <c r="G292" s="68"/>
      <c r="H292" s="162" t="s">
        <v>279</v>
      </c>
      <c r="I292" s="173">
        <v>19964.399283333707</v>
      </c>
      <c r="J292" s="168">
        <f>IFERROR(MIN('MP Calculations'!$E$30/I292,1),"-")</f>
        <v>0.34115533736707537</v>
      </c>
      <c r="K292" s="12"/>
      <c r="L292" s="159">
        <v>38.471857999999997</v>
      </c>
      <c r="M292" s="187" t="s">
        <v>492</v>
      </c>
      <c r="N292" s="187">
        <v>480.89954999999998</v>
      </c>
      <c r="O292" s="186">
        <f t="shared" si="14"/>
        <v>18501.099199863897</v>
      </c>
      <c r="P292" s="186">
        <f t="shared" si="15"/>
        <v>6311.7487391912955</v>
      </c>
      <c r="Q292" s="215">
        <f>IF(P292="-",0,P292/(1+'General inputs'!$H$30)^'MP Calculations'!$C$40)</f>
        <v>14020.218080286915</v>
      </c>
    </row>
    <row r="293" spans="3:17" x14ac:dyDescent="0.25">
      <c r="C293" s="159"/>
      <c r="D293" s="165" t="s">
        <v>281</v>
      </c>
      <c r="E293" s="238">
        <v>27452</v>
      </c>
      <c r="F293" s="166" t="str">
        <f t="shared" si="13"/>
        <v>Date check - OK</v>
      </c>
      <c r="G293" s="68"/>
      <c r="H293" s="162" t="s">
        <v>279</v>
      </c>
      <c r="I293" s="173">
        <v>19964.399283333707</v>
      </c>
      <c r="J293" s="168">
        <f>IFERROR(MIN('MP Calculations'!$E$30/I293,1),"-")</f>
        <v>0.34115533736707537</v>
      </c>
      <c r="K293" s="12"/>
      <c r="L293" s="159">
        <v>97.962335999999993</v>
      </c>
      <c r="M293" s="187" t="s">
        <v>492</v>
      </c>
      <c r="N293" s="187">
        <v>480.89954999999998</v>
      </c>
      <c r="O293" s="186">
        <f t="shared" si="14"/>
        <v>47110.043299348792</v>
      </c>
      <c r="P293" s="186">
        <f t="shared" si="15"/>
        <v>16071.842715166866</v>
      </c>
      <c r="Q293" s="215">
        <f>IF(P293="-",0,P293/(1+'General inputs'!$H$30)^'MP Calculations'!$C$40)</f>
        <v>35700.207522452954</v>
      </c>
    </row>
    <row r="294" spans="3:17" x14ac:dyDescent="0.25">
      <c r="C294" s="159"/>
      <c r="D294" s="165" t="s">
        <v>287</v>
      </c>
      <c r="E294" s="238">
        <v>27452</v>
      </c>
      <c r="F294" s="166" t="str">
        <f t="shared" si="13"/>
        <v>Date check - OK</v>
      </c>
      <c r="G294" s="68"/>
      <c r="H294" s="162" t="s">
        <v>279</v>
      </c>
      <c r="I294" s="173">
        <v>19964.399283333707</v>
      </c>
      <c r="J294" s="168">
        <f>IFERROR(MIN('MP Calculations'!$E$30/I294,1),"-")</f>
        <v>0.34115533736707537</v>
      </c>
      <c r="K294" s="12"/>
      <c r="L294" s="159">
        <v>51.313927</v>
      </c>
      <c r="M294" s="187" t="s">
        <v>492</v>
      </c>
      <c r="N294" s="187">
        <v>1009.889055</v>
      </c>
      <c r="O294" s="186">
        <f t="shared" si="14"/>
        <v>51821.373246368981</v>
      </c>
      <c r="P294" s="186">
        <f t="shared" si="15"/>
        <v>17679.138072690144</v>
      </c>
      <c r="Q294" s="215">
        <f>IF(P294="-",0,P294/(1+'General inputs'!$H$30)^'MP Calculations'!$C$40)</f>
        <v>39270.47502882337</v>
      </c>
    </row>
    <row r="295" spans="3:17" x14ac:dyDescent="0.25">
      <c r="C295" s="159"/>
      <c r="D295" s="165" t="s">
        <v>281</v>
      </c>
      <c r="E295" s="238">
        <v>27452</v>
      </c>
      <c r="F295" s="166" t="str">
        <f t="shared" si="13"/>
        <v>Date check - OK</v>
      </c>
      <c r="G295" s="68"/>
      <c r="H295" s="162" t="s">
        <v>279</v>
      </c>
      <c r="I295" s="173">
        <v>19964.399283333707</v>
      </c>
      <c r="J295" s="168">
        <f>IFERROR(MIN('MP Calculations'!$E$30/I295,1),"-")</f>
        <v>0.34115533736707537</v>
      </c>
      <c r="K295" s="12"/>
      <c r="L295" s="159">
        <v>10.964986</v>
      </c>
      <c r="M295" s="187" t="s">
        <v>492</v>
      </c>
      <c r="N295" s="187">
        <v>480.89954999999998</v>
      </c>
      <c r="O295" s="186">
        <f t="shared" si="14"/>
        <v>5273.0568331562999</v>
      </c>
      <c r="P295" s="186">
        <f t="shared" si="15"/>
        <v>1798.9314828711995</v>
      </c>
      <c r="Q295" s="215">
        <f>IF(P295="-",0,P295/(1+'General inputs'!$H$30)^'MP Calculations'!$C$40)</f>
        <v>3995.9467246758118</v>
      </c>
    </row>
    <row r="296" spans="3:17" x14ac:dyDescent="0.25">
      <c r="C296" s="159"/>
      <c r="D296" s="165" t="s">
        <v>284</v>
      </c>
      <c r="E296" s="238">
        <v>27452</v>
      </c>
      <c r="F296" s="166" t="str">
        <f t="shared" si="13"/>
        <v>Date check - OK</v>
      </c>
      <c r="G296" s="68"/>
      <c r="H296" s="162" t="s">
        <v>279</v>
      </c>
      <c r="I296" s="173">
        <v>19964.399283333707</v>
      </c>
      <c r="J296" s="168">
        <f>IFERROR(MIN('MP Calculations'!$E$30/I296,1),"-")</f>
        <v>0.34115533736707537</v>
      </c>
      <c r="K296" s="12"/>
      <c r="L296" s="159">
        <v>59.201743</v>
      </c>
      <c r="M296" s="187" t="s">
        <v>492</v>
      </c>
      <c r="N296" s="187">
        <v>657.22938499999998</v>
      </c>
      <c r="O296" s="186">
        <f t="shared" si="14"/>
        <v>38909.125142818055</v>
      </c>
      <c r="P296" s="186">
        <f t="shared" si="15"/>
        <v>13274.055714755848</v>
      </c>
      <c r="Q296" s="215">
        <f>IF(P296="-",0,P296/(1+'General inputs'!$H$30)^'MP Calculations'!$C$40)</f>
        <v>29485.514018512858</v>
      </c>
    </row>
    <row r="297" spans="3:17" x14ac:dyDescent="0.25">
      <c r="C297" s="159"/>
      <c r="D297" s="165" t="s">
        <v>281</v>
      </c>
      <c r="E297" s="238">
        <v>27452</v>
      </c>
      <c r="F297" s="166" t="str">
        <f t="shared" si="13"/>
        <v>Date check - OK</v>
      </c>
      <c r="G297" s="68"/>
      <c r="H297" s="162" t="s">
        <v>279</v>
      </c>
      <c r="I297" s="173">
        <v>19964.399283333707</v>
      </c>
      <c r="J297" s="168">
        <f>IFERROR(MIN('MP Calculations'!$E$30/I297,1),"-")</f>
        <v>0.34115533736707537</v>
      </c>
      <c r="K297" s="12"/>
      <c r="L297" s="159">
        <v>38.429952999999998</v>
      </c>
      <c r="M297" s="187" t="s">
        <v>492</v>
      </c>
      <c r="N297" s="187">
        <v>480.89954999999998</v>
      </c>
      <c r="O297" s="186">
        <f t="shared" si="14"/>
        <v>18480.947104221148</v>
      </c>
      <c r="P297" s="186">
        <f t="shared" si="15"/>
        <v>6304.8737442036409</v>
      </c>
      <c r="Q297" s="215">
        <f>IF(P297="-",0,P297/(1+'General inputs'!$H$30)^'MP Calculations'!$C$40)</f>
        <v>14004.946729507488</v>
      </c>
    </row>
    <row r="298" spans="3:17" x14ac:dyDescent="0.25">
      <c r="C298" s="159"/>
      <c r="D298" s="165" t="s">
        <v>281</v>
      </c>
      <c r="E298" s="238">
        <v>27452</v>
      </c>
      <c r="F298" s="166" t="str">
        <f t="shared" si="13"/>
        <v>Date check - OK</v>
      </c>
      <c r="G298" s="68"/>
      <c r="H298" s="162" t="s">
        <v>279</v>
      </c>
      <c r="I298" s="173">
        <v>19964.399283333707</v>
      </c>
      <c r="J298" s="168">
        <f>IFERROR(MIN('MP Calculations'!$E$30/I298,1),"-")</f>
        <v>0.34115533736707537</v>
      </c>
      <c r="K298" s="12"/>
      <c r="L298" s="159">
        <v>10.002264</v>
      </c>
      <c r="M298" s="187" t="s">
        <v>492</v>
      </c>
      <c r="N298" s="187">
        <v>480.89954999999998</v>
      </c>
      <c r="O298" s="186">
        <f t="shared" si="14"/>
        <v>4810.0842565812</v>
      </c>
      <c r="P298" s="186">
        <f t="shared" si="15"/>
        <v>1640.9859173180173</v>
      </c>
      <c r="Q298" s="215">
        <f>IF(P298="-",0,P298/(1+'General inputs'!$H$30)^'MP Calculations'!$C$40)</f>
        <v>3645.103976433968</v>
      </c>
    </row>
    <row r="299" spans="3:17" x14ac:dyDescent="0.25">
      <c r="C299" s="159"/>
      <c r="D299" s="165" t="s">
        <v>287</v>
      </c>
      <c r="E299" s="238">
        <v>27452</v>
      </c>
      <c r="F299" s="166" t="str">
        <f t="shared" si="13"/>
        <v>Date check - OK</v>
      </c>
      <c r="G299" s="68"/>
      <c r="H299" s="162" t="s">
        <v>279</v>
      </c>
      <c r="I299" s="173">
        <v>19964.399283333707</v>
      </c>
      <c r="J299" s="168">
        <f>IFERROR(MIN('MP Calculations'!$E$30/I299,1),"-")</f>
        <v>0.34115533736707537</v>
      </c>
      <c r="K299" s="12"/>
      <c r="L299" s="159">
        <v>18.004804</v>
      </c>
      <c r="M299" s="187" t="s">
        <v>492</v>
      </c>
      <c r="N299" s="187">
        <v>1009.889055</v>
      </c>
      <c r="O299" s="186">
        <f t="shared" si="14"/>
        <v>18182.85449702022</v>
      </c>
      <c r="P299" s="186">
        <f t="shared" si="15"/>
        <v>6203.1778602273771</v>
      </c>
      <c r="Q299" s="215">
        <f>IF(P299="-",0,P299/(1+'General inputs'!$H$30)^'MP Calculations'!$C$40)</f>
        <v>13779.050780519276</v>
      </c>
    </row>
    <row r="300" spans="3:17" x14ac:dyDescent="0.25">
      <c r="C300" s="159"/>
      <c r="D300" s="165" t="s">
        <v>281</v>
      </c>
      <c r="E300" s="238">
        <v>27452</v>
      </c>
      <c r="F300" s="166" t="str">
        <f t="shared" si="13"/>
        <v>Date check - OK</v>
      </c>
      <c r="G300" s="68"/>
      <c r="H300" s="162" t="s">
        <v>279</v>
      </c>
      <c r="I300" s="173">
        <v>19964.399283333707</v>
      </c>
      <c r="J300" s="168">
        <f>IFERROR(MIN('MP Calculations'!$E$30/I300,1),"-")</f>
        <v>0.34115533736707537</v>
      </c>
      <c r="K300" s="12"/>
      <c r="L300" s="159">
        <v>26.437071</v>
      </c>
      <c r="M300" s="187" t="s">
        <v>492</v>
      </c>
      <c r="N300" s="187">
        <v>480.89954999999998</v>
      </c>
      <c r="O300" s="186">
        <f t="shared" si="14"/>
        <v>12713.57554721805</v>
      </c>
      <c r="P300" s="186">
        <f t="shared" si="15"/>
        <v>4337.3041549529735</v>
      </c>
      <c r="Q300" s="215">
        <f>IF(P300="-",0,P300/(1+'General inputs'!$H$30)^'MP Calculations'!$C$40)</f>
        <v>9634.4060332107947</v>
      </c>
    </row>
    <row r="301" spans="3:17" x14ac:dyDescent="0.25">
      <c r="C301" s="159"/>
      <c r="D301" s="165" t="s">
        <v>281</v>
      </c>
      <c r="E301" s="238">
        <v>27452</v>
      </c>
      <c r="F301" s="166" t="str">
        <f t="shared" si="13"/>
        <v>Date check - OK</v>
      </c>
      <c r="G301" s="68"/>
      <c r="H301" s="162" t="s">
        <v>279</v>
      </c>
      <c r="I301" s="173">
        <v>19964.399283333707</v>
      </c>
      <c r="J301" s="168">
        <f>IFERROR(MIN('MP Calculations'!$E$30/I301,1),"-")</f>
        <v>0.34115533736707537</v>
      </c>
      <c r="K301" s="12"/>
      <c r="L301" s="159">
        <v>24.553025000000002</v>
      </c>
      <c r="M301" s="187" t="s">
        <v>492</v>
      </c>
      <c r="N301" s="187">
        <v>480.89954999999998</v>
      </c>
      <c r="O301" s="186">
        <f t="shared" si="14"/>
        <v>11807.53867363875</v>
      </c>
      <c r="P301" s="186">
        <f t="shared" si="15"/>
        <v>4028.2048396800174</v>
      </c>
      <c r="Q301" s="215">
        <f>IF(P301="-",0,P301/(1+'General inputs'!$H$30)^'MP Calculations'!$C$40)</f>
        <v>8947.8071225657131</v>
      </c>
    </row>
    <row r="302" spans="3:17" x14ac:dyDescent="0.25">
      <c r="C302" s="159"/>
      <c r="D302" s="165" t="s">
        <v>284</v>
      </c>
      <c r="E302" s="238">
        <v>27452</v>
      </c>
      <c r="F302" s="166" t="str">
        <f t="shared" si="13"/>
        <v>Date check - OK</v>
      </c>
      <c r="G302" s="68"/>
      <c r="H302" s="162" t="s">
        <v>279</v>
      </c>
      <c r="I302" s="173">
        <v>19964.399283333707</v>
      </c>
      <c r="J302" s="168">
        <f>IFERROR(MIN('MP Calculations'!$E$30/I302,1),"-")</f>
        <v>0.34115533736707537</v>
      </c>
      <c r="K302" s="12"/>
      <c r="L302" s="159">
        <v>128.612481</v>
      </c>
      <c r="M302" s="187" t="s">
        <v>492</v>
      </c>
      <c r="N302" s="187">
        <v>657.22938499999998</v>
      </c>
      <c r="O302" s="186">
        <f t="shared" si="14"/>
        <v>84527.901790954187</v>
      </c>
      <c r="P302" s="186">
        <f t="shared" si="15"/>
        <v>28837.14485242399</v>
      </c>
      <c r="Q302" s="215">
        <f>IF(P302="-",0,P302/(1+'General inputs'!$H$30)^'MP Calculations'!$C$40)</f>
        <v>64055.632812723416</v>
      </c>
    </row>
    <row r="303" spans="3:17" x14ac:dyDescent="0.25">
      <c r="C303" s="159"/>
      <c r="D303" s="165" t="s">
        <v>284</v>
      </c>
      <c r="E303" s="238">
        <v>27452</v>
      </c>
      <c r="F303" s="166" t="str">
        <f t="shared" si="13"/>
        <v>Date check - OK</v>
      </c>
      <c r="G303" s="68"/>
      <c r="H303" s="162" t="s">
        <v>279</v>
      </c>
      <c r="I303" s="173">
        <v>19964.399283333707</v>
      </c>
      <c r="J303" s="168">
        <f>IFERROR(MIN('MP Calculations'!$E$30/I303,1),"-")</f>
        <v>0.34115533736707537</v>
      </c>
      <c r="K303" s="12"/>
      <c r="L303" s="159">
        <v>93.104917999999998</v>
      </c>
      <c r="M303" s="187" t="s">
        <v>492</v>
      </c>
      <c r="N303" s="187">
        <v>657.22938499999998</v>
      </c>
      <c r="O303" s="186">
        <f t="shared" si="14"/>
        <v>61191.287997615429</v>
      </c>
      <c r="P303" s="186">
        <f t="shared" si="15"/>
        <v>20875.734500752362</v>
      </c>
      <c r="Q303" s="215">
        <f>IF(P303="-",0,P303/(1+'General inputs'!$H$30)^'MP Calculations'!$C$40)</f>
        <v>46371.039529722802</v>
      </c>
    </row>
    <row r="304" spans="3:17" x14ac:dyDescent="0.25">
      <c r="C304" s="159"/>
      <c r="D304" s="165" t="s">
        <v>284</v>
      </c>
      <c r="E304" s="238">
        <v>27452</v>
      </c>
      <c r="F304" s="166" t="str">
        <f t="shared" si="13"/>
        <v>Date check - OK</v>
      </c>
      <c r="G304" s="68"/>
      <c r="H304" s="162" t="s">
        <v>279</v>
      </c>
      <c r="I304" s="173">
        <v>19964.399283333707</v>
      </c>
      <c r="J304" s="168">
        <f>IFERROR(MIN('MP Calculations'!$E$30/I304,1),"-")</f>
        <v>0.34115533736707537</v>
      </c>
      <c r="K304" s="12"/>
      <c r="L304" s="159">
        <v>8.6573080000000004</v>
      </c>
      <c r="M304" s="187" t="s">
        <v>492</v>
      </c>
      <c r="N304" s="187">
        <v>657.22938499999998</v>
      </c>
      <c r="O304" s="186">
        <f t="shared" si="14"/>
        <v>5689.8372125955802</v>
      </c>
      <c r="P304" s="186">
        <f t="shared" si="15"/>
        <v>1941.1183338267849</v>
      </c>
      <c r="Q304" s="215">
        <f>IF(P304="-",0,P304/(1+'General inputs'!$H$30)^'MP Calculations'!$C$40)</f>
        <v>4311.7848134400965</v>
      </c>
    </row>
    <row r="305" spans="3:17" x14ac:dyDescent="0.25">
      <c r="C305" s="159"/>
      <c r="D305" s="165" t="s">
        <v>281</v>
      </c>
      <c r="E305" s="238">
        <v>27452</v>
      </c>
      <c r="F305" s="166" t="str">
        <f t="shared" si="13"/>
        <v>Date check - OK</v>
      </c>
      <c r="G305" s="68"/>
      <c r="H305" s="162" t="s">
        <v>279</v>
      </c>
      <c r="I305" s="173">
        <v>19964.399283333707</v>
      </c>
      <c r="J305" s="168">
        <f>IFERROR(MIN('MP Calculations'!$E$30/I305,1),"-")</f>
        <v>0.34115533736707537</v>
      </c>
      <c r="K305" s="12"/>
      <c r="L305" s="159">
        <v>25.126956</v>
      </c>
      <c r="M305" s="187" t="s">
        <v>492</v>
      </c>
      <c r="N305" s="187">
        <v>480.89954999999998</v>
      </c>
      <c r="O305" s="186">
        <f t="shared" si="14"/>
        <v>12083.541833269799</v>
      </c>
      <c r="P305" s="186">
        <f t="shared" si="15"/>
        <v>4122.3647907183267</v>
      </c>
      <c r="Q305" s="215">
        <f>IF(P305="-",0,P305/(1+'General inputs'!$H$30)^'MP Calculations'!$C$40)</f>
        <v>9156.9635865721339</v>
      </c>
    </row>
    <row r="306" spans="3:17" x14ac:dyDescent="0.25">
      <c r="C306" s="159"/>
      <c r="D306" s="165" t="s">
        <v>281</v>
      </c>
      <c r="E306" s="238">
        <v>27452</v>
      </c>
      <c r="F306" s="166" t="str">
        <f t="shared" si="13"/>
        <v>Date check - OK</v>
      </c>
      <c r="G306" s="68"/>
      <c r="H306" s="162" t="s">
        <v>279</v>
      </c>
      <c r="I306" s="173">
        <v>19964.399283333707</v>
      </c>
      <c r="J306" s="168">
        <f>IFERROR(MIN('MP Calculations'!$E$30/I306,1),"-")</f>
        <v>0.34115533736707537</v>
      </c>
      <c r="K306" s="12"/>
      <c r="L306" s="159">
        <v>13.042517</v>
      </c>
      <c r="M306" s="187" t="s">
        <v>492</v>
      </c>
      <c r="N306" s="187">
        <v>480.89954999999998</v>
      </c>
      <c r="O306" s="186">
        <f t="shared" si="14"/>
        <v>6272.14055616735</v>
      </c>
      <c r="P306" s="186">
        <f t="shared" si="15"/>
        <v>2139.7742274529883</v>
      </c>
      <c r="Q306" s="215">
        <f>IF(P306="-",0,P306/(1+'General inputs'!$H$30)^'MP Calculations'!$C$40)</f>
        <v>4753.0569658436962</v>
      </c>
    </row>
    <row r="307" spans="3:17" x14ac:dyDescent="0.25">
      <c r="C307" s="159"/>
      <c r="D307" s="165" t="s">
        <v>284</v>
      </c>
      <c r="E307" s="238">
        <v>27452</v>
      </c>
      <c r="F307" s="166" t="str">
        <f t="shared" si="13"/>
        <v>Date check - OK</v>
      </c>
      <c r="G307" s="68"/>
      <c r="H307" s="162" t="s">
        <v>279</v>
      </c>
      <c r="I307" s="173">
        <v>19964.399283333707</v>
      </c>
      <c r="J307" s="168">
        <f>IFERROR(MIN('MP Calculations'!$E$30/I307,1),"-")</f>
        <v>0.34115533736707537</v>
      </c>
      <c r="K307" s="12"/>
      <c r="L307" s="159">
        <v>45.863565000000001</v>
      </c>
      <c r="M307" s="187" t="s">
        <v>492</v>
      </c>
      <c r="N307" s="187">
        <v>657.22938499999998</v>
      </c>
      <c r="O307" s="186">
        <f t="shared" si="14"/>
        <v>30142.882618857526</v>
      </c>
      <c r="P307" s="186">
        <f t="shared" si="15"/>
        <v>10283.405289052491</v>
      </c>
      <c r="Q307" s="215">
        <f>IF(P307="-",0,P307/(1+'General inputs'!$H$30)^'MP Calculations'!$C$40)</f>
        <v>22842.415108394285</v>
      </c>
    </row>
    <row r="308" spans="3:17" x14ac:dyDescent="0.25">
      <c r="C308" s="159"/>
      <c r="D308" s="165" t="s">
        <v>281</v>
      </c>
      <c r="E308" s="238">
        <v>27452</v>
      </c>
      <c r="F308" s="166" t="str">
        <f t="shared" si="13"/>
        <v>Date check - OK</v>
      </c>
      <c r="G308" s="68"/>
      <c r="H308" s="162" t="s">
        <v>279</v>
      </c>
      <c r="I308" s="173">
        <v>19964.399283333707</v>
      </c>
      <c r="J308" s="168">
        <f>IFERROR(MIN('MP Calculations'!$E$30/I308,1),"-")</f>
        <v>0.34115533736707537</v>
      </c>
      <c r="K308" s="12"/>
      <c r="L308" s="159">
        <v>26.179615999999999</v>
      </c>
      <c r="M308" s="187" t="s">
        <v>492</v>
      </c>
      <c r="N308" s="187">
        <v>480.89954999999998</v>
      </c>
      <c r="O308" s="186">
        <f t="shared" si="14"/>
        <v>12589.765553572799</v>
      </c>
      <c r="P308" s="186">
        <f t="shared" si="15"/>
        <v>4295.0657148015125</v>
      </c>
      <c r="Q308" s="215">
        <f>IF(P308="-",0,P308/(1+'General inputs'!$H$30)^'MP Calculations'!$C$40)</f>
        <v>9540.5822504899206</v>
      </c>
    </row>
    <row r="309" spans="3:17" x14ac:dyDescent="0.25">
      <c r="C309" s="159"/>
      <c r="D309" s="165" t="s">
        <v>281</v>
      </c>
      <c r="E309" s="238">
        <v>27452</v>
      </c>
      <c r="F309" s="166" t="str">
        <f t="shared" si="13"/>
        <v>Date check - OK</v>
      </c>
      <c r="G309" s="68"/>
      <c r="H309" s="162" t="s">
        <v>279</v>
      </c>
      <c r="I309" s="173">
        <v>19964.399283333707</v>
      </c>
      <c r="J309" s="168">
        <f>IFERROR(MIN('MP Calculations'!$E$30/I309,1),"-")</f>
        <v>0.34115533736707537</v>
      </c>
      <c r="K309" s="12"/>
      <c r="L309" s="159">
        <v>15.222904</v>
      </c>
      <c r="M309" s="187" t="s">
        <v>492</v>
      </c>
      <c r="N309" s="187">
        <v>480.89954999999998</v>
      </c>
      <c r="O309" s="186">
        <f t="shared" si="14"/>
        <v>7320.6876832931994</v>
      </c>
      <c r="P309" s="186">
        <f t="shared" si="15"/>
        <v>2497.491676352885</v>
      </c>
      <c r="Q309" s="215">
        <f>IF(P309="-",0,P309/(1+'General inputs'!$H$30)^'MP Calculations'!$C$40)</f>
        <v>5547.6508021856407</v>
      </c>
    </row>
    <row r="310" spans="3:17" x14ac:dyDescent="0.25">
      <c r="C310" s="159"/>
      <c r="D310" s="165" t="s">
        <v>287</v>
      </c>
      <c r="E310" s="238">
        <v>27452</v>
      </c>
      <c r="F310" s="166" t="str">
        <f t="shared" si="13"/>
        <v>Date check - OK</v>
      </c>
      <c r="G310" s="68"/>
      <c r="H310" s="162" t="s">
        <v>279</v>
      </c>
      <c r="I310" s="173">
        <v>19964.399283333707</v>
      </c>
      <c r="J310" s="168">
        <f>IFERROR(MIN('MP Calculations'!$E$30/I310,1),"-")</f>
        <v>0.34115533736707537</v>
      </c>
      <c r="K310" s="12"/>
      <c r="L310" s="159">
        <v>92.942215000000004</v>
      </c>
      <c r="M310" s="187" t="s">
        <v>492</v>
      </c>
      <c r="N310" s="187">
        <v>1009.889055</v>
      </c>
      <c r="O310" s="186">
        <f t="shared" si="14"/>
        <v>93861.325675956832</v>
      </c>
      <c r="P310" s="186">
        <f t="shared" si="15"/>
        <v>32021.292226701986</v>
      </c>
      <c r="Q310" s="215">
        <f>IF(P310="-",0,P310/(1+'General inputs'!$H$30)^'MP Calculations'!$C$40)</f>
        <v>71128.544367322203</v>
      </c>
    </row>
    <row r="311" spans="3:17" x14ac:dyDescent="0.25">
      <c r="C311" s="159"/>
      <c r="D311" s="165" t="s">
        <v>281</v>
      </c>
      <c r="E311" s="238">
        <v>27452</v>
      </c>
      <c r="F311" s="166" t="str">
        <f t="shared" si="13"/>
        <v>Date check - OK</v>
      </c>
      <c r="G311" s="68"/>
      <c r="H311" s="162" t="s">
        <v>279</v>
      </c>
      <c r="I311" s="173">
        <v>19964.399283333707</v>
      </c>
      <c r="J311" s="168">
        <f>IFERROR(MIN('MP Calculations'!$E$30/I311,1),"-")</f>
        <v>0.34115533736707537</v>
      </c>
      <c r="K311" s="12"/>
      <c r="L311" s="159">
        <v>41.094808</v>
      </c>
      <c r="M311" s="187" t="s">
        <v>492</v>
      </c>
      <c r="N311" s="187">
        <v>480.89954999999998</v>
      </c>
      <c r="O311" s="186">
        <f t="shared" si="14"/>
        <v>19762.474674536399</v>
      </c>
      <c r="P311" s="186">
        <f t="shared" si="15"/>
        <v>6742.0737147997479</v>
      </c>
      <c r="Q311" s="215">
        <f>IF(P311="-",0,P311/(1+'General inputs'!$H$30)^'MP Calculations'!$C$40)</f>
        <v>14976.094217428217</v>
      </c>
    </row>
    <row r="312" spans="3:17" x14ac:dyDescent="0.25">
      <c r="C312" s="159"/>
      <c r="D312" s="165" t="s">
        <v>284</v>
      </c>
      <c r="E312" s="238">
        <v>27452</v>
      </c>
      <c r="F312" s="166" t="str">
        <f t="shared" si="13"/>
        <v>Date check - OK</v>
      </c>
      <c r="G312" s="68"/>
      <c r="H312" s="162" t="s">
        <v>279</v>
      </c>
      <c r="I312" s="173">
        <v>19964.399283333707</v>
      </c>
      <c r="J312" s="168">
        <f>IFERROR(MIN('MP Calculations'!$E$30/I312,1),"-")</f>
        <v>0.34115533736707537</v>
      </c>
      <c r="K312" s="12"/>
      <c r="L312" s="159">
        <v>77.020584999999997</v>
      </c>
      <c r="M312" s="187" t="s">
        <v>492</v>
      </c>
      <c r="N312" s="187">
        <v>657.22938499999998</v>
      </c>
      <c r="O312" s="186">
        <f t="shared" si="14"/>
        <v>50620.19171189022</v>
      </c>
      <c r="P312" s="186">
        <f t="shared" si="15"/>
        <v>17269.34858105594</v>
      </c>
      <c r="Q312" s="215">
        <f>IF(P312="-",0,P312/(1+'General inputs'!$H$30)^'MP Calculations'!$C$40)</f>
        <v>38360.214136458126</v>
      </c>
    </row>
    <row r="313" spans="3:17" x14ac:dyDescent="0.25">
      <c r="C313" s="159"/>
      <c r="D313" s="165" t="s">
        <v>281</v>
      </c>
      <c r="E313" s="238">
        <v>27452</v>
      </c>
      <c r="F313" s="166" t="str">
        <f t="shared" si="13"/>
        <v>Date check - OK</v>
      </c>
      <c r="G313" s="68"/>
      <c r="H313" s="162" t="s">
        <v>279</v>
      </c>
      <c r="I313" s="173">
        <v>19964.399283333707</v>
      </c>
      <c r="J313" s="168">
        <f>IFERROR(MIN('MP Calculations'!$E$30/I313,1),"-")</f>
        <v>0.34115533736707537</v>
      </c>
      <c r="K313" s="12"/>
      <c r="L313" s="159">
        <v>2.8883839999999998</v>
      </c>
      <c r="M313" s="187" t="s">
        <v>492</v>
      </c>
      <c r="N313" s="187">
        <v>480.89954999999998</v>
      </c>
      <c r="O313" s="186">
        <f t="shared" si="14"/>
        <v>1389.0225658272</v>
      </c>
      <c r="P313" s="186">
        <f t="shared" si="15"/>
        <v>473.87246205525906</v>
      </c>
      <c r="Q313" s="215">
        <f>IF(P313="-",0,P313/(1+'General inputs'!$H$30)^'MP Calculations'!$C$40)</f>
        <v>1052.6076900058076</v>
      </c>
    </row>
    <row r="314" spans="3:17" x14ac:dyDescent="0.25">
      <c r="C314" s="159"/>
      <c r="D314" s="165" t="s">
        <v>281</v>
      </c>
      <c r="E314" s="238">
        <v>27452</v>
      </c>
      <c r="F314" s="166" t="str">
        <f t="shared" si="13"/>
        <v>Date check - OK</v>
      </c>
      <c r="G314" s="68"/>
      <c r="H314" s="162" t="s">
        <v>279</v>
      </c>
      <c r="I314" s="173">
        <v>19964.399283333707</v>
      </c>
      <c r="J314" s="168">
        <f>IFERROR(MIN('MP Calculations'!$E$30/I314,1),"-")</f>
        <v>0.34115533736707537</v>
      </c>
      <c r="K314" s="12"/>
      <c r="L314" s="159">
        <v>15.829954000000001</v>
      </c>
      <c r="M314" s="187" t="s">
        <v>492</v>
      </c>
      <c r="N314" s="187">
        <v>480.89954999999998</v>
      </c>
      <c r="O314" s="186">
        <f t="shared" si="14"/>
        <v>7612.6177551207002</v>
      </c>
      <c r="P314" s="186">
        <f t="shared" si="15"/>
        <v>2597.0851784947904</v>
      </c>
      <c r="Q314" s="215">
        <f>IF(P314="-",0,P314/(1+'General inputs'!$H$30)^'MP Calculations'!$C$40)</f>
        <v>5768.876753519683</v>
      </c>
    </row>
    <row r="315" spans="3:17" x14ac:dyDescent="0.25">
      <c r="C315" s="159"/>
      <c r="D315" s="165" t="s">
        <v>281</v>
      </c>
      <c r="E315" s="238">
        <v>27452</v>
      </c>
      <c r="F315" s="166" t="str">
        <f t="shared" si="13"/>
        <v>Date check - OK</v>
      </c>
      <c r="G315" s="68"/>
      <c r="H315" s="162" t="s">
        <v>279</v>
      </c>
      <c r="I315" s="173">
        <v>19964.399283333707</v>
      </c>
      <c r="J315" s="168">
        <f>IFERROR(MIN('MP Calculations'!$E$30/I315,1),"-")</f>
        <v>0.34115533736707537</v>
      </c>
      <c r="K315" s="12"/>
      <c r="L315" s="159">
        <v>35.499955</v>
      </c>
      <c r="M315" s="187" t="s">
        <v>492</v>
      </c>
      <c r="N315" s="187">
        <v>480.89954999999998</v>
      </c>
      <c r="O315" s="186">
        <f t="shared" si="14"/>
        <v>17071.912384520248</v>
      </c>
      <c r="P315" s="186">
        <f t="shared" si="15"/>
        <v>5824.1740290421576</v>
      </c>
      <c r="Q315" s="215">
        <f>IF(P315="-",0,P315/(1+'General inputs'!$H$30)^'MP Calculations'!$C$40)</f>
        <v>12937.17373723858</v>
      </c>
    </row>
    <row r="316" spans="3:17" x14ac:dyDescent="0.25">
      <c r="C316" s="159"/>
      <c r="D316" s="165" t="s">
        <v>281</v>
      </c>
      <c r="E316" s="238">
        <v>27452</v>
      </c>
      <c r="F316" s="166" t="str">
        <f t="shared" si="13"/>
        <v>Date check - OK</v>
      </c>
      <c r="G316" s="68"/>
      <c r="H316" s="162" t="s">
        <v>279</v>
      </c>
      <c r="I316" s="173">
        <v>19964.399283333707</v>
      </c>
      <c r="J316" s="168">
        <f>IFERROR(MIN('MP Calculations'!$E$30/I316,1),"-")</f>
        <v>0.34115533736707537</v>
      </c>
      <c r="K316" s="12"/>
      <c r="L316" s="159">
        <v>15.994979000000001</v>
      </c>
      <c r="M316" s="187" t="s">
        <v>492</v>
      </c>
      <c r="N316" s="187">
        <v>480.89954999999998</v>
      </c>
      <c r="O316" s="186">
        <f t="shared" si="14"/>
        <v>7691.9782033594502</v>
      </c>
      <c r="P316" s="186">
        <f t="shared" si="15"/>
        <v>2624.1594189872835</v>
      </c>
      <c r="Q316" s="215">
        <f>IF(P316="-",0,P316/(1+'General inputs'!$H$30)^'MP Calculations'!$C$40)</f>
        <v>5829.0164662598199</v>
      </c>
    </row>
    <row r="317" spans="3:17" x14ac:dyDescent="0.25">
      <c r="C317" s="159"/>
      <c r="D317" s="165" t="s">
        <v>298</v>
      </c>
      <c r="E317" s="238">
        <v>27452</v>
      </c>
      <c r="F317" s="166" t="str">
        <f t="shared" si="13"/>
        <v>Date check - OK</v>
      </c>
      <c r="G317" s="68"/>
      <c r="H317" s="162" t="s">
        <v>279</v>
      </c>
      <c r="I317" s="173">
        <v>19964.399283333707</v>
      </c>
      <c r="J317" s="168">
        <f>IFERROR(MIN('MP Calculations'!$E$30/I317,1),"-")</f>
        <v>0.34115533736707537</v>
      </c>
      <c r="K317" s="12"/>
      <c r="L317" s="159">
        <v>14.109817</v>
      </c>
      <c r="M317" s="187" t="s">
        <v>492</v>
      </c>
      <c r="N317" s="187">
        <v>1009.889055</v>
      </c>
      <c r="O317" s="186">
        <f t="shared" si="14"/>
        <v>14249.349756352934</v>
      </c>
      <c r="P317" s="186">
        <f t="shared" si="15"/>
        <v>4861.2417233900387</v>
      </c>
      <c r="Q317" s="215">
        <f>IF(P317="-",0,P317/(1+'General inputs'!$H$30)^'MP Calculations'!$C$40)</f>
        <v>10798.222793585208</v>
      </c>
    </row>
    <row r="318" spans="3:17" x14ac:dyDescent="0.25">
      <c r="C318" s="159"/>
      <c r="D318" s="165" t="s">
        <v>281</v>
      </c>
      <c r="E318" s="238">
        <v>27452</v>
      </c>
      <c r="F318" s="166" t="str">
        <f t="shared" si="13"/>
        <v>Date check - OK</v>
      </c>
      <c r="G318" s="68"/>
      <c r="H318" s="162" t="s">
        <v>279</v>
      </c>
      <c r="I318" s="173">
        <v>19964.399283333707</v>
      </c>
      <c r="J318" s="168">
        <f>IFERROR(MIN('MP Calculations'!$E$30/I318,1),"-")</f>
        <v>0.34115533736707537</v>
      </c>
      <c r="K318" s="12"/>
      <c r="L318" s="159">
        <v>34.485478999999998</v>
      </c>
      <c r="M318" s="187" t="s">
        <v>492</v>
      </c>
      <c r="N318" s="187">
        <v>480.89954999999998</v>
      </c>
      <c r="O318" s="186">
        <f t="shared" si="14"/>
        <v>16584.051332634448</v>
      </c>
      <c r="P318" s="186">
        <f t="shared" si="15"/>
        <v>5657.7376272978008</v>
      </c>
      <c r="Q318" s="215">
        <f>IF(P318="-",0,P318/(1+'General inputs'!$H$30)^'MP Calculations'!$C$40)</f>
        <v>12567.470387917183</v>
      </c>
    </row>
    <row r="319" spans="3:17" x14ac:dyDescent="0.25">
      <c r="C319" s="159"/>
      <c r="D319" s="165" t="s">
        <v>281</v>
      </c>
      <c r="E319" s="238">
        <v>27452</v>
      </c>
      <c r="F319" s="166" t="str">
        <f t="shared" si="13"/>
        <v>Date check - OK</v>
      </c>
      <c r="G319" s="68"/>
      <c r="H319" s="162" t="s">
        <v>279</v>
      </c>
      <c r="I319" s="173">
        <v>19964.399283333707</v>
      </c>
      <c r="J319" s="168">
        <f>IFERROR(MIN('MP Calculations'!$E$30/I319,1),"-")</f>
        <v>0.34115533736707537</v>
      </c>
      <c r="K319" s="12"/>
      <c r="L319" s="159">
        <v>21.211517000000001</v>
      </c>
      <c r="M319" s="187" t="s">
        <v>492</v>
      </c>
      <c r="N319" s="187">
        <v>480.89954999999998</v>
      </c>
      <c r="O319" s="186">
        <f t="shared" si="14"/>
        <v>10200.608980117349</v>
      </c>
      <c r="P319" s="186">
        <f t="shared" si="15"/>
        <v>3479.9921979615528</v>
      </c>
      <c r="Q319" s="215">
        <f>IF(P319="-",0,P319/(1+'General inputs'!$H$30)^'MP Calculations'!$C$40)</f>
        <v>7730.0684088019179</v>
      </c>
    </row>
    <row r="320" spans="3:17" x14ac:dyDescent="0.25">
      <c r="C320" s="159"/>
      <c r="D320" s="165" t="s">
        <v>281</v>
      </c>
      <c r="E320" s="238">
        <v>27452</v>
      </c>
      <c r="F320" s="166" t="str">
        <f t="shared" si="13"/>
        <v>Date check - OK</v>
      </c>
      <c r="G320" s="68"/>
      <c r="H320" s="162" t="s">
        <v>279</v>
      </c>
      <c r="I320" s="173">
        <v>19964.399283333707</v>
      </c>
      <c r="J320" s="168">
        <f>IFERROR(MIN('MP Calculations'!$E$30/I320,1),"-")</f>
        <v>0.34115533736707537</v>
      </c>
      <c r="K320" s="12"/>
      <c r="L320" s="159">
        <v>32.975093999999999</v>
      </c>
      <c r="M320" s="187" t="s">
        <v>492</v>
      </c>
      <c r="N320" s="187">
        <v>480.89954999999998</v>
      </c>
      <c r="O320" s="186">
        <f t="shared" si="14"/>
        <v>15857.707865807699</v>
      </c>
      <c r="P320" s="186">
        <f t="shared" si="15"/>
        <v>5409.9416768281508</v>
      </c>
      <c r="Q320" s="215">
        <f>IF(P320="-",0,P320/(1+'General inputs'!$H$30)^'MP Calculations'!$C$40)</f>
        <v>12017.043967514142</v>
      </c>
    </row>
    <row r="321" spans="3:17" x14ac:dyDescent="0.25">
      <c r="C321" s="159"/>
      <c r="D321" s="165" t="s">
        <v>281</v>
      </c>
      <c r="E321" s="238">
        <v>27452</v>
      </c>
      <c r="F321" s="166" t="str">
        <f t="shared" si="13"/>
        <v>Date check - OK</v>
      </c>
      <c r="G321" s="68"/>
      <c r="H321" s="162" t="s">
        <v>279</v>
      </c>
      <c r="I321" s="173">
        <v>19964.399283333707</v>
      </c>
      <c r="J321" s="168">
        <f>IFERROR(MIN('MP Calculations'!$E$30/I321,1),"-")</f>
        <v>0.34115533736707537</v>
      </c>
      <c r="K321" s="12"/>
      <c r="L321" s="159">
        <v>5.4729660000000004</v>
      </c>
      <c r="M321" s="187" t="s">
        <v>492</v>
      </c>
      <c r="N321" s="187">
        <v>480.89954999999998</v>
      </c>
      <c r="O321" s="186">
        <f t="shared" si="14"/>
        <v>2631.9468865653002</v>
      </c>
      <c r="P321" s="186">
        <f t="shared" si="15"/>
        <v>897.90272801840865</v>
      </c>
      <c r="Q321" s="215">
        <f>IF(P321="-",0,P321/(1+'General inputs'!$H$30)^'MP Calculations'!$C$40)</f>
        <v>1994.5014578187408</v>
      </c>
    </row>
    <row r="322" spans="3:17" x14ac:dyDescent="0.25">
      <c r="C322" s="159"/>
      <c r="D322" s="165" t="s">
        <v>281</v>
      </c>
      <c r="E322" s="238">
        <v>27452</v>
      </c>
      <c r="F322" s="166" t="str">
        <f t="shared" si="13"/>
        <v>Date check - OK</v>
      </c>
      <c r="G322" s="68"/>
      <c r="H322" s="162" t="s">
        <v>279</v>
      </c>
      <c r="I322" s="173">
        <v>19964.399283333707</v>
      </c>
      <c r="J322" s="168">
        <f>IFERROR(MIN('MP Calculations'!$E$30/I322,1),"-")</f>
        <v>0.34115533736707537</v>
      </c>
      <c r="K322" s="12"/>
      <c r="L322" s="159">
        <v>43.418711000000002</v>
      </c>
      <c r="M322" s="187" t="s">
        <v>492</v>
      </c>
      <c r="N322" s="187">
        <v>480.89954999999998</v>
      </c>
      <c r="O322" s="186">
        <f t="shared" si="14"/>
        <v>20880.03858148005</v>
      </c>
      <c r="P322" s="186">
        <f t="shared" si="15"/>
        <v>7123.3366065023765</v>
      </c>
      <c r="Q322" s="215">
        <f>IF(P322="-",0,P322/(1+'General inputs'!$H$30)^'MP Calculations'!$C$40)</f>
        <v>15822.989286999151</v>
      </c>
    </row>
    <row r="323" spans="3:17" x14ac:dyDescent="0.25">
      <c r="C323" s="159"/>
      <c r="D323" s="165" t="s">
        <v>281</v>
      </c>
      <c r="E323" s="238">
        <v>27452</v>
      </c>
      <c r="F323" s="166" t="str">
        <f t="shared" si="13"/>
        <v>Date check - OK</v>
      </c>
      <c r="G323" s="68"/>
      <c r="H323" s="162" t="s">
        <v>279</v>
      </c>
      <c r="I323" s="173">
        <v>19964.399283333707</v>
      </c>
      <c r="J323" s="168">
        <f>IFERROR(MIN('MP Calculations'!$E$30/I323,1),"-")</f>
        <v>0.34115533736707537</v>
      </c>
      <c r="K323" s="12"/>
      <c r="L323" s="159">
        <v>3.685009</v>
      </c>
      <c r="M323" s="187" t="s">
        <v>492</v>
      </c>
      <c r="N323" s="187">
        <v>480.89954999999998</v>
      </c>
      <c r="O323" s="186">
        <f t="shared" si="14"/>
        <v>1772.11916984595</v>
      </c>
      <c r="P323" s="186">
        <f t="shared" si="15"/>
        <v>604.56791324345659</v>
      </c>
      <c r="Q323" s="215">
        <f>IF(P323="-",0,P323/(1+'General inputs'!$H$30)^'MP Calculations'!$C$40)</f>
        <v>1342.9200588081817</v>
      </c>
    </row>
    <row r="324" spans="3:17" x14ac:dyDescent="0.25">
      <c r="C324" s="159"/>
      <c r="D324" s="165" t="s">
        <v>284</v>
      </c>
      <c r="E324" s="238">
        <v>27452</v>
      </c>
      <c r="F324" s="166" t="str">
        <f t="shared" si="13"/>
        <v>Date check - OK</v>
      </c>
      <c r="G324" s="68"/>
      <c r="H324" s="162" t="s">
        <v>279</v>
      </c>
      <c r="I324" s="173">
        <v>19964.399283333707</v>
      </c>
      <c r="J324" s="168">
        <f>IFERROR(MIN('MP Calculations'!$E$30/I324,1),"-")</f>
        <v>0.34115533736707537</v>
      </c>
      <c r="K324" s="12"/>
      <c r="L324" s="159">
        <v>33.405512000000002</v>
      </c>
      <c r="M324" s="187" t="s">
        <v>492</v>
      </c>
      <c r="N324" s="187">
        <v>657.22938499999998</v>
      </c>
      <c r="O324" s="186">
        <f t="shared" si="14"/>
        <v>21955.084107370119</v>
      </c>
      <c r="P324" s="186">
        <f t="shared" si="15"/>
        <v>7490.0941255723683</v>
      </c>
      <c r="Q324" s="215">
        <f>IF(P324="-",0,P324/(1+'General inputs'!$H$30)^'MP Calculations'!$C$40)</f>
        <v>16637.66373181951</v>
      </c>
    </row>
    <row r="325" spans="3:17" x14ac:dyDescent="0.25">
      <c r="C325" s="159"/>
      <c r="D325" s="165" t="s">
        <v>300</v>
      </c>
      <c r="E325" s="238">
        <v>27452</v>
      </c>
      <c r="F325" s="166" t="str">
        <f t="shared" si="13"/>
        <v>Date check - OK</v>
      </c>
      <c r="G325" s="68"/>
      <c r="H325" s="162" t="s">
        <v>279</v>
      </c>
      <c r="I325" s="173">
        <v>19964.399283333707</v>
      </c>
      <c r="J325" s="168">
        <f>IFERROR(MIN('MP Calculations'!$E$30/I325,1),"-")</f>
        <v>0.34115533736707537</v>
      </c>
      <c r="K325" s="12"/>
      <c r="L325" s="159">
        <v>21.299979</v>
      </c>
      <c r="M325" s="187" t="s">
        <v>492</v>
      </c>
      <c r="N325" s="187">
        <v>304.56971499999997</v>
      </c>
      <c r="O325" s="186">
        <f t="shared" si="14"/>
        <v>6487.3285335359842</v>
      </c>
      <c r="P325" s="186">
        <f t="shared" si="15"/>
        <v>2213.1867544695228</v>
      </c>
      <c r="Q325" s="215">
        <f>IF(P325="-",0,P325/(1+'General inputs'!$H$30)^'MP Calculations'!$C$40)</f>
        <v>4916.1274049766462</v>
      </c>
    </row>
    <row r="326" spans="3:17" x14ac:dyDescent="0.25">
      <c r="C326" s="159"/>
      <c r="D326" s="165" t="s">
        <v>287</v>
      </c>
      <c r="E326" s="238">
        <v>27452</v>
      </c>
      <c r="F326" s="166" t="str">
        <f t="shared" si="13"/>
        <v>Date check - OK</v>
      </c>
      <c r="G326" s="68"/>
      <c r="H326" s="162" t="s">
        <v>279</v>
      </c>
      <c r="I326" s="173">
        <v>19964.399283333707</v>
      </c>
      <c r="J326" s="168">
        <f>IFERROR(MIN('MP Calculations'!$E$30/I326,1),"-")</f>
        <v>0.34115533736707537</v>
      </c>
      <c r="K326" s="12"/>
      <c r="L326" s="159">
        <v>12.999966000000001</v>
      </c>
      <c r="M326" s="187" t="s">
        <v>492</v>
      </c>
      <c r="N326" s="187">
        <v>1009.889055</v>
      </c>
      <c r="O326" s="186">
        <f t="shared" si="14"/>
        <v>13128.52337877213</v>
      </c>
      <c r="P326" s="186">
        <f t="shared" si="15"/>
        <v>4478.865822416542</v>
      </c>
      <c r="Q326" s="215">
        <f>IF(P326="-",0,P326/(1+'General inputs'!$H$30)^'MP Calculations'!$C$40)</f>
        <v>9948.8554087577977</v>
      </c>
    </row>
    <row r="327" spans="3:17" x14ac:dyDescent="0.25">
      <c r="C327" s="159"/>
      <c r="D327" s="165" t="s">
        <v>281</v>
      </c>
      <c r="E327" s="238">
        <v>27452</v>
      </c>
      <c r="F327" s="166" t="str">
        <f t="shared" si="13"/>
        <v>Date check - OK</v>
      </c>
      <c r="G327" s="68"/>
      <c r="H327" s="162" t="s">
        <v>279</v>
      </c>
      <c r="I327" s="173">
        <v>19964.399283333707</v>
      </c>
      <c r="J327" s="168">
        <f>IFERROR(MIN('MP Calculations'!$E$30/I327,1),"-")</f>
        <v>0.34115533736707537</v>
      </c>
      <c r="K327" s="12"/>
      <c r="L327" s="159">
        <v>16.856255999999998</v>
      </c>
      <c r="M327" s="187" t="s">
        <v>492</v>
      </c>
      <c r="N327" s="187">
        <v>480.89954999999998</v>
      </c>
      <c r="O327" s="186">
        <f t="shared" si="14"/>
        <v>8106.1659250847988</v>
      </c>
      <c r="P327" s="186">
        <f t="shared" si="15"/>
        <v>2765.461770925795</v>
      </c>
      <c r="Q327" s="215">
        <f>IF(P327="-",0,P327/(1+'General inputs'!$H$30)^'MP Calculations'!$C$40)</f>
        <v>6142.88982708204</v>
      </c>
    </row>
    <row r="328" spans="3:17" x14ac:dyDescent="0.25">
      <c r="C328" s="159"/>
      <c r="D328" s="165" t="s">
        <v>281</v>
      </c>
      <c r="E328" s="238">
        <v>27452</v>
      </c>
      <c r="F328" s="166" t="str">
        <f t="shared" si="13"/>
        <v>Date check - OK</v>
      </c>
      <c r="G328" s="68"/>
      <c r="H328" s="162" t="s">
        <v>279</v>
      </c>
      <c r="I328" s="173">
        <v>19964.399283333707</v>
      </c>
      <c r="J328" s="168">
        <f>IFERROR(MIN('MP Calculations'!$E$30/I328,1),"-")</f>
        <v>0.34115533736707537</v>
      </c>
      <c r="K328" s="12"/>
      <c r="L328" s="159">
        <v>34.233105999999999</v>
      </c>
      <c r="M328" s="187" t="s">
        <v>492</v>
      </c>
      <c r="N328" s="187">
        <v>480.89954999999998</v>
      </c>
      <c r="O328" s="186">
        <f t="shared" si="14"/>
        <v>16462.685270502297</v>
      </c>
      <c r="P328" s="186">
        <f t="shared" si="15"/>
        <v>5616.3329474261936</v>
      </c>
      <c r="Q328" s="215">
        <f>IF(P328="-",0,P328/(1+'General inputs'!$H$30)^'MP Calculations'!$C$40)</f>
        <v>12475.498627739231</v>
      </c>
    </row>
    <row r="329" spans="3:17" x14ac:dyDescent="0.25">
      <c r="C329" s="159"/>
      <c r="D329" s="165" t="s">
        <v>281</v>
      </c>
      <c r="E329" s="238">
        <v>27452</v>
      </c>
      <c r="F329" s="166" t="str">
        <f t="shared" si="13"/>
        <v>Date check - OK</v>
      </c>
      <c r="G329" s="68"/>
      <c r="H329" s="162" t="s">
        <v>279</v>
      </c>
      <c r="I329" s="173">
        <v>19964.399283333707</v>
      </c>
      <c r="J329" s="168">
        <f>IFERROR(MIN('MP Calculations'!$E$30/I329,1),"-")</f>
        <v>0.34115533736707537</v>
      </c>
      <c r="K329" s="12"/>
      <c r="L329" s="159">
        <v>30.094280000000001</v>
      </c>
      <c r="M329" s="187" t="s">
        <v>492</v>
      </c>
      <c r="N329" s="187">
        <v>480.89954999999998</v>
      </c>
      <c r="O329" s="186">
        <f t="shared" si="14"/>
        <v>14472.325709573999</v>
      </c>
      <c r="P329" s="186">
        <f t="shared" si="15"/>
        <v>4937.3111599359163</v>
      </c>
      <c r="Q329" s="215">
        <f>IF(P329="-",0,P329/(1+'General inputs'!$H$30)^'MP Calculations'!$C$40)</f>
        <v>10967.194996644483</v>
      </c>
    </row>
    <row r="330" spans="3:17" x14ac:dyDescent="0.25">
      <c r="C330" s="159"/>
      <c r="D330" s="165" t="s">
        <v>281</v>
      </c>
      <c r="E330" s="238">
        <v>27452</v>
      </c>
      <c r="F330" s="166" t="str">
        <f t="shared" si="13"/>
        <v>Date check - OK</v>
      </c>
      <c r="G330" s="68"/>
      <c r="H330" s="162" t="s">
        <v>279</v>
      </c>
      <c r="I330" s="173">
        <v>19964.399283333707</v>
      </c>
      <c r="J330" s="168">
        <f>IFERROR(MIN('MP Calculations'!$E$30/I330,1),"-")</f>
        <v>0.34115533736707537</v>
      </c>
      <c r="K330" s="12"/>
      <c r="L330" s="159">
        <v>36.524760000000001</v>
      </c>
      <c r="M330" s="187" t="s">
        <v>492</v>
      </c>
      <c r="N330" s="187">
        <v>480.89954999999998</v>
      </c>
      <c r="O330" s="186">
        <f t="shared" si="14"/>
        <v>17564.740647857998</v>
      </c>
      <c r="P330" s="186">
        <f t="shared" si="15"/>
        <v>5992.3050214851773</v>
      </c>
      <c r="Q330" s="215">
        <f>IF(P330="-",0,P330/(1+'General inputs'!$H$30)^'MP Calculations'!$C$40)</f>
        <v>13310.641262247858</v>
      </c>
    </row>
    <row r="331" spans="3:17" x14ac:dyDescent="0.25">
      <c r="C331" s="159"/>
      <c r="D331" s="165" t="s">
        <v>281</v>
      </c>
      <c r="E331" s="238">
        <v>27452</v>
      </c>
      <c r="F331" s="166" t="str">
        <f t="shared" si="13"/>
        <v>Date check - OK</v>
      </c>
      <c r="G331" s="68"/>
      <c r="H331" s="162" t="s">
        <v>279</v>
      </c>
      <c r="I331" s="173">
        <v>19964.399283333707</v>
      </c>
      <c r="J331" s="168">
        <f>IFERROR(MIN('MP Calculations'!$E$30/I331,1),"-")</f>
        <v>0.34115533736707537</v>
      </c>
      <c r="K331" s="12"/>
      <c r="L331" s="159">
        <v>108.294192</v>
      </c>
      <c r="M331" s="187" t="s">
        <v>492</v>
      </c>
      <c r="N331" s="187">
        <v>480.89954999999998</v>
      </c>
      <c r="O331" s="186">
        <f t="shared" si="14"/>
        <v>52078.628200413594</v>
      </c>
      <c r="P331" s="186">
        <f t="shared" si="15"/>
        <v>17766.901973326585</v>
      </c>
      <c r="Q331" s="215">
        <f>IF(P331="-",0,P331/(1+'General inputs'!$H$30)^'MP Calculations'!$C$40)</f>
        <v>39465.424016393044</v>
      </c>
    </row>
    <row r="332" spans="3:17" x14ac:dyDescent="0.25">
      <c r="C332" s="159"/>
      <c r="D332" s="165" t="s">
        <v>284</v>
      </c>
      <c r="E332" s="238">
        <v>27452</v>
      </c>
      <c r="F332" s="166" t="str">
        <f t="shared" si="13"/>
        <v>Date check - OK</v>
      </c>
      <c r="G332" s="68"/>
      <c r="H332" s="162" t="s">
        <v>279</v>
      </c>
      <c r="I332" s="173">
        <v>19964.399283333707</v>
      </c>
      <c r="J332" s="168">
        <f>IFERROR(MIN('MP Calculations'!$E$30/I332,1),"-")</f>
        <v>0.34115533736707537</v>
      </c>
      <c r="K332" s="12"/>
      <c r="L332" s="159">
        <v>47.676479999999998</v>
      </c>
      <c r="M332" s="187" t="s">
        <v>492</v>
      </c>
      <c r="N332" s="187">
        <v>657.22938499999998</v>
      </c>
      <c r="O332" s="186">
        <f t="shared" si="14"/>
        <v>31334.383629364798</v>
      </c>
      <c r="P332" s="186">
        <f t="shared" si="15"/>
        <v>10689.892218265311</v>
      </c>
      <c r="Q332" s="215">
        <f>IF(P332="-",0,P332/(1+'General inputs'!$H$30)^'MP Calculations'!$C$40)</f>
        <v>23745.340055162698</v>
      </c>
    </row>
    <row r="333" spans="3:17" x14ac:dyDescent="0.25">
      <c r="C333" s="159"/>
      <c r="D333" s="165" t="s">
        <v>287</v>
      </c>
      <c r="E333" s="238">
        <v>27452</v>
      </c>
      <c r="F333" s="166" t="str">
        <f t="shared" si="13"/>
        <v>Date check - OK</v>
      </c>
      <c r="G333" s="68"/>
      <c r="H333" s="162" t="s">
        <v>279</v>
      </c>
      <c r="I333" s="173">
        <v>19964.399283333707</v>
      </c>
      <c r="J333" s="168">
        <f>IFERROR(MIN('MP Calculations'!$E$30/I333,1),"-")</f>
        <v>0.34115533736707537</v>
      </c>
      <c r="K333" s="12"/>
      <c r="L333" s="159">
        <v>22.374852000000001</v>
      </c>
      <c r="M333" s="187" t="s">
        <v>492</v>
      </c>
      <c r="N333" s="187">
        <v>1009.889055</v>
      </c>
      <c r="O333" s="186">
        <f t="shared" si="14"/>
        <v>22596.118142044859</v>
      </c>
      <c r="P333" s="186">
        <f t="shared" si="15"/>
        <v>7708.7863079356066</v>
      </c>
      <c r="Q333" s="215">
        <f>IF(P333="-",0,P333/(1+'General inputs'!$H$30)^'MP Calculations'!$C$40)</f>
        <v>17123.442272107113</v>
      </c>
    </row>
    <row r="334" spans="3:17" x14ac:dyDescent="0.25">
      <c r="C334" s="159"/>
      <c r="D334" s="165" t="s">
        <v>281</v>
      </c>
      <c r="E334" s="238">
        <v>27452</v>
      </c>
      <c r="F334" s="166" t="str">
        <f t="shared" si="13"/>
        <v>Date check - OK</v>
      </c>
      <c r="G334" s="68"/>
      <c r="H334" s="162" t="s">
        <v>279</v>
      </c>
      <c r="I334" s="173">
        <v>19964.399283333707</v>
      </c>
      <c r="J334" s="168">
        <f>IFERROR(MIN('MP Calculations'!$E$30/I334,1),"-")</f>
        <v>0.34115533736707537</v>
      </c>
      <c r="K334" s="12"/>
      <c r="L334" s="159">
        <v>16.780055999999998</v>
      </c>
      <c r="M334" s="187" t="s">
        <v>492</v>
      </c>
      <c r="N334" s="187">
        <v>480.89954999999998</v>
      </c>
      <c r="O334" s="186">
        <f t="shared" si="14"/>
        <v>8069.5213793747989</v>
      </c>
      <c r="P334" s="186">
        <f t="shared" si="15"/>
        <v>2752.9602885714371</v>
      </c>
      <c r="Q334" s="215">
        <f>IF(P334="-",0,P334/(1+'General inputs'!$H$30)^'MP Calculations'!$C$40)</f>
        <v>6115.1204217749755</v>
      </c>
    </row>
    <row r="335" spans="3:17" x14ac:dyDescent="0.25">
      <c r="C335" s="159"/>
      <c r="D335" s="165" t="s">
        <v>281</v>
      </c>
      <c r="E335" s="238">
        <v>27452</v>
      </c>
      <c r="F335" s="166" t="str">
        <f t="shared" si="13"/>
        <v>Date check - OK</v>
      </c>
      <c r="G335" s="68"/>
      <c r="H335" s="162" t="s">
        <v>279</v>
      </c>
      <c r="I335" s="173">
        <v>19964.399283333707</v>
      </c>
      <c r="J335" s="168">
        <f>IFERROR(MIN('MP Calculations'!$E$30/I335,1),"-")</f>
        <v>0.34115533736707537</v>
      </c>
      <c r="K335" s="12"/>
      <c r="L335" s="159">
        <v>98.354505000000003</v>
      </c>
      <c r="M335" s="187" t="s">
        <v>492</v>
      </c>
      <c r="N335" s="187">
        <v>480.89954999999998</v>
      </c>
      <c r="O335" s="186">
        <f t="shared" si="14"/>
        <v>47298.637194972747</v>
      </c>
      <c r="P335" s="186">
        <f t="shared" si="15"/>
        <v>16136.182529253827</v>
      </c>
      <c r="Q335" s="215">
        <f>IF(P335="-",0,P335/(1+'General inputs'!$H$30)^'MP Calculations'!$C$40)</f>
        <v>35843.12484410475</v>
      </c>
    </row>
    <row r="336" spans="3:17" x14ac:dyDescent="0.25">
      <c r="C336" s="159"/>
      <c r="D336" s="165" t="s">
        <v>281</v>
      </c>
      <c r="E336" s="238">
        <v>27452</v>
      </c>
      <c r="F336" s="166" t="str">
        <f t="shared" si="13"/>
        <v>Date check - OK</v>
      </c>
      <c r="G336" s="68"/>
      <c r="H336" s="162" t="s">
        <v>279</v>
      </c>
      <c r="I336" s="173">
        <v>19964.399283333707</v>
      </c>
      <c r="J336" s="168">
        <f>IFERROR(MIN('MP Calculations'!$E$30/I336,1),"-")</f>
        <v>0.34115533736707537</v>
      </c>
      <c r="K336" s="12"/>
      <c r="L336" s="159">
        <v>16.593619</v>
      </c>
      <c r="M336" s="187" t="s">
        <v>492</v>
      </c>
      <c r="N336" s="187">
        <v>480.89954999999998</v>
      </c>
      <c r="O336" s="186">
        <f t="shared" si="14"/>
        <v>7979.8639099714501</v>
      </c>
      <c r="P336" s="186">
        <f t="shared" si="15"/>
        <v>2722.3731643496594</v>
      </c>
      <c r="Q336" s="215">
        <f>IF(P336="-",0,P336/(1+'General inputs'!$H$30)^'MP Calculations'!$C$40)</f>
        <v>6047.1775790291322</v>
      </c>
    </row>
    <row r="337" spans="3:17" x14ac:dyDescent="0.25">
      <c r="C337" s="159"/>
      <c r="D337" s="165" t="s">
        <v>284</v>
      </c>
      <c r="E337" s="238">
        <v>27452</v>
      </c>
      <c r="F337" s="166" t="str">
        <f t="shared" si="13"/>
        <v>Date check - OK</v>
      </c>
      <c r="G337" s="68"/>
      <c r="H337" s="162" t="s">
        <v>279</v>
      </c>
      <c r="I337" s="173">
        <v>19964.399283333707</v>
      </c>
      <c r="J337" s="168">
        <f>IFERROR(MIN('MP Calculations'!$E$30/I337,1),"-")</f>
        <v>0.34115533736707537</v>
      </c>
      <c r="K337" s="12"/>
      <c r="L337" s="159">
        <v>35.152180000000001</v>
      </c>
      <c r="M337" s="187" t="s">
        <v>492</v>
      </c>
      <c r="N337" s="187">
        <v>657.22938499999998</v>
      </c>
      <c r="O337" s="186">
        <f t="shared" si="14"/>
        <v>23103.045642809298</v>
      </c>
      <c r="P337" s="186">
        <f t="shared" si="15"/>
        <v>7881.7273304795472</v>
      </c>
      <c r="Q337" s="215">
        <f>IF(P337="-",0,P337/(1+'General inputs'!$H$30)^'MP Calculations'!$C$40)</f>
        <v>17507.594264096031</v>
      </c>
    </row>
    <row r="338" spans="3:17" x14ac:dyDescent="0.25">
      <c r="C338" s="159"/>
      <c r="D338" s="165" t="s">
        <v>287</v>
      </c>
      <c r="E338" s="238">
        <v>27452</v>
      </c>
      <c r="F338" s="166" t="str">
        <f t="shared" si="13"/>
        <v>Date check - OK</v>
      </c>
      <c r="G338" s="68"/>
      <c r="H338" s="162" t="s">
        <v>279</v>
      </c>
      <c r="I338" s="173">
        <v>19964.399283333707</v>
      </c>
      <c r="J338" s="168">
        <f>IFERROR(MIN('MP Calculations'!$E$30/I338,1),"-")</f>
        <v>0.34115533736707537</v>
      </c>
      <c r="K338" s="12"/>
      <c r="L338" s="159">
        <v>39.034457000000003</v>
      </c>
      <c r="M338" s="187" t="s">
        <v>492</v>
      </c>
      <c r="N338" s="187">
        <v>1009.889055</v>
      </c>
      <c r="O338" s="186">
        <f t="shared" si="14"/>
        <v>39420.470892168138</v>
      </c>
      <c r="P338" s="186">
        <f t="shared" si="15"/>
        <v>13448.504046386595</v>
      </c>
      <c r="Q338" s="215">
        <f>IF(P338="-",0,P338/(1+'General inputs'!$H$30)^'MP Calculations'!$C$40)</f>
        <v>29873.014179604292</v>
      </c>
    </row>
    <row r="339" spans="3:17" x14ac:dyDescent="0.25">
      <c r="C339" s="159"/>
      <c r="D339" s="165" t="s">
        <v>281</v>
      </c>
      <c r="E339" s="238">
        <v>27452</v>
      </c>
      <c r="F339" s="166" t="str">
        <f t="shared" si="13"/>
        <v>Date check - OK</v>
      </c>
      <c r="G339" s="68"/>
      <c r="H339" s="162" t="s">
        <v>279</v>
      </c>
      <c r="I339" s="173">
        <v>19964.399283333707</v>
      </c>
      <c r="J339" s="168">
        <f>IFERROR(MIN('MP Calculations'!$E$30/I339,1),"-")</f>
        <v>0.34115533736707537</v>
      </c>
      <c r="K339" s="12"/>
      <c r="L339" s="159">
        <v>22.015304</v>
      </c>
      <c r="M339" s="187" t="s">
        <v>492</v>
      </c>
      <c r="N339" s="187">
        <v>480.89954999999998</v>
      </c>
      <c r="O339" s="186">
        <f t="shared" si="14"/>
        <v>10587.1497867132</v>
      </c>
      <c r="P339" s="186">
        <f t="shared" si="15"/>
        <v>3611.8626572419021</v>
      </c>
      <c r="Q339" s="215">
        <f>IF(P339="-",0,P339/(1+'General inputs'!$H$30)^'MP Calculations'!$C$40)</f>
        <v>8022.9908101608444</v>
      </c>
    </row>
    <row r="340" spans="3:17" x14ac:dyDescent="0.25">
      <c r="C340" s="159"/>
      <c r="D340" s="165" t="s">
        <v>281</v>
      </c>
      <c r="E340" s="238">
        <v>27452</v>
      </c>
      <c r="F340" s="166" t="str">
        <f t="shared" si="13"/>
        <v>Date check - OK</v>
      </c>
      <c r="G340" s="68"/>
      <c r="H340" s="162" t="s">
        <v>279</v>
      </c>
      <c r="I340" s="173">
        <v>19964.399283333707</v>
      </c>
      <c r="J340" s="168">
        <f>IFERROR(MIN('MP Calculations'!$E$30/I340,1),"-")</f>
        <v>0.34115533736707537</v>
      </c>
      <c r="K340" s="12"/>
      <c r="L340" s="159">
        <v>30.630842000000001</v>
      </c>
      <c r="M340" s="187" t="s">
        <v>492</v>
      </c>
      <c r="N340" s="187">
        <v>480.89954999999998</v>
      </c>
      <c r="O340" s="186">
        <f t="shared" si="14"/>
        <v>14730.3581339211</v>
      </c>
      <c r="P340" s="186">
        <f t="shared" si="15"/>
        <v>5025.340298715696</v>
      </c>
      <c r="Q340" s="215">
        <f>IF(P340="-",0,P340/(1+'General inputs'!$H$30)^'MP Calculations'!$C$40)</f>
        <v>11162.733154785818</v>
      </c>
    </row>
    <row r="341" spans="3:17" x14ac:dyDescent="0.25">
      <c r="C341" s="159"/>
      <c r="D341" s="165" t="s">
        <v>281</v>
      </c>
      <c r="E341" s="238">
        <v>27452</v>
      </c>
      <c r="F341" s="166" t="str">
        <f t="shared" si="13"/>
        <v>Date check - OK</v>
      </c>
      <c r="G341" s="68"/>
      <c r="H341" s="162" t="s">
        <v>279</v>
      </c>
      <c r="I341" s="173">
        <v>19964.399283333707</v>
      </c>
      <c r="J341" s="168">
        <f>IFERROR(MIN('MP Calculations'!$E$30/I341,1),"-")</f>
        <v>0.34115533736707537</v>
      </c>
      <c r="K341" s="12"/>
      <c r="L341" s="159">
        <v>26.741506000000001</v>
      </c>
      <c r="M341" s="187" t="s">
        <v>492</v>
      </c>
      <c r="N341" s="187">
        <v>480.89954999999998</v>
      </c>
      <c r="O341" s="186">
        <f t="shared" si="14"/>
        <v>12859.978201722301</v>
      </c>
      <c r="P341" s="186">
        <f t="shared" si="15"/>
        <v>4387.2502019418071</v>
      </c>
      <c r="Q341" s="215">
        <f>IF(P341="-",0,P341/(1+'General inputs'!$H$30)^'MP Calculations'!$C$40)</f>
        <v>9745.3506382587802</v>
      </c>
    </row>
    <row r="342" spans="3:17" x14ac:dyDescent="0.25">
      <c r="C342" s="159"/>
      <c r="D342" s="165" t="s">
        <v>281</v>
      </c>
      <c r="E342" s="238">
        <v>27452</v>
      </c>
      <c r="F342" s="166" t="str">
        <f t="shared" si="13"/>
        <v>Date check - OK</v>
      </c>
      <c r="G342" s="68"/>
      <c r="H342" s="162" t="s">
        <v>279</v>
      </c>
      <c r="I342" s="173">
        <v>19964.399283333707</v>
      </c>
      <c r="J342" s="168">
        <f>IFERROR(MIN('MP Calculations'!$E$30/I342,1),"-")</f>
        <v>0.34115533736707537</v>
      </c>
      <c r="K342" s="12"/>
      <c r="L342" s="159">
        <v>18.237838</v>
      </c>
      <c r="M342" s="187" t="s">
        <v>492</v>
      </c>
      <c r="N342" s="187">
        <v>480.89954999999998</v>
      </c>
      <c r="O342" s="186">
        <f t="shared" si="14"/>
        <v>8770.5680871729001</v>
      </c>
      <c r="P342" s="186">
        <f t="shared" si="15"/>
        <v>2992.1261146803758</v>
      </c>
      <c r="Q342" s="215">
        <f>IF(P342="-",0,P342/(1+'General inputs'!$H$30)^'MP Calculations'!$C$40)</f>
        <v>6646.3768418188656</v>
      </c>
    </row>
    <row r="343" spans="3:17" x14ac:dyDescent="0.25">
      <c r="C343" s="159"/>
      <c r="D343" s="165" t="s">
        <v>281</v>
      </c>
      <c r="E343" s="238">
        <v>27452</v>
      </c>
      <c r="F343" s="166" t="str">
        <f t="shared" ref="F343:F406" si="16">IF(E343="","-",IF(OR(E343&lt;$E$15,E343&gt;$E$16),"ERROR - date outside of range","Date check - OK"))</f>
        <v>Date check - OK</v>
      </c>
      <c r="G343" s="68"/>
      <c r="H343" s="162" t="s">
        <v>279</v>
      </c>
      <c r="I343" s="173">
        <v>19964.399283333707</v>
      </c>
      <c r="J343" s="168">
        <f>IFERROR(MIN('MP Calculations'!$E$30/I343,1),"-")</f>
        <v>0.34115533736707537</v>
      </c>
      <c r="K343" s="12"/>
      <c r="L343" s="159">
        <v>12.825874000000001</v>
      </c>
      <c r="M343" s="187" t="s">
        <v>492</v>
      </c>
      <c r="N343" s="187">
        <v>480.89954999999998</v>
      </c>
      <c r="O343" s="186">
        <f t="shared" ref="O343:O406" si="17">IF(N343="","-",L343*N343)</f>
        <v>6167.9570349567002</v>
      </c>
      <c r="P343" s="186">
        <f t="shared" ref="P343:P406" si="18">IF(O343="-","-",IF(OR(E343&lt;$E$15,E343&gt;$E$16),0,O343*J343))</f>
        <v>2104.2314631262789</v>
      </c>
      <c r="Q343" s="215">
        <f>IF(P343="-",0,P343/(1+'General inputs'!$H$30)^'MP Calculations'!$C$40)</f>
        <v>4674.106214217205</v>
      </c>
    </row>
    <row r="344" spans="3:17" x14ac:dyDescent="0.25">
      <c r="C344" s="159"/>
      <c r="D344" s="165" t="s">
        <v>287</v>
      </c>
      <c r="E344" s="238">
        <v>27452</v>
      </c>
      <c r="F344" s="166" t="str">
        <f t="shared" si="16"/>
        <v>Date check - OK</v>
      </c>
      <c r="G344" s="68"/>
      <c r="H344" s="162" t="s">
        <v>279</v>
      </c>
      <c r="I344" s="173">
        <v>19964.399283333707</v>
      </c>
      <c r="J344" s="168">
        <f>IFERROR(MIN('MP Calculations'!$E$30/I344,1),"-")</f>
        <v>0.34115533736707537</v>
      </c>
      <c r="K344" s="12"/>
      <c r="L344" s="159">
        <v>36.229066000000003</v>
      </c>
      <c r="M344" s="187" t="s">
        <v>492</v>
      </c>
      <c r="N344" s="187">
        <v>1009.889055</v>
      </c>
      <c r="O344" s="186">
        <f t="shared" si="17"/>
        <v>36587.337226272633</v>
      </c>
      <c r="P344" s="186">
        <f t="shared" si="18"/>
        <v>12481.965374791997</v>
      </c>
      <c r="Q344" s="215">
        <f>IF(P344="-",0,P344/(1+'General inputs'!$H$30)^'MP Calculations'!$C$40)</f>
        <v>27726.052454932829</v>
      </c>
    </row>
    <row r="345" spans="3:17" x14ac:dyDescent="0.25">
      <c r="C345" s="159"/>
      <c r="D345" s="165" t="s">
        <v>281</v>
      </c>
      <c r="E345" s="238">
        <v>27452</v>
      </c>
      <c r="F345" s="166" t="str">
        <f t="shared" si="16"/>
        <v>Date check - OK</v>
      </c>
      <c r="G345" s="68"/>
      <c r="H345" s="162" t="s">
        <v>279</v>
      </c>
      <c r="I345" s="173">
        <v>19964.399283333707</v>
      </c>
      <c r="J345" s="168">
        <f>IFERROR(MIN('MP Calculations'!$E$30/I345,1),"-")</f>
        <v>0.34115533736707537</v>
      </c>
      <c r="K345" s="12"/>
      <c r="L345" s="159">
        <v>14.992697</v>
      </c>
      <c r="M345" s="187" t="s">
        <v>492</v>
      </c>
      <c r="N345" s="187">
        <v>480.89954999999998</v>
      </c>
      <c r="O345" s="186">
        <f t="shared" si="17"/>
        <v>7209.9812405863495</v>
      </c>
      <c r="P345" s="186">
        <f t="shared" si="18"/>
        <v>2459.7235825425205</v>
      </c>
      <c r="Q345" s="215">
        <f>IF(P345="-",0,P345/(1+'General inputs'!$H$30)^'MP Calculations'!$C$40)</f>
        <v>5463.7569506433356</v>
      </c>
    </row>
    <row r="346" spans="3:17" x14ac:dyDescent="0.25">
      <c r="C346" s="159"/>
      <c r="D346" s="165" t="s">
        <v>281</v>
      </c>
      <c r="E346" s="238">
        <v>27452</v>
      </c>
      <c r="F346" s="166" t="str">
        <f t="shared" si="16"/>
        <v>Date check - OK</v>
      </c>
      <c r="G346" s="68"/>
      <c r="H346" s="162" t="s">
        <v>279</v>
      </c>
      <c r="I346" s="173">
        <v>19964.399283333707</v>
      </c>
      <c r="J346" s="168">
        <f>IFERROR(MIN('MP Calculations'!$E$30/I346,1),"-")</f>
        <v>0.34115533736707537</v>
      </c>
      <c r="K346" s="12"/>
      <c r="L346" s="159">
        <v>76.700102000000001</v>
      </c>
      <c r="M346" s="187" t="s">
        <v>492</v>
      </c>
      <c r="N346" s="187">
        <v>480.89954999999998</v>
      </c>
      <c r="O346" s="186">
        <f t="shared" si="17"/>
        <v>36885.044536754096</v>
      </c>
      <c r="P346" s="186">
        <f t="shared" si="18"/>
        <v>12583.529812735944</v>
      </c>
      <c r="Q346" s="215">
        <f>IF(P346="-",0,P346/(1+'General inputs'!$H$30)^'MP Calculations'!$C$40)</f>
        <v>27951.65642429463</v>
      </c>
    </row>
    <row r="347" spans="3:17" x14ac:dyDescent="0.25">
      <c r="C347" s="159"/>
      <c r="D347" s="165" t="s">
        <v>281</v>
      </c>
      <c r="E347" s="238">
        <v>27452</v>
      </c>
      <c r="F347" s="166" t="str">
        <f t="shared" si="16"/>
        <v>Date check - OK</v>
      </c>
      <c r="G347" s="68"/>
      <c r="H347" s="162" t="s">
        <v>279</v>
      </c>
      <c r="I347" s="173">
        <v>19964.399283333707</v>
      </c>
      <c r="J347" s="168">
        <f>IFERROR(MIN('MP Calculations'!$E$30/I347,1),"-")</f>
        <v>0.34115533736707537</v>
      </c>
      <c r="K347" s="12"/>
      <c r="L347" s="159">
        <v>27.710034</v>
      </c>
      <c r="M347" s="187" t="s">
        <v>492</v>
      </c>
      <c r="N347" s="187">
        <v>480.89954999999998</v>
      </c>
      <c r="O347" s="186">
        <f t="shared" si="17"/>
        <v>13325.7428810847</v>
      </c>
      <c r="P347" s="186">
        <f t="shared" si="18"/>
        <v>4546.148308263354</v>
      </c>
      <c r="Q347" s="215">
        <f>IF(P347="-",0,P347/(1+'General inputs'!$H$30)^'MP Calculations'!$C$40)</f>
        <v>10098.309254836751</v>
      </c>
    </row>
    <row r="348" spans="3:17" x14ac:dyDescent="0.25">
      <c r="C348" s="159"/>
      <c r="D348" s="165" t="s">
        <v>281</v>
      </c>
      <c r="E348" s="238">
        <v>27452</v>
      </c>
      <c r="F348" s="166" t="str">
        <f t="shared" si="16"/>
        <v>Date check - OK</v>
      </c>
      <c r="G348" s="68"/>
      <c r="H348" s="162" t="s">
        <v>279</v>
      </c>
      <c r="I348" s="173">
        <v>19964.399283333707</v>
      </c>
      <c r="J348" s="168">
        <f>IFERROR(MIN('MP Calculations'!$E$30/I348,1),"-")</f>
        <v>0.34115533736707537</v>
      </c>
      <c r="K348" s="12"/>
      <c r="L348" s="159">
        <v>30.255310000000001</v>
      </c>
      <c r="M348" s="187" t="s">
        <v>492</v>
      </c>
      <c r="N348" s="187">
        <v>480.89954999999998</v>
      </c>
      <c r="O348" s="186">
        <f t="shared" si="17"/>
        <v>14549.7649641105</v>
      </c>
      <c r="P348" s="186">
        <f t="shared" si="18"/>
        <v>4963.7299749427712</v>
      </c>
      <c r="Q348" s="215">
        <f>IF(P348="-",0,P348/(1+'General inputs'!$H$30)^'MP Calculations'!$C$40)</f>
        <v>11025.878819959402</v>
      </c>
    </row>
    <row r="349" spans="3:17" x14ac:dyDescent="0.25">
      <c r="C349" s="159"/>
      <c r="D349" s="165" t="s">
        <v>281</v>
      </c>
      <c r="E349" s="238">
        <v>27452</v>
      </c>
      <c r="F349" s="166" t="str">
        <f t="shared" si="16"/>
        <v>Date check - OK</v>
      </c>
      <c r="G349" s="68"/>
      <c r="H349" s="162" t="s">
        <v>279</v>
      </c>
      <c r="I349" s="173">
        <v>19964.399283333707</v>
      </c>
      <c r="J349" s="168">
        <f>IFERROR(MIN('MP Calculations'!$E$30/I349,1),"-")</f>
        <v>0.34115533736707537</v>
      </c>
      <c r="K349" s="12"/>
      <c r="L349" s="159">
        <v>29.547948000000002</v>
      </c>
      <c r="M349" s="187" t="s">
        <v>492</v>
      </c>
      <c r="N349" s="187">
        <v>480.89954999999998</v>
      </c>
      <c r="O349" s="186">
        <f t="shared" si="17"/>
        <v>14209.594896623401</v>
      </c>
      <c r="P349" s="186">
        <f t="shared" si="18"/>
        <v>4847.6791408070285</v>
      </c>
      <c r="Q349" s="215">
        <f>IF(P349="-",0,P349/(1+'General inputs'!$H$30)^'MP Calculations'!$C$40)</f>
        <v>10768.09637800643</v>
      </c>
    </row>
    <row r="350" spans="3:17" x14ac:dyDescent="0.25">
      <c r="C350" s="159"/>
      <c r="D350" s="165" t="s">
        <v>281</v>
      </c>
      <c r="E350" s="238">
        <v>27452</v>
      </c>
      <c r="F350" s="166" t="str">
        <f t="shared" si="16"/>
        <v>Date check - OK</v>
      </c>
      <c r="G350" s="68"/>
      <c r="H350" s="162" t="s">
        <v>279</v>
      </c>
      <c r="I350" s="173">
        <v>19964.399283333707</v>
      </c>
      <c r="J350" s="168">
        <f>IFERROR(MIN('MP Calculations'!$E$30/I350,1),"-")</f>
        <v>0.34115533736707537</v>
      </c>
      <c r="K350" s="12"/>
      <c r="L350" s="159">
        <v>92.826389000000006</v>
      </c>
      <c r="M350" s="187" t="s">
        <v>492</v>
      </c>
      <c r="N350" s="187">
        <v>480.89954999999998</v>
      </c>
      <c r="O350" s="186">
        <f t="shared" si="17"/>
        <v>44640.168698224952</v>
      </c>
      <c r="P350" s="186">
        <f t="shared" si="18"/>
        <v>15229.231812366092</v>
      </c>
      <c r="Q350" s="215">
        <f>IF(P350="-",0,P350/(1+'General inputs'!$H$30)^'MP Calculations'!$C$40)</f>
        <v>33828.525188088053</v>
      </c>
    </row>
    <row r="351" spans="3:17" x14ac:dyDescent="0.25">
      <c r="C351" s="159"/>
      <c r="D351" s="165" t="s">
        <v>281</v>
      </c>
      <c r="E351" s="238">
        <v>27452</v>
      </c>
      <c r="F351" s="166" t="str">
        <f t="shared" si="16"/>
        <v>Date check - OK</v>
      </c>
      <c r="G351" s="68"/>
      <c r="H351" s="162" t="s">
        <v>279</v>
      </c>
      <c r="I351" s="173">
        <v>19964.399283333707</v>
      </c>
      <c r="J351" s="168">
        <f>IFERROR(MIN('MP Calculations'!$E$30/I351,1),"-")</f>
        <v>0.34115533736707537</v>
      </c>
      <c r="K351" s="12"/>
      <c r="L351" s="159">
        <v>12.135695</v>
      </c>
      <c r="M351" s="187" t="s">
        <v>492</v>
      </c>
      <c r="N351" s="187">
        <v>480.89954999999998</v>
      </c>
      <c r="O351" s="186">
        <f t="shared" si="17"/>
        <v>5836.05026443725</v>
      </c>
      <c r="P351" s="186">
        <f t="shared" si="18"/>
        <v>1990.9996968552994</v>
      </c>
      <c r="Q351" s="215">
        <f>IF(P351="-",0,P351/(1+'General inputs'!$H$30)^'MP Calculations'!$C$40)</f>
        <v>4422.5857367181889</v>
      </c>
    </row>
    <row r="352" spans="3:17" x14ac:dyDescent="0.25">
      <c r="C352" s="159"/>
      <c r="D352" s="165" t="s">
        <v>281</v>
      </c>
      <c r="E352" s="238">
        <v>27452</v>
      </c>
      <c r="F352" s="166" t="str">
        <f t="shared" si="16"/>
        <v>Date check - OK</v>
      </c>
      <c r="G352" s="68"/>
      <c r="H352" s="162" t="s">
        <v>279</v>
      </c>
      <c r="I352" s="173">
        <v>19964.399283333707</v>
      </c>
      <c r="J352" s="168">
        <f>IFERROR(MIN('MP Calculations'!$E$30/I352,1),"-")</f>
        <v>0.34115533736707537</v>
      </c>
      <c r="K352" s="12"/>
      <c r="L352" s="159">
        <v>106.804354</v>
      </c>
      <c r="M352" s="187" t="s">
        <v>492</v>
      </c>
      <c r="N352" s="187">
        <v>480.89954999999998</v>
      </c>
      <c r="O352" s="186">
        <f t="shared" si="17"/>
        <v>51362.165776640701</v>
      </c>
      <c r="P352" s="186">
        <f t="shared" si="18"/>
        <v>17522.476993433513</v>
      </c>
      <c r="Q352" s="215">
        <f>IF(P352="-",0,P352/(1+'General inputs'!$H$30)^'MP Calculations'!$C$40)</f>
        <v>38922.485495869856</v>
      </c>
    </row>
    <row r="353" spans="3:17" x14ac:dyDescent="0.25">
      <c r="C353" s="159"/>
      <c r="D353" s="165" t="s">
        <v>281</v>
      </c>
      <c r="E353" s="238">
        <v>27452</v>
      </c>
      <c r="F353" s="166" t="str">
        <f t="shared" si="16"/>
        <v>Date check - OK</v>
      </c>
      <c r="G353" s="68"/>
      <c r="H353" s="162" t="s">
        <v>279</v>
      </c>
      <c r="I353" s="173">
        <v>19964.399283333707</v>
      </c>
      <c r="J353" s="168">
        <f>IFERROR(MIN('MP Calculations'!$E$30/I353,1),"-")</f>
        <v>0.34115533736707537</v>
      </c>
      <c r="K353" s="12"/>
      <c r="L353" s="159">
        <v>36.749265999999999</v>
      </c>
      <c r="M353" s="187" t="s">
        <v>492</v>
      </c>
      <c r="N353" s="187">
        <v>480.89954999999998</v>
      </c>
      <c r="O353" s="186">
        <f t="shared" si="17"/>
        <v>17672.7054822303</v>
      </c>
      <c r="P353" s="186">
        <f t="shared" si="18"/>
        <v>6029.1378009792406</v>
      </c>
      <c r="Q353" s="215">
        <f>IF(P353="-",0,P353/(1+'General inputs'!$H$30)^'MP Calculations'!$C$40)</f>
        <v>13392.457510382612</v>
      </c>
    </row>
    <row r="354" spans="3:17" x14ac:dyDescent="0.25">
      <c r="C354" s="159"/>
      <c r="D354" s="165" t="s">
        <v>281</v>
      </c>
      <c r="E354" s="238">
        <v>27452</v>
      </c>
      <c r="F354" s="166" t="str">
        <f t="shared" si="16"/>
        <v>Date check - OK</v>
      </c>
      <c r="G354" s="68"/>
      <c r="H354" s="162" t="s">
        <v>279</v>
      </c>
      <c r="I354" s="173">
        <v>19964.399283333707</v>
      </c>
      <c r="J354" s="168">
        <f>IFERROR(MIN('MP Calculations'!$E$30/I354,1),"-")</f>
        <v>0.34115533736707537</v>
      </c>
      <c r="K354" s="12"/>
      <c r="L354" s="159">
        <v>109.259642</v>
      </c>
      <c r="M354" s="187" t="s">
        <v>492</v>
      </c>
      <c r="N354" s="187">
        <v>480.89954999999998</v>
      </c>
      <c r="O354" s="186">
        <f t="shared" si="17"/>
        <v>52542.912670961094</v>
      </c>
      <c r="P354" s="186">
        <f t="shared" si="18"/>
        <v>17925.295098510513</v>
      </c>
      <c r="Q354" s="215">
        <f>IF(P354="-",0,P354/(1+'General inputs'!$H$30)^'MP Calculations'!$C$40)</f>
        <v>39817.260923921996</v>
      </c>
    </row>
    <row r="355" spans="3:17" x14ac:dyDescent="0.25">
      <c r="C355" s="159"/>
      <c r="D355" s="165" t="s">
        <v>284</v>
      </c>
      <c r="E355" s="238">
        <v>27452</v>
      </c>
      <c r="F355" s="166" t="str">
        <f t="shared" si="16"/>
        <v>Date check - OK</v>
      </c>
      <c r="G355" s="68"/>
      <c r="H355" s="162" t="s">
        <v>279</v>
      </c>
      <c r="I355" s="173">
        <v>19964.399283333707</v>
      </c>
      <c r="J355" s="168">
        <f>IFERROR(MIN('MP Calculations'!$E$30/I355,1),"-")</f>
        <v>0.34115533736707537</v>
      </c>
      <c r="K355" s="12"/>
      <c r="L355" s="159">
        <v>64.055339000000004</v>
      </c>
      <c r="M355" s="187" t="s">
        <v>492</v>
      </c>
      <c r="N355" s="187">
        <v>657.22938499999998</v>
      </c>
      <c r="O355" s="186">
        <f t="shared" si="17"/>
        <v>42099.051056936514</v>
      </c>
      <c r="P355" s="186">
        <f t="shared" si="18"/>
        <v>14362.315966162907</v>
      </c>
      <c r="Q355" s="215">
        <f>IF(P355="-",0,P355/(1+'General inputs'!$H$30)^'MP Calculations'!$C$40)</f>
        <v>31902.85455016237</v>
      </c>
    </row>
    <row r="356" spans="3:17" x14ac:dyDescent="0.25">
      <c r="C356" s="159"/>
      <c r="D356" s="165" t="s">
        <v>287</v>
      </c>
      <c r="E356" s="238">
        <v>27452</v>
      </c>
      <c r="F356" s="166" t="str">
        <f t="shared" si="16"/>
        <v>Date check - OK</v>
      </c>
      <c r="G356" s="68"/>
      <c r="H356" s="162" t="s">
        <v>279</v>
      </c>
      <c r="I356" s="173">
        <v>19964.399283333707</v>
      </c>
      <c r="J356" s="168">
        <f>IFERROR(MIN('MP Calculations'!$E$30/I356,1),"-")</f>
        <v>0.34115533736707537</v>
      </c>
      <c r="K356" s="12"/>
      <c r="L356" s="159">
        <v>5.3300549999999998</v>
      </c>
      <c r="M356" s="187" t="s">
        <v>492</v>
      </c>
      <c r="N356" s="187">
        <v>1009.889055</v>
      </c>
      <c r="O356" s="186">
        <f t="shared" si="17"/>
        <v>5382.7642070480251</v>
      </c>
      <c r="P356" s="186">
        <f t="shared" si="18"/>
        <v>1836.358739022887</v>
      </c>
      <c r="Q356" s="215">
        <f>IF(P356="-",0,P356/(1+'General inputs'!$H$30)^'MP Calculations'!$C$40)</f>
        <v>4079.0834772742132</v>
      </c>
    </row>
    <row r="357" spans="3:17" x14ac:dyDescent="0.25">
      <c r="C357" s="159"/>
      <c r="D357" s="165" t="s">
        <v>281</v>
      </c>
      <c r="E357" s="238">
        <v>27452</v>
      </c>
      <c r="F357" s="166" t="str">
        <f t="shared" si="16"/>
        <v>Date check - OK</v>
      </c>
      <c r="G357" s="68"/>
      <c r="H357" s="162" t="s">
        <v>279</v>
      </c>
      <c r="I357" s="173">
        <v>19964.399283333707</v>
      </c>
      <c r="J357" s="168">
        <f>IFERROR(MIN('MP Calculations'!$E$30/I357,1),"-")</f>
        <v>0.34115533736707537</v>
      </c>
      <c r="K357" s="12"/>
      <c r="L357" s="159">
        <v>78.405056999999999</v>
      </c>
      <c r="M357" s="187" t="s">
        <v>492</v>
      </c>
      <c r="N357" s="187">
        <v>480.89954999999998</v>
      </c>
      <c r="O357" s="186">
        <f t="shared" si="17"/>
        <v>37704.956629024346</v>
      </c>
      <c r="P357" s="186">
        <f t="shared" si="18"/>
        <v>12863.247199185746</v>
      </c>
      <c r="Q357" s="215">
        <f>IF(P357="-",0,P357/(1+'General inputs'!$H$30)^'MP Calculations'!$C$40)</f>
        <v>28572.989579482393</v>
      </c>
    </row>
    <row r="358" spans="3:17" x14ac:dyDescent="0.25">
      <c r="C358" s="159"/>
      <c r="D358" s="165" t="s">
        <v>287</v>
      </c>
      <c r="E358" s="238">
        <v>27452</v>
      </c>
      <c r="F358" s="166" t="str">
        <f t="shared" si="16"/>
        <v>Date check - OK</v>
      </c>
      <c r="G358" s="68"/>
      <c r="H358" s="162" t="s">
        <v>279</v>
      </c>
      <c r="I358" s="173">
        <v>19964.399283333707</v>
      </c>
      <c r="J358" s="168">
        <f>IFERROR(MIN('MP Calculations'!$E$30/I358,1),"-")</f>
        <v>0.34115533736707537</v>
      </c>
      <c r="K358" s="12"/>
      <c r="L358" s="159">
        <v>32.099980000000002</v>
      </c>
      <c r="M358" s="187" t="s">
        <v>492</v>
      </c>
      <c r="N358" s="187">
        <v>1009.889055</v>
      </c>
      <c r="O358" s="186">
        <f t="shared" si="17"/>
        <v>32417.418467718901</v>
      </c>
      <c r="P358" s="186">
        <f t="shared" si="18"/>
        <v>11059.375333924301</v>
      </c>
      <c r="Q358" s="215">
        <f>IF(P358="-",0,P358/(1+'General inputs'!$H$30)^'MP Calculations'!$C$40)</f>
        <v>24566.068837719817</v>
      </c>
    </row>
    <row r="359" spans="3:17" x14ac:dyDescent="0.25">
      <c r="C359" s="159"/>
      <c r="D359" s="165" t="s">
        <v>287</v>
      </c>
      <c r="E359" s="238">
        <v>27452</v>
      </c>
      <c r="F359" s="166" t="str">
        <f t="shared" si="16"/>
        <v>Date check - OK</v>
      </c>
      <c r="G359" s="68"/>
      <c r="H359" s="162" t="s">
        <v>279</v>
      </c>
      <c r="I359" s="173">
        <v>19964.399283333707</v>
      </c>
      <c r="J359" s="168">
        <f>IFERROR(MIN('MP Calculations'!$E$30/I359,1),"-")</f>
        <v>0.34115533736707537</v>
      </c>
      <c r="K359" s="12"/>
      <c r="L359" s="159">
        <v>33.94997</v>
      </c>
      <c r="M359" s="187" t="s">
        <v>492</v>
      </c>
      <c r="N359" s="187">
        <v>1009.889055</v>
      </c>
      <c r="O359" s="186">
        <f t="shared" si="17"/>
        <v>34285.70312057835</v>
      </c>
      <c r="P359" s="186">
        <f t="shared" si="18"/>
        <v>11696.750614968296</v>
      </c>
      <c r="Q359" s="215">
        <f>IF(P359="-",0,P359/(1+'General inputs'!$H$30)^'MP Calculations'!$C$40)</f>
        <v>25981.863541925031</v>
      </c>
    </row>
    <row r="360" spans="3:17" x14ac:dyDescent="0.25">
      <c r="C360" s="159"/>
      <c r="D360" s="165" t="s">
        <v>281</v>
      </c>
      <c r="E360" s="238">
        <v>27452</v>
      </c>
      <c r="F360" s="166" t="str">
        <f t="shared" si="16"/>
        <v>Date check - OK</v>
      </c>
      <c r="G360" s="68"/>
      <c r="H360" s="162" t="s">
        <v>279</v>
      </c>
      <c r="I360" s="173">
        <v>19964.399283333707</v>
      </c>
      <c r="J360" s="168">
        <f>IFERROR(MIN('MP Calculations'!$E$30/I360,1),"-")</f>
        <v>0.34115533736707537</v>
      </c>
      <c r="K360" s="12"/>
      <c r="L360" s="159">
        <v>78.075502</v>
      </c>
      <c r="M360" s="187" t="s">
        <v>492</v>
      </c>
      <c r="N360" s="187">
        <v>480.89954999999998</v>
      </c>
      <c r="O360" s="186">
        <f t="shared" si="17"/>
        <v>37546.473777824096</v>
      </c>
      <c r="P360" s="186">
        <f t="shared" si="18"/>
        <v>12809.179928617628</v>
      </c>
      <c r="Q360" s="215">
        <f>IF(P360="-",0,P360/(1+'General inputs'!$H$30)^'MP Calculations'!$C$40)</f>
        <v>28452.890545808248</v>
      </c>
    </row>
    <row r="361" spans="3:17" x14ac:dyDescent="0.25">
      <c r="C361" s="159"/>
      <c r="D361" s="165" t="s">
        <v>281</v>
      </c>
      <c r="E361" s="238">
        <v>27452</v>
      </c>
      <c r="F361" s="166" t="str">
        <f t="shared" si="16"/>
        <v>Date check - OK</v>
      </c>
      <c r="G361" s="68"/>
      <c r="H361" s="162" t="s">
        <v>279</v>
      </c>
      <c r="I361" s="173">
        <v>19964.399283333707</v>
      </c>
      <c r="J361" s="168">
        <f>IFERROR(MIN('MP Calculations'!$E$30/I361,1),"-")</f>
        <v>0.34115533736707537</v>
      </c>
      <c r="K361" s="12"/>
      <c r="L361" s="159">
        <v>20.991859999999999</v>
      </c>
      <c r="M361" s="187" t="s">
        <v>492</v>
      </c>
      <c r="N361" s="187">
        <v>480.89954999999998</v>
      </c>
      <c r="O361" s="186">
        <f t="shared" si="17"/>
        <v>10094.976027662999</v>
      </c>
      <c r="P361" s="186">
        <f t="shared" si="18"/>
        <v>3443.9549524299086</v>
      </c>
      <c r="Q361" s="215">
        <f>IF(P361="-",0,P361/(1+'General inputs'!$H$30)^'MP Calculations'!$C$40)</f>
        <v>7650.0192715114445</v>
      </c>
    </row>
    <row r="362" spans="3:17" x14ac:dyDescent="0.25">
      <c r="C362" s="159"/>
      <c r="D362" s="165" t="s">
        <v>281</v>
      </c>
      <c r="E362" s="238">
        <v>27452</v>
      </c>
      <c r="F362" s="166" t="str">
        <f t="shared" si="16"/>
        <v>Date check - OK</v>
      </c>
      <c r="G362" s="68"/>
      <c r="H362" s="162" t="s">
        <v>279</v>
      </c>
      <c r="I362" s="173">
        <v>19964.399283333707</v>
      </c>
      <c r="J362" s="168">
        <f>IFERROR(MIN('MP Calculations'!$E$30/I362,1),"-")</f>
        <v>0.34115533736707537</v>
      </c>
      <c r="K362" s="12"/>
      <c r="L362" s="159">
        <v>14.954324</v>
      </c>
      <c r="M362" s="187" t="s">
        <v>492</v>
      </c>
      <c r="N362" s="187">
        <v>480.89954999999998</v>
      </c>
      <c r="O362" s="186">
        <f t="shared" si="17"/>
        <v>7191.5276821541993</v>
      </c>
      <c r="P362" s="186">
        <f t="shared" si="18"/>
        <v>2453.4280525899776</v>
      </c>
      <c r="Q362" s="215">
        <f>IF(P362="-",0,P362/(1+'General inputs'!$H$30)^'MP Calculations'!$C$40)</f>
        <v>5449.7727591755147</v>
      </c>
    </row>
    <row r="363" spans="3:17" x14ac:dyDescent="0.25">
      <c r="C363" s="159"/>
      <c r="D363" s="165" t="s">
        <v>281</v>
      </c>
      <c r="E363" s="238">
        <v>27452</v>
      </c>
      <c r="F363" s="166" t="str">
        <f t="shared" si="16"/>
        <v>Date check - OK</v>
      </c>
      <c r="G363" s="68"/>
      <c r="H363" s="162" t="s">
        <v>279</v>
      </c>
      <c r="I363" s="173">
        <v>19964.399283333707</v>
      </c>
      <c r="J363" s="168">
        <f>IFERROR(MIN('MP Calculations'!$E$30/I363,1),"-")</f>
        <v>0.34115533736707537</v>
      </c>
      <c r="K363" s="12"/>
      <c r="L363" s="159">
        <v>3.649181</v>
      </c>
      <c r="M363" s="187" t="s">
        <v>492</v>
      </c>
      <c r="N363" s="187">
        <v>480.89954999999998</v>
      </c>
      <c r="O363" s="186">
        <f t="shared" si="17"/>
        <v>1754.8895007685499</v>
      </c>
      <c r="P363" s="186">
        <f t="shared" si="18"/>
        <v>598.68991967663305</v>
      </c>
      <c r="Q363" s="215">
        <f>IF(P363="-",0,P363/(1+'General inputs'!$H$30)^'MP Calculations'!$C$40)</f>
        <v>1329.8633363233846</v>
      </c>
    </row>
    <row r="364" spans="3:17" x14ac:dyDescent="0.25">
      <c r="C364" s="159"/>
      <c r="D364" s="165" t="s">
        <v>281</v>
      </c>
      <c r="E364" s="238">
        <v>27452</v>
      </c>
      <c r="F364" s="166" t="str">
        <f t="shared" si="16"/>
        <v>Date check - OK</v>
      </c>
      <c r="G364" s="68"/>
      <c r="H364" s="162" t="s">
        <v>279</v>
      </c>
      <c r="I364" s="173">
        <v>19964.399283333707</v>
      </c>
      <c r="J364" s="168">
        <f>IFERROR(MIN('MP Calculations'!$E$30/I364,1),"-")</f>
        <v>0.34115533736707537</v>
      </c>
      <c r="K364" s="12"/>
      <c r="L364" s="159">
        <v>81.698734000000002</v>
      </c>
      <c r="M364" s="187" t="s">
        <v>492</v>
      </c>
      <c r="N364" s="187">
        <v>480.89954999999998</v>
      </c>
      <c r="O364" s="186">
        <f t="shared" si="17"/>
        <v>39288.884416169698</v>
      </c>
      <c r="P364" s="186">
        <f t="shared" si="18"/>
        <v>13403.612617774403</v>
      </c>
      <c r="Q364" s="215">
        <f>IF(P364="-",0,P364/(1+'General inputs'!$H$30)^'MP Calculations'!$C$40)</f>
        <v>29773.297342783691</v>
      </c>
    </row>
    <row r="365" spans="3:17" x14ac:dyDescent="0.25">
      <c r="C365" s="159"/>
      <c r="D365" s="165" t="s">
        <v>298</v>
      </c>
      <c r="E365" s="238">
        <v>27452</v>
      </c>
      <c r="F365" s="166" t="str">
        <f t="shared" si="16"/>
        <v>Date check - OK</v>
      </c>
      <c r="G365" s="68"/>
      <c r="H365" s="162" t="s">
        <v>279</v>
      </c>
      <c r="I365" s="173">
        <v>19964.399283333707</v>
      </c>
      <c r="J365" s="168">
        <f>IFERROR(MIN('MP Calculations'!$E$30/I365,1),"-")</f>
        <v>0.34115533736707537</v>
      </c>
      <c r="K365" s="12"/>
      <c r="L365" s="159">
        <v>67.514595</v>
      </c>
      <c r="M365" s="187" t="s">
        <v>492</v>
      </c>
      <c r="N365" s="187">
        <v>1009.889055</v>
      </c>
      <c r="O365" s="186">
        <f t="shared" si="17"/>
        <v>68182.250543257731</v>
      </c>
      <c r="P365" s="186">
        <f t="shared" si="18"/>
        <v>23260.738686531549</v>
      </c>
      <c r="Q365" s="215">
        <f>IF(P365="-",0,P365/(1+'General inputs'!$H$30)^'MP Calculations'!$C$40)</f>
        <v>51668.823105832911</v>
      </c>
    </row>
    <row r="366" spans="3:17" x14ac:dyDescent="0.25">
      <c r="C366" s="159"/>
      <c r="D366" s="165" t="s">
        <v>281</v>
      </c>
      <c r="E366" s="238">
        <v>27452</v>
      </c>
      <c r="F366" s="166" t="str">
        <f t="shared" si="16"/>
        <v>Date check - OK</v>
      </c>
      <c r="G366" s="68"/>
      <c r="H366" s="162" t="s">
        <v>279</v>
      </c>
      <c r="I366" s="173">
        <v>19964.399283333707</v>
      </c>
      <c r="J366" s="168">
        <f>IFERROR(MIN('MP Calculations'!$E$30/I366,1),"-")</f>
        <v>0.34115533736707537</v>
      </c>
      <c r="K366" s="12"/>
      <c r="L366" s="159">
        <v>45.334634999999999</v>
      </c>
      <c r="M366" s="187" t="s">
        <v>492</v>
      </c>
      <c r="N366" s="187">
        <v>480.89954999999998</v>
      </c>
      <c r="O366" s="186">
        <f t="shared" si="17"/>
        <v>21801.405570914249</v>
      </c>
      <c r="P366" s="186">
        <f t="shared" si="18"/>
        <v>7437.6658726216865</v>
      </c>
      <c r="Q366" s="215">
        <f>IF(P366="-",0,P366/(1+'General inputs'!$H$30)^'MP Calculations'!$C$40)</f>
        <v>16521.205429958911</v>
      </c>
    </row>
    <row r="367" spans="3:17" x14ac:dyDescent="0.25">
      <c r="C367" s="159"/>
      <c r="D367" s="165" t="s">
        <v>281</v>
      </c>
      <c r="E367" s="238">
        <v>27452</v>
      </c>
      <c r="F367" s="166" t="str">
        <f t="shared" si="16"/>
        <v>Date check - OK</v>
      </c>
      <c r="G367" s="68"/>
      <c r="H367" s="162" t="s">
        <v>279</v>
      </c>
      <c r="I367" s="173">
        <v>19964.399283333707</v>
      </c>
      <c r="J367" s="168">
        <f>IFERROR(MIN('MP Calculations'!$E$30/I367,1),"-")</f>
        <v>0.34115533736707537</v>
      </c>
      <c r="K367" s="12"/>
      <c r="L367" s="159">
        <v>81.557783999999998</v>
      </c>
      <c r="M367" s="187" t="s">
        <v>492</v>
      </c>
      <c r="N367" s="187">
        <v>480.89954999999998</v>
      </c>
      <c r="O367" s="186">
        <f t="shared" si="17"/>
        <v>39221.101624597199</v>
      </c>
      <c r="P367" s="186">
        <f t="shared" si="18"/>
        <v>13380.488156647805</v>
      </c>
      <c r="Q367" s="215">
        <f>IF(P367="-",0,P367/(1+'General inputs'!$H$30)^'MP Calculations'!$C$40)</f>
        <v>29721.931231523446</v>
      </c>
    </row>
    <row r="368" spans="3:17" x14ac:dyDescent="0.25">
      <c r="C368" s="159"/>
      <c r="D368" s="165" t="s">
        <v>281</v>
      </c>
      <c r="E368" s="238">
        <v>27452</v>
      </c>
      <c r="F368" s="166" t="str">
        <f t="shared" si="16"/>
        <v>Date check - OK</v>
      </c>
      <c r="G368" s="68"/>
      <c r="H368" s="162" t="s">
        <v>279</v>
      </c>
      <c r="I368" s="173">
        <v>19964.399283333707</v>
      </c>
      <c r="J368" s="168">
        <f>IFERROR(MIN('MP Calculations'!$E$30/I368,1),"-")</f>
        <v>0.34115533736707537</v>
      </c>
      <c r="K368" s="12"/>
      <c r="L368" s="159">
        <v>8.891724</v>
      </c>
      <c r="M368" s="187" t="s">
        <v>492</v>
      </c>
      <c r="N368" s="187">
        <v>480.89954999999998</v>
      </c>
      <c r="O368" s="186">
        <f t="shared" si="17"/>
        <v>4276.0260703242002</v>
      </c>
      <c r="P368" s="186">
        <f t="shared" si="18"/>
        <v>1458.789116611862</v>
      </c>
      <c r="Q368" s="215">
        <f>IF(P368="-",0,P368/(1+'General inputs'!$H$30)^'MP Calculations'!$C$40)</f>
        <v>3240.3922261753287</v>
      </c>
    </row>
    <row r="369" spans="3:17" x14ac:dyDescent="0.25">
      <c r="C369" s="159"/>
      <c r="D369" s="165" t="s">
        <v>281</v>
      </c>
      <c r="E369" s="238">
        <v>27452</v>
      </c>
      <c r="F369" s="166" t="str">
        <f t="shared" si="16"/>
        <v>Date check - OK</v>
      </c>
      <c r="G369" s="68"/>
      <c r="H369" s="162" t="s">
        <v>279</v>
      </c>
      <c r="I369" s="173">
        <v>19964.399283333707</v>
      </c>
      <c r="J369" s="168">
        <f>IFERROR(MIN('MP Calculations'!$E$30/I369,1),"-")</f>
        <v>0.34115533736707537</v>
      </c>
      <c r="K369" s="12"/>
      <c r="L369" s="159">
        <v>39.261485999999998</v>
      </c>
      <c r="M369" s="187" t="s">
        <v>492</v>
      </c>
      <c r="N369" s="187">
        <v>480.89954999999998</v>
      </c>
      <c r="O369" s="186">
        <f t="shared" si="17"/>
        <v>18880.830949731298</v>
      </c>
      <c r="P369" s="186">
        <f t="shared" si="18"/>
        <v>6441.2962524262994</v>
      </c>
      <c r="Q369" s="215">
        <f>IF(P369="-",0,P369/(1+'General inputs'!$H$30)^'MP Calculations'!$C$40)</f>
        <v>14307.980547134785</v>
      </c>
    </row>
    <row r="370" spans="3:17" x14ac:dyDescent="0.25">
      <c r="C370" s="159"/>
      <c r="D370" s="165" t="s">
        <v>281</v>
      </c>
      <c r="E370" s="238">
        <v>27452</v>
      </c>
      <c r="F370" s="166" t="str">
        <f t="shared" si="16"/>
        <v>Date check - OK</v>
      </c>
      <c r="G370" s="68"/>
      <c r="H370" s="162" t="s">
        <v>279</v>
      </c>
      <c r="I370" s="173">
        <v>19964.399283333707</v>
      </c>
      <c r="J370" s="168">
        <f>IFERROR(MIN('MP Calculations'!$E$30/I370,1),"-")</f>
        <v>0.34115533736707537</v>
      </c>
      <c r="K370" s="12"/>
      <c r="L370" s="159">
        <v>59.807201999999997</v>
      </c>
      <c r="M370" s="187" t="s">
        <v>492</v>
      </c>
      <c r="N370" s="187">
        <v>480.89954999999998</v>
      </c>
      <c r="O370" s="186">
        <f t="shared" si="17"/>
        <v>28761.256528559097</v>
      </c>
      <c r="P370" s="186">
        <f t="shared" si="18"/>
        <v>9812.0561741015772</v>
      </c>
      <c r="Q370" s="215">
        <f>IF(P370="-",0,P370/(1+'General inputs'!$H$30)^'MP Calculations'!$C$40)</f>
        <v>21795.412501568597</v>
      </c>
    </row>
    <row r="371" spans="3:17" x14ac:dyDescent="0.25">
      <c r="C371" s="159"/>
      <c r="D371" s="165" t="s">
        <v>281</v>
      </c>
      <c r="E371" s="238">
        <v>27452</v>
      </c>
      <c r="F371" s="166" t="str">
        <f t="shared" si="16"/>
        <v>Date check - OK</v>
      </c>
      <c r="G371" s="68"/>
      <c r="H371" s="162" t="s">
        <v>279</v>
      </c>
      <c r="I371" s="173">
        <v>19964.399283333707</v>
      </c>
      <c r="J371" s="168">
        <f>IFERROR(MIN('MP Calculations'!$E$30/I371,1),"-")</f>
        <v>0.34115533736707537</v>
      </c>
      <c r="K371" s="12"/>
      <c r="L371" s="159">
        <v>30.510836999999999</v>
      </c>
      <c r="M371" s="187" t="s">
        <v>492</v>
      </c>
      <c r="N371" s="187">
        <v>480.89954999999998</v>
      </c>
      <c r="O371" s="186">
        <f t="shared" si="17"/>
        <v>14672.647783423348</v>
      </c>
      <c r="P371" s="186">
        <f t="shared" si="18"/>
        <v>5005.6521046220632</v>
      </c>
      <c r="Q371" s="215">
        <f>IF(P371="-",0,P371/(1+'General inputs'!$H$30)^'MP Calculations'!$C$40)</f>
        <v>11118.999985706099</v>
      </c>
    </row>
    <row r="372" spans="3:17" x14ac:dyDescent="0.25">
      <c r="C372" s="159"/>
      <c r="D372" s="165" t="s">
        <v>281</v>
      </c>
      <c r="E372" s="238">
        <v>27452</v>
      </c>
      <c r="F372" s="166" t="str">
        <f t="shared" si="16"/>
        <v>Date check - OK</v>
      </c>
      <c r="G372" s="68"/>
      <c r="H372" s="162" t="s">
        <v>279</v>
      </c>
      <c r="I372" s="173">
        <v>19964.399283333707</v>
      </c>
      <c r="J372" s="168">
        <f>IFERROR(MIN('MP Calculations'!$E$30/I372,1),"-")</f>
        <v>0.34115533736707537</v>
      </c>
      <c r="K372" s="12"/>
      <c r="L372" s="159">
        <v>59.929357000000003</v>
      </c>
      <c r="M372" s="187" t="s">
        <v>492</v>
      </c>
      <c r="N372" s="187">
        <v>480.89954999999998</v>
      </c>
      <c r="O372" s="186">
        <f t="shared" si="17"/>
        <v>28820.000813089351</v>
      </c>
      <c r="P372" s="186">
        <f t="shared" si="18"/>
        <v>9832.0971003088835</v>
      </c>
      <c r="Q372" s="215">
        <f>IF(P372="-",0,P372/(1+'General inputs'!$H$30)^'MP Calculations'!$C$40)</f>
        <v>21839.92919061433</v>
      </c>
    </row>
    <row r="373" spans="3:17" x14ac:dyDescent="0.25">
      <c r="C373" s="159"/>
      <c r="D373" s="165" t="s">
        <v>281</v>
      </c>
      <c r="E373" s="238">
        <v>27452</v>
      </c>
      <c r="F373" s="166" t="str">
        <f t="shared" si="16"/>
        <v>Date check - OK</v>
      </c>
      <c r="G373" s="68"/>
      <c r="H373" s="162" t="s">
        <v>279</v>
      </c>
      <c r="I373" s="173">
        <v>19964.399283333707</v>
      </c>
      <c r="J373" s="168">
        <f>IFERROR(MIN('MP Calculations'!$E$30/I373,1),"-")</f>
        <v>0.34115533736707537</v>
      </c>
      <c r="K373" s="12"/>
      <c r="L373" s="159">
        <v>42.099941000000001</v>
      </c>
      <c r="M373" s="187" t="s">
        <v>492</v>
      </c>
      <c r="N373" s="187">
        <v>480.89954999999998</v>
      </c>
      <c r="O373" s="186">
        <f t="shared" si="17"/>
        <v>20245.842681926548</v>
      </c>
      <c r="P373" s="186">
        <f t="shared" si="18"/>
        <v>6906.9772904333859</v>
      </c>
      <c r="Q373" s="215">
        <f>IF(P373="-",0,P373/(1+'General inputs'!$H$30)^'MP Calculations'!$C$40)</f>
        <v>15342.392716962424</v>
      </c>
    </row>
    <row r="374" spans="3:17" x14ac:dyDescent="0.25">
      <c r="C374" s="159"/>
      <c r="D374" s="165" t="s">
        <v>281</v>
      </c>
      <c r="E374" s="238">
        <v>27452</v>
      </c>
      <c r="F374" s="166" t="str">
        <f t="shared" si="16"/>
        <v>Date check - OK</v>
      </c>
      <c r="G374" s="68"/>
      <c r="H374" s="162" t="s">
        <v>279</v>
      </c>
      <c r="I374" s="173">
        <v>19964.399283333707</v>
      </c>
      <c r="J374" s="168">
        <f>IFERROR(MIN('MP Calculations'!$E$30/I374,1),"-")</f>
        <v>0.34115533736707537</v>
      </c>
      <c r="K374" s="12"/>
      <c r="L374" s="159">
        <v>29.308710999999999</v>
      </c>
      <c r="M374" s="187" t="s">
        <v>492</v>
      </c>
      <c r="N374" s="187">
        <v>480.89954999999998</v>
      </c>
      <c r="O374" s="186">
        <f t="shared" si="17"/>
        <v>14094.545930980048</v>
      </c>
      <c r="P374" s="186">
        <f t="shared" si="18"/>
        <v>4808.4295721192375</v>
      </c>
      <c r="Q374" s="215">
        <f>IF(P374="-",0,P374/(1+'General inputs'!$H$30)^'MP Calculations'!$C$40)</f>
        <v>10680.91174260687</v>
      </c>
    </row>
    <row r="375" spans="3:17" x14ac:dyDescent="0.25">
      <c r="C375" s="159"/>
      <c r="D375" s="165" t="s">
        <v>287</v>
      </c>
      <c r="E375" s="238">
        <v>27452</v>
      </c>
      <c r="F375" s="166" t="str">
        <f t="shared" si="16"/>
        <v>Date check - OK</v>
      </c>
      <c r="G375" s="68"/>
      <c r="H375" s="162" t="s">
        <v>279</v>
      </c>
      <c r="I375" s="173">
        <v>19964.399283333707</v>
      </c>
      <c r="J375" s="168">
        <f>IFERROR(MIN('MP Calculations'!$E$30/I375,1),"-")</f>
        <v>0.34115533736707537</v>
      </c>
      <c r="K375" s="12"/>
      <c r="L375" s="159">
        <v>46.213836000000001</v>
      </c>
      <c r="M375" s="187" t="s">
        <v>492</v>
      </c>
      <c r="N375" s="187">
        <v>1009.889055</v>
      </c>
      <c r="O375" s="186">
        <f t="shared" si="17"/>
        <v>46670.84716596498</v>
      </c>
      <c r="P375" s="186">
        <f t="shared" si="18"/>
        <v>15922.008610111996</v>
      </c>
      <c r="Q375" s="215">
        <f>IF(P375="-",0,P375/(1+'General inputs'!$H$30)^'MP Calculations'!$C$40)</f>
        <v>35367.38267223513</v>
      </c>
    </row>
    <row r="376" spans="3:17" x14ac:dyDescent="0.25">
      <c r="C376" s="159"/>
      <c r="D376" s="165" t="s">
        <v>284</v>
      </c>
      <c r="E376" s="238">
        <v>27452</v>
      </c>
      <c r="F376" s="166" t="str">
        <f t="shared" si="16"/>
        <v>Date check - OK</v>
      </c>
      <c r="G376" s="68"/>
      <c r="H376" s="162" t="s">
        <v>279</v>
      </c>
      <c r="I376" s="173">
        <v>19964.399283333707</v>
      </c>
      <c r="J376" s="168">
        <f>IFERROR(MIN('MP Calculations'!$E$30/I376,1),"-")</f>
        <v>0.34115533736707537</v>
      </c>
      <c r="K376" s="12"/>
      <c r="L376" s="159">
        <v>66.481770999999995</v>
      </c>
      <c r="M376" s="187" t="s">
        <v>492</v>
      </c>
      <c r="N376" s="187">
        <v>657.22938499999998</v>
      </c>
      <c r="O376" s="186">
        <f t="shared" si="17"/>
        <v>43693.773468040832</v>
      </c>
      <c r="P376" s="186">
        <f t="shared" si="18"/>
        <v>14906.364028330037</v>
      </c>
      <c r="Q376" s="215">
        <f>IF(P376="-",0,P376/(1+'General inputs'!$H$30)^'MP Calculations'!$C$40)</f>
        <v>33111.342529155969</v>
      </c>
    </row>
    <row r="377" spans="3:17" x14ac:dyDescent="0.25">
      <c r="C377" s="159"/>
      <c r="D377" s="165" t="s">
        <v>281</v>
      </c>
      <c r="E377" s="238">
        <v>27452</v>
      </c>
      <c r="F377" s="166" t="str">
        <f t="shared" si="16"/>
        <v>Date check - OK</v>
      </c>
      <c r="G377" s="68"/>
      <c r="H377" s="162" t="s">
        <v>279</v>
      </c>
      <c r="I377" s="173">
        <v>19964.399283333707</v>
      </c>
      <c r="J377" s="168">
        <f>IFERROR(MIN('MP Calculations'!$E$30/I377,1),"-")</f>
        <v>0.34115533736707537</v>
      </c>
      <c r="K377" s="12"/>
      <c r="L377" s="159">
        <v>34.747912999999997</v>
      </c>
      <c r="M377" s="187" t="s">
        <v>492</v>
      </c>
      <c r="N377" s="187">
        <v>480.89954999999998</v>
      </c>
      <c r="O377" s="186">
        <f t="shared" si="17"/>
        <v>16710.255725139148</v>
      </c>
      <c r="P377" s="186">
        <f t="shared" si="18"/>
        <v>5700.7929293999487</v>
      </c>
      <c r="Q377" s="215">
        <f>IF(P377="-",0,P377/(1+'General inputs'!$H$30)^'MP Calculations'!$C$40)</f>
        <v>12663.108657108185</v>
      </c>
    </row>
    <row r="378" spans="3:17" x14ac:dyDescent="0.25">
      <c r="C378" s="159"/>
      <c r="D378" s="165" t="s">
        <v>287</v>
      </c>
      <c r="E378" s="238">
        <v>27452</v>
      </c>
      <c r="F378" s="166" t="str">
        <f t="shared" si="16"/>
        <v>Date check - OK</v>
      </c>
      <c r="G378" s="68"/>
      <c r="H378" s="162" t="s">
        <v>279</v>
      </c>
      <c r="I378" s="173">
        <v>19964.399283333707</v>
      </c>
      <c r="J378" s="168">
        <f>IFERROR(MIN('MP Calculations'!$E$30/I378,1),"-")</f>
        <v>0.34115533736707537</v>
      </c>
      <c r="K378" s="12"/>
      <c r="L378" s="159">
        <v>46.700037000000002</v>
      </c>
      <c r="M378" s="187" t="s">
        <v>492</v>
      </c>
      <c r="N378" s="187">
        <v>1009.889055</v>
      </c>
      <c r="O378" s="186">
        <f t="shared" si="17"/>
        <v>47161.856234395033</v>
      </c>
      <c r="P378" s="186">
        <f t="shared" si="18"/>
        <v>16089.518974502544</v>
      </c>
      <c r="Q378" s="215">
        <f>IF(P378="-",0,P378/(1+'General inputs'!$H$30)^'MP Calculations'!$C$40)</f>
        <v>35739.471602974903</v>
      </c>
    </row>
    <row r="379" spans="3:17" x14ac:dyDescent="0.25">
      <c r="C379" s="159"/>
      <c r="D379" s="165" t="s">
        <v>281</v>
      </c>
      <c r="E379" s="238">
        <v>27452</v>
      </c>
      <c r="F379" s="166" t="str">
        <f t="shared" si="16"/>
        <v>Date check - OK</v>
      </c>
      <c r="G379" s="68"/>
      <c r="H379" s="162" t="s">
        <v>279</v>
      </c>
      <c r="I379" s="173">
        <v>19964.399283333707</v>
      </c>
      <c r="J379" s="168">
        <f>IFERROR(MIN('MP Calculations'!$E$30/I379,1),"-")</f>
        <v>0.34115533736707537</v>
      </c>
      <c r="K379" s="12"/>
      <c r="L379" s="159">
        <v>18.992018000000002</v>
      </c>
      <c r="M379" s="187" t="s">
        <v>492</v>
      </c>
      <c r="N379" s="187">
        <v>480.89954999999998</v>
      </c>
      <c r="O379" s="186">
        <f t="shared" si="17"/>
        <v>9133.2529097918996</v>
      </c>
      <c r="P379" s="186">
        <f t="shared" si="18"/>
        <v>3115.8579776988781</v>
      </c>
      <c r="Q379" s="215">
        <f>IF(P379="-",0,P379/(1+'General inputs'!$H$30)^'MP Calculations'!$C$40)</f>
        <v>6921.2210687805773</v>
      </c>
    </row>
    <row r="380" spans="3:17" x14ac:dyDescent="0.25">
      <c r="C380" s="159"/>
      <c r="D380" s="165" t="s">
        <v>287</v>
      </c>
      <c r="E380" s="238">
        <v>27452</v>
      </c>
      <c r="F380" s="166" t="str">
        <f t="shared" si="16"/>
        <v>Date check - OK</v>
      </c>
      <c r="G380" s="68"/>
      <c r="H380" s="162" t="s">
        <v>279</v>
      </c>
      <c r="I380" s="173">
        <v>19964.399283333707</v>
      </c>
      <c r="J380" s="168">
        <f>IFERROR(MIN('MP Calculations'!$E$30/I380,1),"-")</f>
        <v>0.34115533736707537</v>
      </c>
      <c r="K380" s="12"/>
      <c r="L380" s="159">
        <v>21.3672</v>
      </c>
      <c r="M380" s="187" t="s">
        <v>492</v>
      </c>
      <c r="N380" s="187">
        <v>1009.889055</v>
      </c>
      <c r="O380" s="186">
        <f t="shared" si="17"/>
        <v>21578.501415996001</v>
      </c>
      <c r="P380" s="186">
        <f t="shared" si="18"/>
        <v>7361.6209304500289</v>
      </c>
      <c r="Q380" s="215">
        <f>IF(P380="-",0,P380/(1+'General inputs'!$H$30)^'MP Calculations'!$C$40)</f>
        <v>16352.287635983788</v>
      </c>
    </row>
    <row r="381" spans="3:17" x14ac:dyDescent="0.25">
      <c r="C381" s="159"/>
      <c r="D381" s="165" t="s">
        <v>287</v>
      </c>
      <c r="E381" s="238">
        <v>27452</v>
      </c>
      <c r="F381" s="166" t="str">
        <f t="shared" si="16"/>
        <v>Date check - OK</v>
      </c>
      <c r="G381" s="68"/>
      <c r="H381" s="162" t="s">
        <v>279</v>
      </c>
      <c r="I381" s="173">
        <v>19964.399283333707</v>
      </c>
      <c r="J381" s="168">
        <f>IFERROR(MIN('MP Calculations'!$E$30/I381,1),"-")</f>
        <v>0.34115533736707537</v>
      </c>
      <c r="K381" s="12"/>
      <c r="L381" s="159">
        <v>38.683945999999999</v>
      </c>
      <c r="M381" s="187" t="s">
        <v>492</v>
      </c>
      <c r="N381" s="187">
        <v>1009.889055</v>
      </c>
      <c r="O381" s="186">
        <f t="shared" si="17"/>
        <v>39066.493669611031</v>
      </c>
      <c r="P381" s="186">
        <f t="shared" si="18"/>
        <v>13327.742827604865</v>
      </c>
      <c r="Q381" s="215">
        <f>IF(P381="-",0,P381/(1+'General inputs'!$H$30)^'MP Calculations'!$C$40)</f>
        <v>29604.768612025182</v>
      </c>
    </row>
    <row r="382" spans="3:17" x14ac:dyDescent="0.25">
      <c r="C382" s="159"/>
      <c r="D382" s="165" t="s">
        <v>281</v>
      </c>
      <c r="E382" s="238">
        <v>27452</v>
      </c>
      <c r="F382" s="166" t="str">
        <f t="shared" si="16"/>
        <v>Date check - OK</v>
      </c>
      <c r="G382" s="68"/>
      <c r="H382" s="162" t="s">
        <v>279</v>
      </c>
      <c r="I382" s="173">
        <v>19964.399283333707</v>
      </c>
      <c r="J382" s="168">
        <f>IFERROR(MIN('MP Calculations'!$E$30/I382,1),"-")</f>
        <v>0.34115533736707537</v>
      </c>
      <c r="K382" s="12"/>
      <c r="L382" s="159">
        <v>68.208315999999996</v>
      </c>
      <c r="M382" s="187" t="s">
        <v>492</v>
      </c>
      <c r="N382" s="187">
        <v>480.89954999999998</v>
      </c>
      <c r="O382" s="186">
        <f t="shared" si="17"/>
        <v>32801.348470657795</v>
      </c>
      <c r="P382" s="186">
        <f t="shared" si="18"/>
        <v>11190.355103602262</v>
      </c>
      <c r="Q382" s="215">
        <f>IF(P382="-",0,P382/(1+'General inputs'!$H$30)^'MP Calculations'!$C$40)</f>
        <v>24857.012760057583</v>
      </c>
    </row>
    <row r="383" spans="3:17" x14ac:dyDescent="0.25">
      <c r="C383" s="159"/>
      <c r="D383" s="165" t="s">
        <v>281</v>
      </c>
      <c r="E383" s="238">
        <v>27452</v>
      </c>
      <c r="F383" s="166" t="str">
        <f t="shared" si="16"/>
        <v>Date check - OK</v>
      </c>
      <c r="G383" s="68"/>
      <c r="H383" s="162" t="s">
        <v>279</v>
      </c>
      <c r="I383" s="173">
        <v>19964.399283333707</v>
      </c>
      <c r="J383" s="168">
        <f>IFERROR(MIN('MP Calculations'!$E$30/I383,1),"-")</f>
        <v>0.34115533736707537</v>
      </c>
      <c r="K383" s="12"/>
      <c r="L383" s="159">
        <v>37.200001</v>
      </c>
      <c r="M383" s="187" t="s">
        <v>492</v>
      </c>
      <c r="N383" s="187">
        <v>480.89954999999998</v>
      </c>
      <c r="O383" s="186">
        <f t="shared" si="17"/>
        <v>17889.463740899548</v>
      </c>
      <c r="P383" s="186">
        <f t="shared" si="18"/>
        <v>6103.0860378426478</v>
      </c>
      <c r="Q383" s="215">
        <f>IF(P383="-",0,P383/(1+'General inputs'!$H$30)^'MP Calculations'!$C$40)</f>
        <v>13556.717915908595</v>
      </c>
    </row>
    <row r="384" spans="3:17" x14ac:dyDescent="0.25">
      <c r="C384" s="159"/>
      <c r="D384" s="165" t="s">
        <v>281</v>
      </c>
      <c r="E384" s="238">
        <v>27452</v>
      </c>
      <c r="F384" s="166" t="str">
        <f t="shared" si="16"/>
        <v>Date check - OK</v>
      </c>
      <c r="G384" s="68"/>
      <c r="H384" s="162" t="s">
        <v>279</v>
      </c>
      <c r="I384" s="173">
        <v>19964.399283333707</v>
      </c>
      <c r="J384" s="168">
        <f>IFERROR(MIN('MP Calculations'!$E$30/I384,1),"-")</f>
        <v>0.34115533736707537</v>
      </c>
      <c r="K384" s="12"/>
      <c r="L384" s="159">
        <v>45.955210999999998</v>
      </c>
      <c r="M384" s="187" t="s">
        <v>492</v>
      </c>
      <c r="N384" s="187">
        <v>480.89954999999998</v>
      </c>
      <c r="O384" s="186">
        <f t="shared" si="17"/>
        <v>22099.84029005505</v>
      </c>
      <c r="P384" s="186">
        <f t="shared" si="18"/>
        <v>7539.4784699122156</v>
      </c>
      <c r="Q384" s="215">
        <f>IF(P384="-",0,P384/(1+'General inputs'!$H$30)^'MP Calculations'!$C$40)</f>
        <v>16747.360632948905</v>
      </c>
    </row>
    <row r="385" spans="3:17" x14ac:dyDescent="0.25">
      <c r="C385" s="159"/>
      <c r="D385" s="165" t="s">
        <v>281</v>
      </c>
      <c r="E385" s="238">
        <v>27452</v>
      </c>
      <c r="F385" s="166" t="str">
        <f t="shared" si="16"/>
        <v>Date check - OK</v>
      </c>
      <c r="G385" s="68"/>
      <c r="H385" s="162" t="s">
        <v>279</v>
      </c>
      <c r="I385" s="173">
        <v>19964.399283333707</v>
      </c>
      <c r="J385" s="168">
        <f>IFERROR(MIN('MP Calculations'!$E$30/I385,1),"-")</f>
        <v>0.34115533736707537</v>
      </c>
      <c r="K385" s="12"/>
      <c r="L385" s="159">
        <v>2.9995750000000001</v>
      </c>
      <c r="M385" s="187" t="s">
        <v>492</v>
      </c>
      <c r="N385" s="187">
        <v>480.89954999999998</v>
      </c>
      <c r="O385" s="186">
        <f t="shared" si="17"/>
        <v>1442.4942676912499</v>
      </c>
      <c r="P385" s="186">
        <f t="shared" si="18"/>
        <v>492.11461854428069</v>
      </c>
      <c r="Q385" s="215">
        <f>IF(P385="-",0,P385/(1+'General inputs'!$H$30)^'MP Calculations'!$C$40)</f>
        <v>1093.1287916527617</v>
      </c>
    </row>
    <row r="386" spans="3:17" x14ac:dyDescent="0.25">
      <c r="C386" s="159"/>
      <c r="D386" s="165" t="s">
        <v>281</v>
      </c>
      <c r="E386" s="238">
        <v>27452</v>
      </c>
      <c r="F386" s="166" t="str">
        <f t="shared" si="16"/>
        <v>Date check - OK</v>
      </c>
      <c r="G386" s="68"/>
      <c r="H386" s="162" t="s">
        <v>279</v>
      </c>
      <c r="I386" s="173">
        <v>19964.399283333707</v>
      </c>
      <c r="J386" s="168">
        <f>IFERROR(MIN('MP Calculations'!$E$30/I386,1),"-")</f>
        <v>0.34115533736707537</v>
      </c>
      <c r="K386" s="12"/>
      <c r="L386" s="159">
        <v>10.014447000000001</v>
      </c>
      <c r="M386" s="187" t="s">
        <v>492</v>
      </c>
      <c r="N386" s="187">
        <v>480.89954999999998</v>
      </c>
      <c r="O386" s="186">
        <f t="shared" si="17"/>
        <v>4815.9430557988499</v>
      </c>
      <c r="P386" s="186">
        <f t="shared" si="18"/>
        <v>1642.9846779416805</v>
      </c>
      <c r="Q386" s="215">
        <f>IF(P386="-",0,P386/(1+'General inputs'!$H$30)^'MP Calculations'!$C$40)</f>
        <v>3649.5438014320775</v>
      </c>
    </row>
    <row r="387" spans="3:17" x14ac:dyDescent="0.25">
      <c r="C387" s="159"/>
      <c r="D387" s="165" t="s">
        <v>281</v>
      </c>
      <c r="E387" s="238">
        <v>27452</v>
      </c>
      <c r="F387" s="166" t="str">
        <f t="shared" si="16"/>
        <v>Date check - OK</v>
      </c>
      <c r="G387" s="68"/>
      <c r="H387" s="162" t="s">
        <v>279</v>
      </c>
      <c r="I387" s="173">
        <v>19964.399283333707</v>
      </c>
      <c r="J387" s="168">
        <f>IFERROR(MIN('MP Calculations'!$E$30/I387,1),"-")</f>
        <v>0.34115533736707537</v>
      </c>
      <c r="K387" s="12"/>
      <c r="L387" s="159">
        <v>77.905692000000002</v>
      </c>
      <c r="M387" s="187" t="s">
        <v>492</v>
      </c>
      <c r="N387" s="187">
        <v>480.89954999999998</v>
      </c>
      <c r="O387" s="186">
        <f t="shared" si="17"/>
        <v>37464.812225238602</v>
      </c>
      <c r="P387" s="186">
        <f t="shared" si="18"/>
        <v>12781.320654095405</v>
      </c>
      <c r="Q387" s="215">
        <f>IF(P387="-",0,P387/(1+'General inputs'!$H$30)^'MP Calculations'!$C$40)</f>
        <v>28391.007045608872</v>
      </c>
    </row>
    <row r="388" spans="3:17" x14ac:dyDescent="0.25">
      <c r="C388" s="159"/>
      <c r="D388" s="165" t="s">
        <v>281</v>
      </c>
      <c r="E388" s="238">
        <v>27452</v>
      </c>
      <c r="F388" s="166" t="str">
        <f t="shared" si="16"/>
        <v>Date check - OK</v>
      </c>
      <c r="G388" s="68"/>
      <c r="H388" s="162" t="s">
        <v>279</v>
      </c>
      <c r="I388" s="173">
        <v>19964.399283333707</v>
      </c>
      <c r="J388" s="168">
        <f>IFERROR(MIN('MP Calculations'!$E$30/I388,1),"-")</f>
        <v>0.34115533736707537</v>
      </c>
      <c r="K388" s="12"/>
      <c r="L388" s="159">
        <v>79.281846999999999</v>
      </c>
      <c r="M388" s="187" t="s">
        <v>492</v>
      </c>
      <c r="N388" s="187">
        <v>480.89954999999998</v>
      </c>
      <c r="O388" s="186">
        <f t="shared" si="17"/>
        <v>38126.60454546885</v>
      </c>
      <c r="P388" s="186">
        <f t="shared" si="18"/>
        <v>13007.094636370495</v>
      </c>
      <c r="Q388" s="215">
        <f>IF(P388="-",0,P388/(1+'General inputs'!$H$30)^'MP Calculations'!$C$40)</f>
        <v>28892.516310180323</v>
      </c>
    </row>
    <row r="389" spans="3:17" x14ac:dyDescent="0.25">
      <c r="C389" s="159"/>
      <c r="D389" s="165" t="s">
        <v>281</v>
      </c>
      <c r="E389" s="238">
        <v>27452</v>
      </c>
      <c r="F389" s="166" t="str">
        <f t="shared" si="16"/>
        <v>Date check - OK</v>
      </c>
      <c r="G389" s="68"/>
      <c r="H389" s="162" t="s">
        <v>279</v>
      </c>
      <c r="I389" s="173">
        <v>19964.399283333707</v>
      </c>
      <c r="J389" s="168">
        <f>IFERROR(MIN('MP Calculations'!$E$30/I389,1),"-")</f>
        <v>0.34115533736707537</v>
      </c>
      <c r="K389" s="12"/>
      <c r="L389" s="159">
        <v>28.473109000000001</v>
      </c>
      <c r="M389" s="187" t="s">
        <v>492</v>
      </c>
      <c r="N389" s="187">
        <v>480.89954999999998</v>
      </c>
      <c r="O389" s="186">
        <f t="shared" si="17"/>
        <v>13692.705305200951</v>
      </c>
      <c r="P389" s="186">
        <f t="shared" si="18"/>
        <v>4671.3394978637734</v>
      </c>
      <c r="Q389" s="215">
        <f>IF(P389="-",0,P389/(1+'General inputs'!$H$30)^'MP Calculations'!$C$40)</f>
        <v>10376.395067890411</v>
      </c>
    </row>
    <row r="390" spans="3:17" x14ac:dyDescent="0.25">
      <c r="C390" s="159"/>
      <c r="D390" s="165" t="s">
        <v>287</v>
      </c>
      <c r="E390" s="238">
        <v>27452</v>
      </c>
      <c r="F390" s="166" t="str">
        <f t="shared" si="16"/>
        <v>Date check - OK</v>
      </c>
      <c r="G390" s="68"/>
      <c r="H390" s="162" t="s">
        <v>279</v>
      </c>
      <c r="I390" s="173">
        <v>19964.399283333707</v>
      </c>
      <c r="J390" s="168">
        <f>IFERROR(MIN('MP Calculations'!$E$30/I390,1),"-")</f>
        <v>0.34115533736707537</v>
      </c>
      <c r="K390" s="12"/>
      <c r="L390" s="159">
        <v>35.552486999999999</v>
      </c>
      <c r="M390" s="187" t="s">
        <v>492</v>
      </c>
      <c r="N390" s="187">
        <v>1009.889055</v>
      </c>
      <c r="O390" s="186">
        <f t="shared" si="17"/>
        <v>35904.067499329787</v>
      </c>
      <c r="P390" s="186">
        <f t="shared" si="18"/>
        <v>12248.8642605841</v>
      </c>
      <c r="Q390" s="215">
        <f>IF(P390="-",0,P390/(1+'General inputs'!$H$30)^'MP Calculations'!$C$40)</f>
        <v>27208.267512756673</v>
      </c>
    </row>
    <row r="391" spans="3:17" x14ac:dyDescent="0.25">
      <c r="C391" s="159"/>
      <c r="D391" s="165" t="s">
        <v>281</v>
      </c>
      <c r="E391" s="238">
        <v>27452</v>
      </c>
      <c r="F391" s="166" t="str">
        <f t="shared" si="16"/>
        <v>Date check - OK</v>
      </c>
      <c r="G391" s="68"/>
      <c r="H391" s="162" t="s">
        <v>279</v>
      </c>
      <c r="I391" s="173">
        <v>19964.399283333707</v>
      </c>
      <c r="J391" s="168">
        <f>IFERROR(MIN('MP Calculations'!$E$30/I391,1),"-")</f>
        <v>0.34115533736707537</v>
      </c>
      <c r="K391" s="12"/>
      <c r="L391" s="159">
        <v>102.728515</v>
      </c>
      <c r="M391" s="187" t="s">
        <v>492</v>
      </c>
      <c r="N391" s="187">
        <v>480.89954999999998</v>
      </c>
      <c r="O391" s="186">
        <f t="shared" si="17"/>
        <v>49402.096635668247</v>
      </c>
      <c r="P391" s="186">
        <f t="shared" si="18"/>
        <v>16853.788944382261</v>
      </c>
      <c r="Q391" s="215">
        <f>IF(P391="-",0,P391/(1+'General inputs'!$H$30)^'MP Calculations'!$C$40)</f>
        <v>37437.136084356156</v>
      </c>
    </row>
    <row r="392" spans="3:17" x14ac:dyDescent="0.25">
      <c r="C392" s="159"/>
      <c r="D392" s="165" t="s">
        <v>281</v>
      </c>
      <c r="E392" s="238">
        <v>27452</v>
      </c>
      <c r="F392" s="166" t="str">
        <f t="shared" si="16"/>
        <v>Date check - OK</v>
      </c>
      <c r="G392" s="68"/>
      <c r="H392" s="162" t="s">
        <v>279</v>
      </c>
      <c r="I392" s="173">
        <v>19964.399283333707</v>
      </c>
      <c r="J392" s="168">
        <f>IFERROR(MIN('MP Calculations'!$E$30/I392,1),"-")</f>
        <v>0.34115533736707537</v>
      </c>
      <c r="K392" s="12"/>
      <c r="L392" s="159">
        <v>15.697853</v>
      </c>
      <c r="M392" s="187" t="s">
        <v>492</v>
      </c>
      <c r="N392" s="187">
        <v>480.89954999999998</v>
      </c>
      <c r="O392" s="186">
        <f t="shared" si="17"/>
        <v>7549.0904436661494</v>
      </c>
      <c r="P392" s="186">
        <f t="shared" si="18"/>
        <v>2575.4124971234901</v>
      </c>
      <c r="Q392" s="215">
        <f>IF(P392="-",0,P392/(1+'General inputs'!$H$30)^'MP Calculations'!$C$40)</f>
        <v>5720.735464668388</v>
      </c>
    </row>
    <row r="393" spans="3:17" x14ac:dyDescent="0.25">
      <c r="C393" s="159"/>
      <c r="D393" s="165" t="s">
        <v>281</v>
      </c>
      <c r="E393" s="238">
        <v>27452</v>
      </c>
      <c r="F393" s="166" t="str">
        <f t="shared" si="16"/>
        <v>Date check - OK</v>
      </c>
      <c r="G393" s="68"/>
      <c r="H393" s="162" t="s">
        <v>279</v>
      </c>
      <c r="I393" s="173">
        <v>19964.399283333707</v>
      </c>
      <c r="J393" s="168">
        <f>IFERROR(MIN('MP Calculations'!$E$30/I393,1),"-")</f>
        <v>0.34115533736707537</v>
      </c>
      <c r="K393" s="12"/>
      <c r="L393" s="159">
        <v>48.799992000000003</v>
      </c>
      <c r="M393" s="187" t="s">
        <v>492</v>
      </c>
      <c r="N393" s="187">
        <v>480.89954999999998</v>
      </c>
      <c r="O393" s="186">
        <f t="shared" si="17"/>
        <v>23467.8941928036</v>
      </c>
      <c r="P393" s="186">
        <f t="shared" si="18"/>
        <v>8006.197360640741</v>
      </c>
      <c r="Q393" s="215">
        <f>IF(P393="-",0,P393/(1+'General inputs'!$H$30)^'MP Calculations'!$C$40)</f>
        <v>17784.078173616075</v>
      </c>
    </row>
    <row r="394" spans="3:17" x14ac:dyDescent="0.25">
      <c r="C394" s="159"/>
      <c r="D394" s="165" t="s">
        <v>281</v>
      </c>
      <c r="E394" s="238">
        <v>27452</v>
      </c>
      <c r="F394" s="166" t="str">
        <f t="shared" si="16"/>
        <v>Date check - OK</v>
      </c>
      <c r="G394" s="68"/>
      <c r="H394" s="162" t="s">
        <v>279</v>
      </c>
      <c r="I394" s="173">
        <v>19964.399283333707</v>
      </c>
      <c r="J394" s="168">
        <f>IFERROR(MIN('MP Calculations'!$E$30/I394,1),"-")</f>
        <v>0.34115533736707537</v>
      </c>
      <c r="K394" s="12"/>
      <c r="L394" s="159">
        <v>25.441524000000001</v>
      </c>
      <c r="M394" s="187" t="s">
        <v>492</v>
      </c>
      <c r="N394" s="187">
        <v>480.89954999999998</v>
      </c>
      <c r="O394" s="186">
        <f t="shared" si="17"/>
        <v>12234.8174429142</v>
      </c>
      <c r="P394" s="186">
        <f t="shared" si="18"/>
        <v>4173.9732723619727</v>
      </c>
      <c r="Q394" s="215">
        <f>IF(P394="-",0,P394/(1+'General inputs'!$H$30)^'MP Calculations'!$C$40)</f>
        <v>9271.600939441334</v>
      </c>
    </row>
    <row r="395" spans="3:17" x14ac:dyDescent="0.25">
      <c r="C395" s="159"/>
      <c r="D395" s="165" t="s">
        <v>281</v>
      </c>
      <c r="E395" s="238">
        <v>27452</v>
      </c>
      <c r="F395" s="166" t="str">
        <f t="shared" si="16"/>
        <v>Date check - OK</v>
      </c>
      <c r="G395" s="68"/>
      <c r="H395" s="162" t="s">
        <v>279</v>
      </c>
      <c r="I395" s="173">
        <v>19964.399283333707</v>
      </c>
      <c r="J395" s="168">
        <f>IFERROR(MIN('MP Calculations'!$E$30/I395,1),"-")</f>
        <v>0.34115533736707537</v>
      </c>
      <c r="K395" s="12"/>
      <c r="L395" s="159">
        <v>27.590105999999999</v>
      </c>
      <c r="M395" s="187" t="s">
        <v>492</v>
      </c>
      <c r="N395" s="187">
        <v>480.89954999999998</v>
      </c>
      <c r="O395" s="186">
        <f t="shared" si="17"/>
        <v>13268.069559852298</v>
      </c>
      <c r="P395" s="186">
        <f t="shared" si="18"/>
        <v>4526.4727469012341</v>
      </c>
      <c r="Q395" s="215">
        <f>IF(P395="-",0,P395/(1+'General inputs'!$H$30)^'MP Calculations'!$C$40)</f>
        <v>10054.604146704653</v>
      </c>
    </row>
    <row r="396" spans="3:17" x14ac:dyDescent="0.25">
      <c r="C396" s="159"/>
      <c r="D396" s="165" t="s">
        <v>281</v>
      </c>
      <c r="E396" s="238">
        <v>27452</v>
      </c>
      <c r="F396" s="166" t="str">
        <f t="shared" si="16"/>
        <v>Date check - OK</v>
      </c>
      <c r="G396" s="68"/>
      <c r="H396" s="162" t="s">
        <v>279</v>
      </c>
      <c r="I396" s="173">
        <v>19964.399283333707</v>
      </c>
      <c r="J396" s="168">
        <f>IFERROR(MIN('MP Calculations'!$E$30/I396,1),"-")</f>
        <v>0.34115533736707537</v>
      </c>
      <c r="K396" s="12"/>
      <c r="L396" s="159">
        <v>15.694737999999999</v>
      </c>
      <c r="M396" s="187" t="s">
        <v>492</v>
      </c>
      <c r="N396" s="187">
        <v>480.89954999999998</v>
      </c>
      <c r="O396" s="186">
        <f t="shared" si="17"/>
        <v>7547.5924415678992</v>
      </c>
      <c r="P396" s="186">
        <f t="shared" si="18"/>
        <v>2574.9014457122848</v>
      </c>
      <c r="Q396" s="215">
        <f>IF(P396="-",0,P396/(1+'General inputs'!$H$30)^'MP Calculations'!$C$40)</f>
        <v>5719.6002717873971</v>
      </c>
    </row>
    <row r="397" spans="3:17" x14ac:dyDescent="0.25">
      <c r="C397" s="159"/>
      <c r="D397" s="165" t="s">
        <v>281</v>
      </c>
      <c r="E397" s="238">
        <v>27452</v>
      </c>
      <c r="F397" s="166" t="str">
        <f t="shared" si="16"/>
        <v>Date check - OK</v>
      </c>
      <c r="G397" s="68"/>
      <c r="H397" s="162" t="s">
        <v>279</v>
      </c>
      <c r="I397" s="173">
        <v>19964.399283333707</v>
      </c>
      <c r="J397" s="168">
        <f>IFERROR(MIN('MP Calculations'!$E$30/I397,1),"-")</f>
        <v>0.34115533736707537</v>
      </c>
      <c r="K397" s="12"/>
      <c r="L397" s="159">
        <v>65.434022999999996</v>
      </c>
      <c r="M397" s="187" t="s">
        <v>492</v>
      </c>
      <c r="N397" s="187">
        <v>480.89954999999998</v>
      </c>
      <c r="O397" s="186">
        <f t="shared" si="17"/>
        <v>31467.192215389648</v>
      </c>
      <c r="P397" s="186">
        <f t="shared" si="18"/>
        <v>10735.200576235864</v>
      </c>
      <c r="Q397" s="215">
        <f>IF(P397="-",0,P397/(1+'General inputs'!$H$30)^'MP Calculations'!$C$40)</f>
        <v>23845.983012583121</v>
      </c>
    </row>
    <row r="398" spans="3:17" x14ac:dyDescent="0.25">
      <c r="C398" s="159"/>
      <c r="D398" s="165" t="s">
        <v>287</v>
      </c>
      <c r="E398" s="238">
        <v>27452</v>
      </c>
      <c r="F398" s="166" t="str">
        <f t="shared" si="16"/>
        <v>Date check - OK</v>
      </c>
      <c r="G398" s="68"/>
      <c r="H398" s="162" t="s">
        <v>279</v>
      </c>
      <c r="I398" s="173">
        <v>19964.399283333707</v>
      </c>
      <c r="J398" s="168">
        <f>IFERROR(MIN('MP Calculations'!$E$30/I398,1),"-")</f>
        <v>0.34115533736707537</v>
      </c>
      <c r="K398" s="12"/>
      <c r="L398" s="159">
        <v>53.141860999999999</v>
      </c>
      <c r="M398" s="187" t="s">
        <v>492</v>
      </c>
      <c r="N398" s="187">
        <v>1009.889055</v>
      </c>
      <c r="O398" s="186">
        <f t="shared" si="17"/>
        <v>53667.383786231352</v>
      </c>
      <c r="P398" s="186">
        <f t="shared" si="18"/>
        <v>18308.914421200068</v>
      </c>
      <c r="Q398" s="215">
        <f>IF(P398="-",0,P398/(1+'General inputs'!$H$30)^'MP Calculations'!$C$40)</f>
        <v>40669.390307736583</v>
      </c>
    </row>
    <row r="399" spans="3:17" x14ac:dyDescent="0.25">
      <c r="C399" s="159"/>
      <c r="D399" s="165" t="s">
        <v>281</v>
      </c>
      <c r="E399" s="238">
        <v>27452</v>
      </c>
      <c r="F399" s="166" t="str">
        <f t="shared" si="16"/>
        <v>Date check - OK</v>
      </c>
      <c r="G399" s="68"/>
      <c r="H399" s="162" t="s">
        <v>279</v>
      </c>
      <c r="I399" s="173">
        <v>19964.399283333707</v>
      </c>
      <c r="J399" s="168">
        <f>IFERROR(MIN('MP Calculations'!$E$30/I399,1),"-")</f>
        <v>0.34115533736707537</v>
      </c>
      <c r="K399" s="12"/>
      <c r="L399" s="159">
        <v>31.273046999999998</v>
      </c>
      <c r="M399" s="187" t="s">
        <v>492</v>
      </c>
      <c r="N399" s="187">
        <v>480.89954999999998</v>
      </c>
      <c r="O399" s="186">
        <f t="shared" si="17"/>
        <v>15039.194229428849</v>
      </c>
      <c r="P399" s="186">
        <f t="shared" si="18"/>
        <v>5130.7013810697727</v>
      </c>
      <c r="Q399" s="215">
        <f>IF(P399="-",0,P399/(1+'General inputs'!$H$30)^'MP Calculations'!$C$40)</f>
        <v>11396.7705686339</v>
      </c>
    </row>
    <row r="400" spans="3:17" x14ac:dyDescent="0.25">
      <c r="C400" s="159"/>
      <c r="D400" s="165" t="s">
        <v>281</v>
      </c>
      <c r="E400" s="238">
        <v>27452</v>
      </c>
      <c r="F400" s="166" t="str">
        <f t="shared" si="16"/>
        <v>Date check - OK</v>
      </c>
      <c r="G400" s="68"/>
      <c r="H400" s="162" t="s">
        <v>279</v>
      </c>
      <c r="I400" s="173">
        <v>19964.399283333707</v>
      </c>
      <c r="J400" s="168">
        <f>IFERROR(MIN('MP Calculations'!$E$30/I400,1),"-")</f>
        <v>0.34115533736707537</v>
      </c>
      <c r="K400" s="12"/>
      <c r="L400" s="159">
        <v>75.429292000000004</v>
      </c>
      <c r="M400" s="187" t="s">
        <v>492</v>
      </c>
      <c r="N400" s="187">
        <v>480.89954999999998</v>
      </c>
      <c r="O400" s="186">
        <f t="shared" si="17"/>
        <v>36273.912579618598</v>
      </c>
      <c r="P400" s="186">
        <f t="shared" si="18"/>
        <v>12375.038883723582</v>
      </c>
      <c r="Q400" s="215">
        <f>IF(P400="-",0,P400/(1+'General inputs'!$H$30)^'MP Calculations'!$C$40)</f>
        <v>27488.537815918364</v>
      </c>
    </row>
    <row r="401" spans="3:17" x14ac:dyDescent="0.25">
      <c r="C401" s="159"/>
      <c r="D401" s="165" t="s">
        <v>281</v>
      </c>
      <c r="E401" s="238">
        <v>27452</v>
      </c>
      <c r="F401" s="166" t="str">
        <f t="shared" si="16"/>
        <v>Date check - OK</v>
      </c>
      <c r="G401" s="68"/>
      <c r="H401" s="162" t="s">
        <v>279</v>
      </c>
      <c r="I401" s="173">
        <v>19964.399283333707</v>
      </c>
      <c r="J401" s="168">
        <f>IFERROR(MIN('MP Calculations'!$E$30/I401,1),"-")</f>
        <v>0.34115533736707537</v>
      </c>
      <c r="K401" s="12"/>
      <c r="L401" s="159">
        <v>15.909845000000001</v>
      </c>
      <c r="M401" s="187" t="s">
        <v>492</v>
      </c>
      <c r="N401" s="187">
        <v>480.89954999999998</v>
      </c>
      <c r="O401" s="186">
        <f t="shared" si="17"/>
        <v>7651.0373010697504</v>
      </c>
      <c r="P401" s="186">
        <f t="shared" si="18"/>
        <v>2610.1922116545284</v>
      </c>
      <c r="Q401" s="215">
        <f>IF(P401="-",0,P401/(1+'General inputs'!$H$30)^'MP Calculations'!$C$40)</f>
        <v>5797.9912621730518</v>
      </c>
    </row>
    <row r="402" spans="3:17" x14ac:dyDescent="0.25">
      <c r="C402" s="159"/>
      <c r="D402" s="165" t="s">
        <v>281</v>
      </c>
      <c r="E402" s="238">
        <v>27452</v>
      </c>
      <c r="F402" s="166" t="str">
        <f t="shared" si="16"/>
        <v>Date check - OK</v>
      </c>
      <c r="G402" s="68"/>
      <c r="H402" s="162" t="s">
        <v>279</v>
      </c>
      <c r="I402" s="173">
        <v>19964.399283333707</v>
      </c>
      <c r="J402" s="168">
        <f>IFERROR(MIN('MP Calculations'!$E$30/I402,1),"-")</f>
        <v>0.34115533736707537</v>
      </c>
      <c r="K402" s="12"/>
      <c r="L402" s="159">
        <v>33.923613000000003</v>
      </c>
      <c r="M402" s="187" t="s">
        <v>492</v>
      </c>
      <c r="N402" s="187">
        <v>480.89954999999998</v>
      </c>
      <c r="O402" s="186">
        <f t="shared" si="17"/>
        <v>16313.850226074152</v>
      </c>
      <c r="P402" s="186">
        <f t="shared" si="18"/>
        <v>5565.5570776322656</v>
      </c>
      <c r="Q402" s="215">
        <f>IF(P402="-",0,P402/(1+'General inputs'!$H$30)^'MP Calculations'!$C$40)</f>
        <v>12362.710746417717</v>
      </c>
    </row>
    <row r="403" spans="3:17" x14ac:dyDescent="0.25">
      <c r="C403" s="159"/>
      <c r="D403" s="165" t="s">
        <v>284</v>
      </c>
      <c r="E403" s="238">
        <v>27452</v>
      </c>
      <c r="F403" s="166" t="str">
        <f t="shared" si="16"/>
        <v>Date check - OK</v>
      </c>
      <c r="G403" s="68"/>
      <c r="H403" s="162" t="s">
        <v>279</v>
      </c>
      <c r="I403" s="173">
        <v>19964.399283333707</v>
      </c>
      <c r="J403" s="168">
        <f>IFERROR(MIN('MP Calculations'!$E$30/I403,1),"-")</f>
        <v>0.34115533736707537</v>
      </c>
      <c r="K403" s="12"/>
      <c r="L403" s="159">
        <v>28.933557</v>
      </c>
      <c r="M403" s="187" t="s">
        <v>492</v>
      </c>
      <c r="N403" s="187">
        <v>657.22938499999998</v>
      </c>
      <c r="O403" s="186">
        <f t="shared" si="17"/>
        <v>19015.983872972443</v>
      </c>
      <c r="P403" s="186">
        <f t="shared" si="18"/>
        <v>6487.4043935507789</v>
      </c>
      <c r="Q403" s="215">
        <f>IF(P403="-",0,P403/(1+'General inputs'!$H$30)^'MP Calculations'!$C$40)</f>
        <v>14410.400054081867</v>
      </c>
    </row>
    <row r="404" spans="3:17" x14ac:dyDescent="0.25">
      <c r="C404" s="159"/>
      <c r="D404" s="165" t="s">
        <v>281</v>
      </c>
      <c r="E404" s="238">
        <v>27452</v>
      </c>
      <c r="F404" s="166" t="str">
        <f t="shared" si="16"/>
        <v>Date check - OK</v>
      </c>
      <c r="G404" s="68"/>
      <c r="H404" s="162" t="s">
        <v>279</v>
      </c>
      <c r="I404" s="173">
        <v>19964.399283333707</v>
      </c>
      <c r="J404" s="168">
        <f>IFERROR(MIN('MP Calculations'!$E$30/I404,1),"-")</f>
        <v>0.34115533736707537</v>
      </c>
      <c r="K404" s="12"/>
      <c r="L404" s="159">
        <v>20.182832999999999</v>
      </c>
      <c r="M404" s="187" t="s">
        <v>492</v>
      </c>
      <c r="N404" s="187">
        <v>480.89954999999998</v>
      </c>
      <c r="O404" s="186">
        <f t="shared" si="17"/>
        <v>9705.9153074251481</v>
      </c>
      <c r="P404" s="186">
        <f t="shared" si="18"/>
        <v>3311.2248111608874</v>
      </c>
      <c r="Q404" s="215">
        <f>IF(P404="-",0,P404/(1+'General inputs'!$H$30)^'MP Calculations'!$C$40)</f>
        <v>7355.1872680027936</v>
      </c>
    </row>
    <row r="405" spans="3:17" x14ac:dyDescent="0.25">
      <c r="C405" s="159"/>
      <c r="D405" s="165" t="s">
        <v>281</v>
      </c>
      <c r="E405" s="238">
        <v>27452</v>
      </c>
      <c r="F405" s="166" t="str">
        <f t="shared" si="16"/>
        <v>Date check - OK</v>
      </c>
      <c r="G405" s="68"/>
      <c r="H405" s="162" t="s">
        <v>279</v>
      </c>
      <c r="I405" s="173">
        <v>19964.399283333707</v>
      </c>
      <c r="J405" s="168">
        <f>IFERROR(MIN('MP Calculations'!$E$30/I405,1),"-")</f>
        <v>0.34115533736707537</v>
      </c>
      <c r="K405" s="12"/>
      <c r="L405" s="159">
        <v>38.068216999999997</v>
      </c>
      <c r="M405" s="187" t="s">
        <v>492</v>
      </c>
      <c r="N405" s="187">
        <v>480.89954999999998</v>
      </c>
      <c r="O405" s="186">
        <f t="shared" si="17"/>
        <v>18306.988424602347</v>
      </c>
      <c r="P405" s="186">
        <f t="shared" si="18"/>
        <v>6245.5268121703575</v>
      </c>
      <c r="Q405" s="215">
        <f>IF(P405="-",0,P405/(1+'General inputs'!$H$30)^'MP Calculations'!$C$40)</f>
        <v>13873.120041867636</v>
      </c>
    </row>
    <row r="406" spans="3:17" x14ac:dyDescent="0.25">
      <c r="C406" s="159"/>
      <c r="D406" s="165" t="s">
        <v>281</v>
      </c>
      <c r="E406" s="238">
        <v>27452</v>
      </c>
      <c r="F406" s="166" t="str">
        <f t="shared" si="16"/>
        <v>Date check - OK</v>
      </c>
      <c r="G406" s="68"/>
      <c r="H406" s="162" t="s">
        <v>279</v>
      </c>
      <c r="I406" s="173">
        <v>19964.399283333707</v>
      </c>
      <c r="J406" s="168">
        <f>IFERROR(MIN('MP Calculations'!$E$30/I406,1),"-")</f>
        <v>0.34115533736707537</v>
      </c>
      <c r="K406" s="12"/>
      <c r="L406" s="159">
        <v>58.804867999999999</v>
      </c>
      <c r="M406" s="187" t="s">
        <v>492</v>
      </c>
      <c r="N406" s="187">
        <v>480.89954999999998</v>
      </c>
      <c r="O406" s="186">
        <f t="shared" si="17"/>
        <v>28279.234559009397</v>
      </c>
      <c r="P406" s="186">
        <f t="shared" si="18"/>
        <v>9647.6118064615075</v>
      </c>
      <c r="Q406" s="215">
        <f>IF(P406="-",0,P406/(1+'General inputs'!$H$30)^'MP Calculations'!$C$40)</f>
        <v>21430.134035701773</v>
      </c>
    </row>
    <row r="407" spans="3:17" x14ac:dyDescent="0.25">
      <c r="C407" s="159"/>
      <c r="D407" s="165" t="s">
        <v>281</v>
      </c>
      <c r="E407" s="238">
        <v>27452</v>
      </c>
      <c r="F407" s="166" t="str">
        <f t="shared" ref="F407:F470" si="19">IF(E407="","-",IF(OR(E407&lt;$E$15,E407&gt;$E$16),"ERROR - date outside of range","Date check - OK"))</f>
        <v>Date check - OK</v>
      </c>
      <c r="G407" s="68"/>
      <c r="H407" s="162" t="s">
        <v>279</v>
      </c>
      <c r="I407" s="173">
        <v>19964.399283333707</v>
      </c>
      <c r="J407" s="168">
        <f>IFERROR(MIN('MP Calculations'!$E$30/I407,1),"-")</f>
        <v>0.34115533736707537</v>
      </c>
      <c r="K407" s="12"/>
      <c r="L407" s="159">
        <v>27.752880999999999</v>
      </c>
      <c r="M407" s="187" t="s">
        <v>492</v>
      </c>
      <c r="N407" s="187">
        <v>480.89954999999998</v>
      </c>
      <c r="O407" s="186">
        <f t="shared" ref="O407:O470" si="20">IF(N407="","-",L407*N407)</f>
        <v>13346.347984103548</v>
      </c>
      <c r="P407" s="186">
        <f t="shared" ref="P407:P470" si="21">IF(O407="-","-",IF(OR(E407&lt;$E$15,E407&gt;$E$16),0,O407*J407))</f>
        <v>4553.1778491352325</v>
      </c>
      <c r="Q407" s="215">
        <f>IF(P407="-",0,P407/(1+'General inputs'!$H$30)^'MP Calculations'!$C$40)</f>
        <v>10113.923896689661</v>
      </c>
    </row>
    <row r="408" spans="3:17" x14ac:dyDescent="0.25">
      <c r="C408" s="159"/>
      <c r="D408" s="165" t="s">
        <v>281</v>
      </c>
      <c r="E408" s="238">
        <v>27452</v>
      </c>
      <c r="F408" s="166" t="str">
        <f t="shared" si="19"/>
        <v>Date check - OK</v>
      </c>
      <c r="G408" s="68"/>
      <c r="H408" s="162" t="s">
        <v>279</v>
      </c>
      <c r="I408" s="173">
        <v>19964.399283333707</v>
      </c>
      <c r="J408" s="168">
        <f>IFERROR(MIN('MP Calculations'!$E$30/I408,1),"-")</f>
        <v>0.34115533736707537</v>
      </c>
      <c r="K408" s="12"/>
      <c r="L408" s="159">
        <v>37.577939000000001</v>
      </c>
      <c r="M408" s="187" t="s">
        <v>492</v>
      </c>
      <c r="N408" s="187">
        <v>480.89954999999998</v>
      </c>
      <c r="O408" s="186">
        <f t="shared" si="20"/>
        <v>18071.213955027448</v>
      </c>
      <c r="P408" s="186">
        <f t="shared" si="21"/>
        <v>6165.0910934599897</v>
      </c>
      <c r="Q408" s="215">
        <f>IF(P408="-",0,P408/(1+'General inputs'!$H$30)^'MP Calculations'!$C$40)</f>
        <v>13694.449064241164</v>
      </c>
    </row>
    <row r="409" spans="3:17" x14ac:dyDescent="0.25">
      <c r="C409" s="159"/>
      <c r="D409" s="165" t="s">
        <v>281</v>
      </c>
      <c r="E409" s="238">
        <v>27452</v>
      </c>
      <c r="F409" s="166" t="str">
        <f t="shared" si="19"/>
        <v>Date check - OK</v>
      </c>
      <c r="G409" s="68"/>
      <c r="H409" s="162" t="s">
        <v>279</v>
      </c>
      <c r="I409" s="173">
        <v>19964.399283333707</v>
      </c>
      <c r="J409" s="168">
        <f>IFERROR(MIN('MP Calculations'!$E$30/I409,1),"-")</f>
        <v>0.34115533736707537</v>
      </c>
      <c r="K409" s="12"/>
      <c r="L409" s="159">
        <v>6.7000109999999999</v>
      </c>
      <c r="M409" s="187" t="s">
        <v>492</v>
      </c>
      <c r="N409" s="187">
        <v>480.89954999999998</v>
      </c>
      <c r="O409" s="186">
        <f t="shared" si="20"/>
        <v>3222.0322748950498</v>
      </c>
      <c r="P409" s="186">
        <f t="shared" si="21"/>
        <v>1099.2135077494261</v>
      </c>
      <c r="Q409" s="215">
        <f>IF(P409="-",0,P409/(1+'General inputs'!$H$30)^'MP Calculations'!$C$40)</f>
        <v>2441.670879538005</v>
      </c>
    </row>
    <row r="410" spans="3:17" x14ac:dyDescent="0.25">
      <c r="C410" s="159"/>
      <c r="D410" s="165" t="s">
        <v>281</v>
      </c>
      <c r="E410" s="238">
        <v>27452</v>
      </c>
      <c r="F410" s="166" t="str">
        <f t="shared" si="19"/>
        <v>Date check - OK</v>
      </c>
      <c r="G410" s="68"/>
      <c r="H410" s="162" t="s">
        <v>279</v>
      </c>
      <c r="I410" s="173">
        <v>19964.399283333707</v>
      </c>
      <c r="J410" s="168">
        <f>IFERROR(MIN('MP Calculations'!$E$30/I410,1),"-")</f>
        <v>0.34115533736707537</v>
      </c>
      <c r="K410" s="12"/>
      <c r="L410" s="159">
        <v>54.677574</v>
      </c>
      <c r="M410" s="187" t="s">
        <v>492</v>
      </c>
      <c r="N410" s="187">
        <v>480.89954999999998</v>
      </c>
      <c r="O410" s="186">
        <f t="shared" si="20"/>
        <v>26294.420731691698</v>
      </c>
      <c r="P410" s="186">
        <f t="shared" si="21"/>
        <v>8970.4819755921017</v>
      </c>
      <c r="Q410" s="215">
        <f>IF(P410="-",0,P410/(1+'General inputs'!$H$30)^'MP Calculations'!$C$40)</f>
        <v>19926.032987047984</v>
      </c>
    </row>
    <row r="411" spans="3:17" x14ac:dyDescent="0.25">
      <c r="C411" s="159"/>
      <c r="D411" s="165" t="s">
        <v>281</v>
      </c>
      <c r="E411" s="238">
        <v>27452</v>
      </c>
      <c r="F411" s="166" t="str">
        <f t="shared" si="19"/>
        <v>Date check - OK</v>
      </c>
      <c r="G411" s="68"/>
      <c r="H411" s="162" t="s">
        <v>279</v>
      </c>
      <c r="I411" s="173">
        <v>19964.399283333707</v>
      </c>
      <c r="J411" s="168">
        <f>IFERROR(MIN('MP Calculations'!$E$30/I411,1),"-")</f>
        <v>0.34115533736707537</v>
      </c>
      <c r="K411" s="12"/>
      <c r="L411" s="159">
        <v>14.200267</v>
      </c>
      <c r="M411" s="187" t="s">
        <v>492</v>
      </c>
      <c r="N411" s="187">
        <v>480.89954999999998</v>
      </c>
      <c r="O411" s="186">
        <f t="shared" si="20"/>
        <v>6828.9020101798496</v>
      </c>
      <c r="P411" s="186">
        <f t="shared" si="21"/>
        <v>2329.7163691296059</v>
      </c>
      <c r="Q411" s="215">
        <f>IF(P411="-",0,P411/(1+'General inputs'!$H$30)^'MP Calculations'!$C$40)</f>
        <v>5174.9733568444162</v>
      </c>
    </row>
    <row r="412" spans="3:17" x14ac:dyDescent="0.25">
      <c r="C412" s="159"/>
      <c r="D412" s="165" t="s">
        <v>281</v>
      </c>
      <c r="E412" s="238">
        <v>27452</v>
      </c>
      <c r="F412" s="166" t="str">
        <f t="shared" si="19"/>
        <v>Date check - OK</v>
      </c>
      <c r="G412" s="68"/>
      <c r="H412" s="162" t="s">
        <v>279</v>
      </c>
      <c r="I412" s="173">
        <v>19964.399283333707</v>
      </c>
      <c r="J412" s="168">
        <f>IFERROR(MIN('MP Calculations'!$E$30/I412,1),"-")</f>
        <v>0.34115533736707537</v>
      </c>
      <c r="K412" s="12"/>
      <c r="L412" s="159">
        <v>23.199774000000001</v>
      </c>
      <c r="M412" s="187" t="s">
        <v>492</v>
      </c>
      <c r="N412" s="187">
        <v>480.89954999999998</v>
      </c>
      <c r="O412" s="186">
        <f t="shared" si="20"/>
        <v>11156.760876701701</v>
      </c>
      <c r="P412" s="186">
        <f t="shared" si="21"/>
        <v>3806.1885208149565</v>
      </c>
      <c r="Q412" s="215">
        <f>IF(P412="-",0,P412/(1+'General inputs'!$H$30)^'MP Calculations'!$C$40)</f>
        <v>8454.6447144135964</v>
      </c>
    </row>
    <row r="413" spans="3:17" x14ac:dyDescent="0.25">
      <c r="C413" s="159"/>
      <c r="D413" s="165" t="s">
        <v>281</v>
      </c>
      <c r="E413" s="238">
        <v>27452</v>
      </c>
      <c r="F413" s="166" t="str">
        <f t="shared" si="19"/>
        <v>Date check - OK</v>
      </c>
      <c r="G413" s="68"/>
      <c r="H413" s="162" t="s">
        <v>279</v>
      </c>
      <c r="I413" s="173">
        <v>19964.399283333707</v>
      </c>
      <c r="J413" s="168">
        <f>IFERROR(MIN('MP Calculations'!$E$30/I413,1),"-")</f>
        <v>0.34115533736707537</v>
      </c>
      <c r="K413" s="12"/>
      <c r="L413" s="159">
        <v>110.110297</v>
      </c>
      <c r="M413" s="187" t="s">
        <v>492</v>
      </c>
      <c r="N413" s="187">
        <v>480.89954999999998</v>
      </c>
      <c r="O413" s="186">
        <f t="shared" si="20"/>
        <v>52951.992277666352</v>
      </c>
      <c r="P413" s="186">
        <f t="shared" si="21"/>
        <v>18064.854789746034</v>
      </c>
      <c r="Q413" s="215">
        <f>IF(P413="-",0,P413/(1+'General inputs'!$H$30)^'MP Calculations'!$C$40)</f>
        <v>40127.263331684226</v>
      </c>
    </row>
    <row r="414" spans="3:17" x14ac:dyDescent="0.25">
      <c r="C414" s="159"/>
      <c r="D414" s="165" t="s">
        <v>281</v>
      </c>
      <c r="E414" s="238">
        <v>27452</v>
      </c>
      <c r="F414" s="166" t="str">
        <f t="shared" si="19"/>
        <v>Date check - OK</v>
      </c>
      <c r="G414" s="68"/>
      <c r="H414" s="162" t="s">
        <v>279</v>
      </c>
      <c r="I414" s="173">
        <v>19964.399283333707</v>
      </c>
      <c r="J414" s="168">
        <f>IFERROR(MIN('MP Calculations'!$E$30/I414,1),"-")</f>
        <v>0.34115533736707537</v>
      </c>
      <c r="K414" s="12"/>
      <c r="L414" s="159">
        <v>18.260176999999999</v>
      </c>
      <c r="M414" s="187" t="s">
        <v>492</v>
      </c>
      <c r="N414" s="187">
        <v>480.89954999999998</v>
      </c>
      <c r="O414" s="186">
        <f t="shared" si="20"/>
        <v>8781.3109022203498</v>
      </c>
      <c r="P414" s="186">
        <f t="shared" si="21"/>
        <v>2995.7910833721603</v>
      </c>
      <c r="Q414" s="215">
        <f>IF(P414="-",0,P414/(1+'General inputs'!$H$30)^'MP Calculations'!$C$40)</f>
        <v>6654.5177964796849</v>
      </c>
    </row>
    <row r="415" spans="3:17" x14ac:dyDescent="0.25">
      <c r="C415" s="159"/>
      <c r="D415" s="165" t="s">
        <v>281</v>
      </c>
      <c r="E415" s="238">
        <v>27452</v>
      </c>
      <c r="F415" s="166" t="str">
        <f t="shared" si="19"/>
        <v>Date check - OK</v>
      </c>
      <c r="G415" s="68"/>
      <c r="H415" s="162" t="s">
        <v>279</v>
      </c>
      <c r="I415" s="173">
        <v>19964.399283333707</v>
      </c>
      <c r="J415" s="168">
        <f>IFERROR(MIN('MP Calculations'!$E$30/I415,1),"-")</f>
        <v>0.34115533736707537</v>
      </c>
      <c r="K415" s="12"/>
      <c r="L415" s="159">
        <v>2.4349630000000002</v>
      </c>
      <c r="M415" s="187" t="s">
        <v>492</v>
      </c>
      <c r="N415" s="187">
        <v>480.89954999999998</v>
      </c>
      <c r="O415" s="186">
        <f t="shared" si="20"/>
        <v>1170.9726109666501</v>
      </c>
      <c r="P415" s="186">
        <f t="shared" si="21"/>
        <v>399.48355614193264</v>
      </c>
      <c r="Q415" s="215">
        <f>IF(P415="-",0,P415/(1+'General inputs'!$H$30)^'MP Calculations'!$C$40)</f>
        <v>887.36843116414298</v>
      </c>
    </row>
    <row r="416" spans="3:17" x14ac:dyDescent="0.25">
      <c r="C416" s="159"/>
      <c r="D416" s="165" t="s">
        <v>281</v>
      </c>
      <c r="E416" s="238">
        <v>27452</v>
      </c>
      <c r="F416" s="166" t="str">
        <f t="shared" si="19"/>
        <v>Date check - OK</v>
      </c>
      <c r="G416" s="68"/>
      <c r="H416" s="162" t="s">
        <v>279</v>
      </c>
      <c r="I416" s="173">
        <v>19964.399283333707</v>
      </c>
      <c r="J416" s="168">
        <f>IFERROR(MIN('MP Calculations'!$E$30/I416,1),"-")</f>
        <v>0.34115533736707537</v>
      </c>
      <c r="K416" s="12"/>
      <c r="L416" s="159">
        <v>1.399972</v>
      </c>
      <c r="M416" s="187" t="s">
        <v>492</v>
      </c>
      <c r="N416" s="187">
        <v>480.89954999999998</v>
      </c>
      <c r="O416" s="186">
        <f t="shared" si="20"/>
        <v>673.24590481259997</v>
      </c>
      <c r="P416" s="186">
        <f t="shared" si="21"/>
        <v>229.68143378734445</v>
      </c>
      <c r="Q416" s="215">
        <f>IF(P416="-",0,P416/(1+'General inputs'!$H$30)^'MP Calculations'!$C$40)</f>
        <v>510.18884365541788</v>
      </c>
    </row>
    <row r="417" spans="3:17" x14ac:dyDescent="0.25">
      <c r="C417" s="159"/>
      <c r="D417" s="165" t="s">
        <v>287</v>
      </c>
      <c r="E417" s="238">
        <v>27452</v>
      </c>
      <c r="F417" s="166" t="str">
        <f t="shared" si="19"/>
        <v>Date check - OK</v>
      </c>
      <c r="G417" s="68"/>
      <c r="H417" s="162" t="s">
        <v>279</v>
      </c>
      <c r="I417" s="173">
        <v>19964.399283333707</v>
      </c>
      <c r="J417" s="168">
        <f>IFERROR(MIN('MP Calculations'!$E$30/I417,1),"-")</f>
        <v>0.34115533736707537</v>
      </c>
      <c r="K417" s="12"/>
      <c r="L417" s="159">
        <v>9.4875559999999997</v>
      </c>
      <c r="M417" s="187" t="s">
        <v>492</v>
      </c>
      <c r="N417" s="187">
        <v>1009.889055</v>
      </c>
      <c r="O417" s="186">
        <f t="shared" si="20"/>
        <v>9581.3789630995798</v>
      </c>
      <c r="P417" s="186">
        <f t="shared" si="21"/>
        <v>3268.7385725980362</v>
      </c>
      <c r="Q417" s="215">
        <f>IF(P417="-",0,P417/(1+'General inputs'!$H$30)^'MP Calculations'!$C$40)</f>
        <v>7260.8130533951016</v>
      </c>
    </row>
    <row r="418" spans="3:17" x14ac:dyDescent="0.25">
      <c r="C418" s="159"/>
      <c r="D418" s="165" t="s">
        <v>287</v>
      </c>
      <c r="E418" s="238">
        <v>27452</v>
      </c>
      <c r="F418" s="166" t="str">
        <f t="shared" si="19"/>
        <v>Date check - OK</v>
      </c>
      <c r="G418" s="68"/>
      <c r="H418" s="162" t="s">
        <v>279</v>
      </c>
      <c r="I418" s="173">
        <v>19964.399283333707</v>
      </c>
      <c r="J418" s="168">
        <f>IFERROR(MIN('MP Calculations'!$E$30/I418,1),"-")</f>
        <v>0.34115533736707537</v>
      </c>
      <c r="K418" s="12"/>
      <c r="L418" s="159">
        <v>8.5043919999999993</v>
      </c>
      <c r="M418" s="187" t="s">
        <v>492</v>
      </c>
      <c r="N418" s="187">
        <v>1009.889055</v>
      </c>
      <c r="O418" s="186">
        <f t="shared" si="20"/>
        <v>8588.4924002295593</v>
      </c>
      <c r="P418" s="186">
        <f t="shared" si="21"/>
        <v>2930.0100222748783</v>
      </c>
      <c r="Q418" s="215">
        <f>IF(P418="-",0,P418/(1+'General inputs'!$H$30)^'MP Calculations'!$C$40)</f>
        <v>6508.3990486895536</v>
      </c>
    </row>
    <row r="419" spans="3:17" x14ac:dyDescent="0.25">
      <c r="C419" s="159"/>
      <c r="D419" s="165" t="s">
        <v>301</v>
      </c>
      <c r="E419" s="238">
        <v>27575</v>
      </c>
      <c r="F419" s="166" t="str">
        <f t="shared" si="19"/>
        <v>Date check - OK</v>
      </c>
      <c r="G419" s="68"/>
      <c r="H419" s="162" t="s">
        <v>279</v>
      </c>
      <c r="I419" s="173">
        <v>19964.399283333707</v>
      </c>
      <c r="J419" s="168">
        <f>IFERROR(MIN('MP Calculations'!$E$30/I419,1),"-")</f>
        <v>0.34115533736707537</v>
      </c>
      <c r="K419" s="12"/>
      <c r="L419" s="159">
        <v>1</v>
      </c>
      <c r="M419" s="187" t="s">
        <v>493</v>
      </c>
      <c r="N419" s="187">
        <v>859471.612188</v>
      </c>
      <c r="O419" s="186">
        <f t="shared" si="20"/>
        <v>859471.612188</v>
      </c>
      <c r="P419" s="186">
        <f t="shared" si="21"/>
        <v>293213.32781342132</v>
      </c>
      <c r="Q419" s="215">
        <f>IF(P419="-",0,P419/(1+'General inputs'!$H$30)^'MP Calculations'!$C$40)</f>
        <v>651311.54135859071</v>
      </c>
    </row>
    <row r="420" spans="3:17" x14ac:dyDescent="0.25">
      <c r="C420" s="159"/>
      <c r="D420" s="165" t="s">
        <v>302</v>
      </c>
      <c r="E420" s="238">
        <v>27575</v>
      </c>
      <c r="F420" s="166" t="str">
        <f t="shared" si="19"/>
        <v>Date check - OK</v>
      </c>
      <c r="G420" s="68"/>
      <c r="H420" s="162" t="s">
        <v>279</v>
      </c>
      <c r="I420" s="173">
        <v>19964.399283333707</v>
      </c>
      <c r="J420" s="168">
        <f>IFERROR(MIN('MP Calculations'!$E$30/I420,1),"-")</f>
        <v>0.34115533736707537</v>
      </c>
      <c r="K420" s="12"/>
      <c r="L420" s="159">
        <v>1</v>
      </c>
      <c r="M420" s="187" t="s">
        <v>493</v>
      </c>
      <c r="N420" s="187">
        <v>99393.150926000002</v>
      </c>
      <c r="O420" s="186">
        <f t="shared" si="20"/>
        <v>99393.150926000002</v>
      </c>
      <c r="P420" s="186">
        <f t="shared" si="21"/>
        <v>33908.503936136171</v>
      </c>
      <c r="Q420" s="215">
        <f>IF(P420="-",0,P420/(1+'General inputs'!$H$30)^'MP Calculations'!$C$40)</f>
        <v>75320.586988671625</v>
      </c>
    </row>
    <row r="421" spans="3:17" x14ac:dyDescent="0.25">
      <c r="C421" s="159"/>
      <c r="D421" s="165" t="s">
        <v>303</v>
      </c>
      <c r="E421" s="238">
        <v>27575</v>
      </c>
      <c r="F421" s="166" t="str">
        <f t="shared" si="19"/>
        <v>Date check - OK</v>
      </c>
      <c r="G421" s="68"/>
      <c r="H421" s="162" t="s">
        <v>279</v>
      </c>
      <c r="I421" s="173">
        <v>19964.399283333707</v>
      </c>
      <c r="J421" s="168">
        <f>IFERROR(MIN('MP Calculations'!$E$30/I421,1),"-")</f>
        <v>0.34115533736707537</v>
      </c>
      <c r="K421" s="12"/>
      <c r="L421" s="159">
        <v>1</v>
      </c>
      <c r="M421" s="187" t="s">
        <v>493</v>
      </c>
      <c r="N421" s="187">
        <v>119803.89986600001</v>
      </c>
      <c r="O421" s="186">
        <f t="shared" si="20"/>
        <v>119803.89986600001</v>
      </c>
      <c r="P421" s="186">
        <f t="shared" si="21"/>
        <v>40871.739876676547</v>
      </c>
      <c r="Q421" s="215">
        <f>IF(P421="-",0,P421/(1+'General inputs'!$H$30)^'MP Calculations'!$C$40)</f>
        <v>90787.946426584924</v>
      </c>
    </row>
    <row r="422" spans="3:17" x14ac:dyDescent="0.25">
      <c r="C422" s="159"/>
      <c r="D422" s="165" t="s">
        <v>304</v>
      </c>
      <c r="E422" s="238">
        <v>27941</v>
      </c>
      <c r="F422" s="166" t="str">
        <f t="shared" si="19"/>
        <v>Date check - OK</v>
      </c>
      <c r="G422" s="68"/>
      <c r="H422" s="162" t="s">
        <v>279</v>
      </c>
      <c r="I422" s="173">
        <v>19964.399283333707</v>
      </c>
      <c r="J422" s="168">
        <f>IFERROR(MIN('MP Calculations'!$E$30/I422,1),"-")</f>
        <v>0.34115533736707537</v>
      </c>
      <c r="K422" s="12"/>
      <c r="L422" s="159">
        <v>1</v>
      </c>
      <c r="M422" s="187" t="s">
        <v>493</v>
      </c>
      <c r="N422" s="187">
        <v>191693.272107</v>
      </c>
      <c r="O422" s="186">
        <f t="shared" si="20"/>
        <v>191693.272107</v>
      </c>
      <c r="P422" s="186">
        <f t="shared" si="21"/>
        <v>65397.182916662161</v>
      </c>
      <c r="Q422" s="215">
        <f>IF(P422="-",0,P422/(1+'General inputs'!$H$30)^'MP Calculations'!$C$40)</f>
        <v>145266.04340804205</v>
      </c>
    </row>
    <row r="423" spans="3:17" x14ac:dyDescent="0.25">
      <c r="C423" s="159"/>
      <c r="D423" s="165" t="s">
        <v>305</v>
      </c>
      <c r="E423" s="238">
        <v>27941</v>
      </c>
      <c r="F423" s="166" t="str">
        <f t="shared" si="19"/>
        <v>Date check - OK</v>
      </c>
      <c r="G423" s="68"/>
      <c r="H423" s="162" t="s">
        <v>279</v>
      </c>
      <c r="I423" s="173">
        <v>19964.399283333707</v>
      </c>
      <c r="J423" s="168">
        <f>IFERROR(MIN('MP Calculations'!$E$30/I423,1),"-")</f>
        <v>0.34115533736707537</v>
      </c>
      <c r="K423" s="12"/>
      <c r="L423" s="159">
        <v>1</v>
      </c>
      <c r="M423" s="187" t="s">
        <v>493</v>
      </c>
      <c r="N423" s="187">
        <v>59120.142282000001</v>
      </c>
      <c r="O423" s="186">
        <f t="shared" si="20"/>
        <v>59120.142282000001</v>
      </c>
      <c r="P423" s="186">
        <f t="shared" si="21"/>
        <v>20169.152085405207</v>
      </c>
      <c r="Q423" s="215">
        <f>IF(P423="-",0,P423/(1+'General inputs'!$H$30)^'MP Calculations'!$C$40)</f>
        <v>44801.515778982961</v>
      </c>
    </row>
    <row r="424" spans="3:17" x14ac:dyDescent="0.25">
      <c r="C424" s="159"/>
      <c r="D424" s="165" t="s">
        <v>306</v>
      </c>
      <c r="E424" s="238">
        <v>27941</v>
      </c>
      <c r="F424" s="166" t="str">
        <f t="shared" si="19"/>
        <v>Date check - OK</v>
      </c>
      <c r="G424" s="68"/>
      <c r="H424" s="162" t="s">
        <v>279</v>
      </c>
      <c r="I424" s="173">
        <v>19964.399283333707</v>
      </c>
      <c r="J424" s="168">
        <f>IFERROR(MIN('MP Calculations'!$E$30/I424,1),"-")</f>
        <v>0.34115533736707537</v>
      </c>
      <c r="K424" s="12"/>
      <c r="L424" s="159">
        <v>1</v>
      </c>
      <c r="M424" s="187" t="s">
        <v>493</v>
      </c>
      <c r="N424" s="187">
        <v>964744.59769099997</v>
      </c>
      <c r="O424" s="186">
        <f t="shared" si="20"/>
        <v>964744.59769099997</v>
      </c>
      <c r="P424" s="186">
        <f t="shared" si="21"/>
        <v>329127.7686983365</v>
      </c>
      <c r="Q424" s="215">
        <f>IF(P424="-",0,P424/(1+'General inputs'!$H$30)^'MP Calculations'!$C$40)</f>
        <v>731087.89403745206</v>
      </c>
    </row>
    <row r="425" spans="3:17" x14ac:dyDescent="0.25">
      <c r="C425" s="159"/>
      <c r="D425" s="165" t="s">
        <v>307</v>
      </c>
      <c r="E425" s="238">
        <v>27941</v>
      </c>
      <c r="F425" s="166" t="str">
        <f t="shared" si="19"/>
        <v>Date check - OK</v>
      </c>
      <c r="G425" s="68"/>
      <c r="H425" s="162" t="s">
        <v>279</v>
      </c>
      <c r="I425" s="173">
        <v>19964.399283333707</v>
      </c>
      <c r="J425" s="168">
        <f>IFERROR(MIN('MP Calculations'!$E$30/I425,1),"-")</f>
        <v>0.34115533736707537</v>
      </c>
      <c r="K425" s="12"/>
      <c r="L425" s="159">
        <v>1</v>
      </c>
      <c r="M425" s="187" t="s">
        <v>493</v>
      </c>
      <c r="N425" s="187">
        <v>67649.631462999998</v>
      </c>
      <c r="O425" s="186">
        <f t="shared" si="20"/>
        <v>67649.631462999998</v>
      </c>
      <c r="P425" s="186">
        <f t="shared" si="21"/>
        <v>23079.032844518082</v>
      </c>
      <c r="Q425" s="215">
        <f>IF(P425="-",0,P425/(1+'General inputs'!$H$30)^'MP Calculations'!$C$40)</f>
        <v>51265.201916720529</v>
      </c>
    </row>
    <row r="426" spans="3:17" x14ac:dyDescent="0.25">
      <c r="C426" s="159"/>
      <c r="D426" s="165" t="s">
        <v>308</v>
      </c>
      <c r="E426" s="238">
        <v>27941</v>
      </c>
      <c r="F426" s="166" t="str">
        <f t="shared" si="19"/>
        <v>Date check - OK</v>
      </c>
      <c r="G426" s="68"/>
      <c r="H426" s="162" t="s">
        <v>279</v>
      </c>
      <c r="I426" s="173">
        <v>19964.399283333707</v>
      </c>
      <c r="J426" s="168">
        <f>IFERROR(MIN('MP Calculations'!$E$30/I426,1),"-")</f>
        <v>0.34115533736707537</v>
      </c>
      <c r="K426" s="12"/>
      <c r="L426" s="159">
        <v>1</v>
      </c>
      <c r="M426" s="187" t="s">
        <v>493</v>
      </c>
      <c r="N426" s="187">
        <v>60167.990173999999</v>
      </c>
      <c r="O426" s="186">
        <f t="shared" si="20"/>
        <v>60167.990173999999</v>
      </c>
      <c r="P426" s="186">
        <f t="shared" si="21"/>
        <v>20526.630986509845</v>
      </c>
      <c r="Q426" s="215">
        <f>IF(P426="-",0,P426/(1+'General inputs'!$H$30)^'MP Calculations'!$C$40)</f>
        <v>45595.579731729995</v>
      </c>
    </row>
    <row r="427" spans="3:17" x14ac:dyDescent="0.25">
      <c r="C427" s="159"/>
      <c r="D427" s="165" t="s">
        <v>281</v>
      </c>
      <c r="E427" s="238">
        <v>28126</v>
      </c>
      <c r="F427" s="166" t="str">
        <f t="shared" si="19"/>
        <v>Date check - OK</v>
      </c>
      <c r="G427" s="68"/>
      <c r="H427" s="162" t="s">
        <v>279</v>
      </c>
      <c r="I427" s="173">
        <v>19964.399283333707</v>
      </c>
      <c r="J427" s="168">
        <f>IFERROR(MIN('MP Calculations'!$E$30/I427,1),"-")</f>
        <v>0.34115533736707537</v>
      </c>
      <c r="K427" s="12"/>
      <c r="L427" s="159">
        <v>5.98325</v>
      </c>
      <c r="M427" s="187" t="s">
        <v>492</v>
      </c>
      <c r="N427" s="187">
        <v>480.89954999999998</v>
      </c>
      <c r="O427" s="186">
        <f t="shared" si="20"/>
        <v>2877.3422325375</v>
      </c>
      <c r="P427" s="186">
        <f t="shared" si="21"/>
        <v>981.62066006186467</v>
      </c>
      <c r="Q427" s="215">
        <f>IF(P427="-",0,P427/(1+'General inputs'!$H$30)^'MP Calculations'!$C$40)</f>
        <v>2180.4631798359392</v>
      </c>
    </row>
    <row r="428" spans="3:17" x14ac:dyDescent="0.25">
      <c r="C428" s="159"/>
      <c r="D428" s="165" t="s">
        <v>309</v>
      </c>
      <c r="E428" s="238">
        <v>28306</v>
      </c>
      <c r="F428" s="166" t="str">
        <f t="shared" si="19"/>
        <v>Date check - OK</v>
      </c>
      <c r="G428" s="68"/>
      <c r="H428" s="162" t="s">
        <v>279</v>
      </c>
      <c r="I428" s="173">
        <v>19964.399283333707</v>
      </c>
      <c r="J428" s="168">
        <f>IFERROR(MIN('MP Calculations'!$E$30/I428,1),"-")</f>
        <v>0.34115533736707537</v>
      </c>
      <c r="K428" s="12"/>
      <c r="L428" s="159">
        <v>1</v>
      </c>
      <c r="M428" s="187" t="s">
        <v>493</v>
      </c>
      <c r="N428" s="187">
        <v>177488.306403</v>
      </c>
      <c r="O428" s="186">
        <f t="shared" si="20"/>
        <v>177488.306403</v>
      </c>
      <c r="P428" s="186">
        <f t="shared" si="21"/>
        <v>60551.083049626308</v>
      </c>
      <c r="Q428" s="215">
        <f>IF(P428="-",0,P428/(1+'General inputs'!$H$30)^'MP Calculations'!$C$40)</f>
        <v>134501.45505350034</v>
      </c>
    </row>
    <row r="429" spans="3:17" x14ac:dyDescent="0.25">
      <c r="C429" s="159"/>
      <c r="D429" s="165" t="s">
        <v>310</v>
      </c>
      <c r="E429" s="238">
        <v>28306</v>
      </c>
      <c r="F429" s="166" t="str">
        <f t="shared" si="19"/>
        <v>Date check - OK</v>
      </c>
      <c r="G429" s="68"/>
      <c r="H429" s="162" t="s">
        <v>279</v>
      </c>
      <c r="I429" s="173">
        <v>19964.399283333707</v>
      </c>
      <c r="J429" s="168">
        <f>IFERROR(MIN('MP Calculations'!$E$30/I429,1),"-")</f>
        <v>0.34115533736707537</v>
      </c>
      <c r="K429" s="12"/>
      <c r="L429" s="159">
        <v>1</v>
      </c>
      <c r="M429" s="187" t="s">
        <v>493</v>
      </c>
      <c r="N429" s="187">
        <v>39590.964376999997</v>
      </c>
      <c r="O429" s="186">
        <f t="shared" si="20"/>
        <v>39590.964376999997</v>
      </c>
      <c r="P429" s="186">
        <f t="shared" si="21"/>
        <v>13506.668808723296</v>
      </c>
      <c r="Q429" s="215">
        <f>IF(P429="-",0,P429/(1+'General inputs'!$H$30)^'MP Calculations'!$C$40)</f>
        <v>30002.214926694407</v>
      </c>
    </row>
    <row r="430" spans="3:17" x14ac:dyDescent="0.25">
      <c r="C430" s="159"/>
      <c r="D430" s="165" t="s">
        <v>311</v>
      </c>
      <c r="E430" s="238">
        <v>28306</v>
      </c>
      <c r="F430" s="166" t="str">
        <f t="shared" si="19"/>
        <v>Date check - OK</v>
      </c>
      <c r="G430" s="68"/>
      <c r="H430" s="162" t="s">
        <v>279</v>
      </c>
      <c r="I430" s="173">
        <v>19964.399283333707</v>
      </c>
      <c r="J430" s="168">
        <f>IFERROR(MIN('MP Calculations'!$E$30/I430,1),"-")</f>
        <v>0.34115533736707537</v>
      </c>
      <c r="K430" s="12"/>
      <c r="L430" s="159">
        <v>1</v>
      </c>
      <c r="M430" s="187" t="s">
        <v>493</v>
      </c>
      <c r="N430" s="187">
        <v>16440.315716000001</v>
      </c>
      <c r="O430" s="186">
        <f t="shared" si="20"/>
        <v>16440.315716000001</v>
      </c>
      <c r="P430" s="186">
        <f t="shared" si="21"/>
        <v>5608.7014545132115</v>
      </c>
      <c r="Q430" s="215">
        <f>IF(P430="-",0,P430/(1+'General inputs'!$H$30)^'MP Calculations'!$C$40)</f>
        <v>12458.546876435537</v>
      </c>
    </row>
    <row r="431" spans="3:17" x14ac:dyDescent="0.25">
      <c r="C431" s="159"/>
      <c r="D431" s="165" t="s">
        <v>281</v>
      </c>
      <c r="E431" s="238">
        <v>28856</v>
      </c>
      <c r="F431" s="166" t="str">
        <f t="shared" si="19"/>
        <v>Date check - OK</v>
      </c>
      <c r="G431" s="68"/>
      <c r="H431" s="162" t="s">
        <v>279</v>
      </c>
      <c r="I431" s="173">
        <v>19964.399283333707</v>
      </c>
      <c r="J431" s="168">
        <f>IFERROR(MIN('MP Calculations'!$E$30/I431,1),"-")</f>
        <v>0.34115533736707537</v>
      </c>
      <c r="K431" s="12"/>
      <c r="L431" s="159">
        <v>28.451326999999999</v>
      </c>
      <c r="M431" s="187" t="s">
        <v>492</v>
      </c>
      <c r="N431" s="187">
        <v>480.89954999999998</v>
      </c>
      <c r="O431" s="186">
        <f t="shared" si="20"/>
        <v>13682.230351202848</v>
      </c>
      <c r="P431" s="186">
        <f t="shared" si="21"/>
        <v>4667.7659113986456</v>
      </c>
      <c r="Q431" s="215">
        <f>IF(P431="-",0,P431/(1+'General inputs'!$H$30)^'MP Calculations'!$C$40)</f>
        <v>10368.457099564968</v>
      </c>
    </row>
    <row r="432" spans="3:17" x14ac:dyDescent="0.25">
      <c r="C432" s="159"/>
      <c r="D432" s="165" t="s">
        <v>284</v>
      </c>
      <c r="E432" s="238">
        <v>28856</v>
      </c>
      <c r="F432" s="166" t="str">
        <f t="shared" si="19"/>
        <v>Date check - OK</v>
      </c>
      <c r="G432" s="68"/>
      <c r="H432" s="162" t="s">
        <v>279</v>
      </c>
      <c r="I432" s="173">
        <v>19964.399283333707</v>
      </c>
      <c r="J432" s="168">
        <f>IFERROR(MIN('MP Calculations'!$E$30/I432,1),"-")</f>
        <v>0.34115533736707537</v>
      </c>
      <c r="K432" s="12"/>
      <c r="L432" s="159">
        <v>6.7692870000000003</v>
      </c>
      <c r="M432" s="187" t="s">
        <v>492</v>
      </c>
      <c r="N432" s="187">
        <v>657.22938499999998</v>
      </c>
      <c r="O432" s="186">
        <f t="shared" si="20"/>
        <v>4448.9743318984947</v>
      </c>
      <c r="P432" s="186">
        <f t="shared" si="21"/>
        <v>1517.7913391362897</v>
      </c>
      <c r="Q432" s="215">
        <f>IF(P432="-",0,P432/(1+'General inputs'!$H$30)^'MP Calculations'!$C$40)</f>
        <v>3371.4532143730435</v>
      </c>
    </row>
    <row r="433" spans="3:17" x14ac:dyDescent="0.25">
      <c r="C433" s="159"/>
      <c r="D433" s="165" t="s">
        <v>284</v>
      </c>
      <c r="E433" s="238">
        <v>28856</v>
      </c>
      <c r="F433" s="166" t="str">
        <f t="shared" si="19"/>
        <v>Date check - OK</v>
      </c>
      <c r="G433" s="68"/>
      <c r="H433" s="162" t="s">
        <v>279</v>
      </c>
      <c r="I433" s="173">
        <v>19964.399283333707</v>
      </c>
      <c r="J433" s="168">
        <f>IFERROR(MIN('MP Calculations'!$E$30/I433,1),"-")</f>
        <v>0.34115533736707537</v>
      </c>
      <c r="K433" s="12"/>
      <c r="L433" s="159">
        <v>32.728931000000003</v>
      </c>
      <c r="M433" s="187" t="s">
        <v>492</v>
      </c>
      <c r="N433" s="187">
        <v>657.22938499999998</v>
      </c>
      <c r="O433" s="186">
        <f t="shared" si="20"/>
        <v>21510.415192837438</v>
      </c>
      <c r="P433" s="186">
        <f t="shared" si="21"/>
        <v>7338.3929520183201</v>
      </c>
      <c r="Q433" s="215">
        <f>IF(P433="-",0,P433/(1+'General inputs'!$H$30)^'MP Calculations'!$C$40)</f>
        <v>16300.691582871812</v>
      </c>
    </row>
    <row r="434" spans="3:17" x14ac:dyDescent="0.25">
      <c r="C434" s="159"/>
      <c r="D434" s="165" t="s">
        <v>284</v>
      </c>
      <c r="E434" s="238">
        <v>28856</v>
      </c>
      <c r="F434" s="166" t="str">
        <f t="shared" si="19"/>
        <v>Date check - OK</v>
      </c>
      <c r="G434" s="68"/>
      <c r="H434" s="162" t="s">
        <v>279</v>
      </c>
      <c r="I434" s="173">
        <v>19964.399283333707</v>
      </c>
      <c r="J434" s="168">
        <f>IFERROR(MIN('MP Calculations'!$E$30/I434,1),"-")</f>
        <v>0.34115533736707537</v>
      </c>
      <c r="K434" s="12"/>
      <c r="L434" s="159">
        <v>36.947868999999997</v>
      </c>
      <c r="M434" s="187" t="s">
        <v>492</v>
      </c>
      <c r="N434" s="187">
        <v>657.22938499999998</v>
      </c>
      <c r="O434" s="186">
        <f t="shared" si="20"/>
        <v>24283.225219930562</v>
      </c>
      <c r="P434" s="186">
        <f t="shared" si="21"/>
        <v>8284.3518922660842</v>
      </c>
      <c r="Q434" s="215">
        <f>IF(P434="-",0,P434/(1+'General inputs'!$H$30)^'MP Calculations'!$C$40)</f>
        <v>18401.939776564966</v>
      </c>
    </row>
    <row r="435" spans="3:17" x14ac:dyDescent="0.25">
      <c r="C435" s="159"/>
      <c r="D435" s="165" t="s">
        <v>284</v>
      </c>
      <c r="E435" s="238">
        <v>28856</v>
      </c>
      <c r="F435" s="166" t="str">
        <f t="shared" si="19"/>
        <v>Date check - OK</v>
      </c>
      <c r="G435" s="68"/>
      <c r="H435" s="162" t="s">
        <v>279</v>
      </c>
      <c r="I435" s="173">
        <v>19964.399283333707</v>
      </c>
      <c r="J435" s="168">
        <f>IFERROR(MIN('MP Calculations'!$E$30/I435,1),"-")</f>
        <v>0.34115533736707537</v>
      </c>
      <c r="K435" s="12"/>
      <c r="L435" s="159">
        <v>4.7755169999999998</v>
      </c>
      <c r="M435" s="187" t="s">
        <v>492</v>
      </c>
      <c r="N435" s="187">
        <v>657.22938499999998</v>
      </c>
      <c r="O435" s="186">
        <f t="shared" si="20"/>
        <v>3138.6101009670447</v>
      </c>
      <c r="P435" s="186">
        <f t="shared" si="21"/>
        <v>1070.7535878591227</v>
      </c>
      <c r="Q435" s="215">
        <f>IF(P435="-",0,P435/(1+'General inputs'!$H$30)^'MP Calculations'!$C$40)</f>
        <v>2378.4531723862669</v>
      </c>
    </row>
    <row r="436" spans="3:17" x14ac:dyDescent="0.25">
      <c r="C436" s="159"/>
      <c r="D436" s="165" t="s">
        <v>284</v>
      </c>
      <c r="E436" s="238">
        <v>28856</v>
      </c>
      <c r="F436" s="166" t="str">
        <f t="shared" si="19"/>
        <v>Date check - OK</v>
      </c>
      <c r="G436" s="68"/>
      <c r="H436" s="162" t="s">
        <v>279</v>
      </c>
      <c r="I436" s="173">
        <v>19964.399283333707</v>
      </c>
      <c r="J436" s="168">
        <f>IFERROR(MIN('MP Calculations'!$E$30/I436,1),"-")</f>
        <v>0.34115533736707537</v>
      </c>
      <c r="K436" s="12"/>
      <c r="L436" s="159">
        <v>27.486726000000001</v>
      </c>
      <c r="M436" s="187" t="s">
        <v>492</v>
      </c>
      <c r="N436" s="187">
        <v>657.22938499999998</v>
      </c>
      <c r="O436" s="186">
        <f t="shared" si="20"/>
        <v>18065.084024643511</v>
      </c>
      <c r="P436" s="186">
        <f t="shared" si="21"/>
        <v>6162.9998349918205</v>
      </c>
      <c r="Q436" s="215">
        <f>IF(P436="-",0,P436/(1+'General inputs'!$H$30)^'MP Calculations'!$C$40)</f>
        <v>13689.803774798014</v>
      </c>
    </row>
    <row r="437" spans="3:17" x14ac:dyDescent="0.25">
      <c r="C437" s="159"/>
      <c r="D437" s="165" t="s">
        <v>284</v>
      </c>
      <c r="E437" s="238">
        <v>28856</v>
      </c>
      <c r="F437" s="166" t="str">
        <f t="shared" si="19"/>
        <v>Date check - OK</v>
      </c>
      <c r="G437" s="68"/>
      <c r="H437" s="162" t="s">
        <v>279</v>
      </c>
      <c r="I437" s="173">
        <v>19964.399283333707</v>
      </c>
      <c r="J437" s="168">
        <f>IFERROR(MIN('MP Calculations'!$E$30/I437,1),"-")</f>
        <v>0.34115533736707537</v>
      </c>
      <c r="K437" s="12"/>
      <c r="L437" s="159">
        <v>10.696599000000001</v>
      </c>
      <c r="M437" s="187" t="s">
        <v>492</v>
      </c>
      <c r="N437" s="187">
        <v>657.22938499999998</v>
      </c>
      <c r="O437" s="186">
        <f t="shared" si="20"/>
        <v>7030.1191823616155</v>
      </c>
      <c r="P437" s="186">
        <f t="shared" si="21"/>
        <v>2398.3626813893252</v>
      </c>
      <c r="Q437" s="215">
        <f>IF(P437="-",0,P437/(1+'General inputs'!$H$30)^'MP Calculations'!$C$40)</f>
        <v>5327.456655539866</v>
      </c>
    </row>
    <row r="438" spans="3:17" x14ac:dyDescent="0.25">
      <c r="C438" s="159"/>
      <c r="D438" s="165" t="s">
        <v>312</v>
      </c>
      <c r="E438" s="238">
        <v>29036</v>
      </c>
      <c r="F438" s="166" t="str">
        <f t="shared" si="19"/>
        <v>Date check - OK</v>
      </c>
      <c r="G438" s="68"/>
      <c r="H438" s="162" t="s">
        <v>279</v>
      </c>
      <c r="I438" s="173">
        <v>19964.399283333707</v>
      </c>
      <c r="J438" s="168">
        <f>IFERROR(MIN('MP Calculations'!$E$30/I438,1),"-")</f>
        <v>0.34115533736707537</v>
      </c>
      <c r="K438" s="12"/>
      <c r="L438" s="159">
        <v>1</v>
      </c>
      <c r="M438" s="187" t="s">
        <v>493</v>
      </c>
      <c r="N438" s="187">
        <v>2046681.616107</v>
      </c>
      <c r="O438" s="186">
        <f t="shared" si="20"/>
        <v>2046681.616107</v>
      </c>
      <c r="P438" s="186">
        <f t="shared" si="21"/>
        <v>698236.35722597467</v>
      </c>
      <c r="Q438" s="215">
        <f>IF(P438="-",0,P438/(1+'General inputs'!$H$30)^'MP Calculations'!$C$40)</f>
        <v>1550984.7435954132</v>
      </c>
    </row>
    <row r="439" spans="3:17" x14ac:dyDescent="0.25">
      <c r="C439" s="159"/>
      <c r="D439" s="165" t="s">
        <v>313</v>
      </c>
      <c r="E439" s="238">
        <v>29036</v>
      </c>
      <c r="F439" s="166" t="str">
        <f t="shared" si="19"/>
        <v>Date check - OK</v>
      </c>
      <c r="G439" s="68"/>
      <c r="H439" s="162" t="s">
        <v>279</v>
      </c>
      <c r="I439" s="173">
        <v>19964.399283333707</v>
      </c>
      <c r="J439" s="168">
        <f>IFERROR(MIN('MP Calculations'!$E$30/I439,1),"-")</f>
        <v>0.34115533736707537</v>
      </c>
      <c r="K439" s="12"/>
      <c r="L439" s="159">
        <v>1</v>
      </c>
      <c r="M439" s="187" t="s">
        <v>493</v>
      </c>
      <c r="N439" s="187">
        <v>176031.939866</v>
      </c>
      <c r="O439" s="186">
        <f t="shared" si="20"/>
        <v>176031.939866</v>
      </c>
      <c r="P439" s="186">
        <f t="shared" si="21"/>
        <v>60054.235832365957</v>
      </c>
      <c r="Q439" s="215">
        <f>IF(P439="-",0,P439/(1+'General inputs'!$H$30)^'MP Calculations'!$C$40)</f>
        <v>133397.81379235178</v>
      </c>
    </row>
    <row r="440" spans="3:17" x14ac:dyDescent="0.25">
      <c r="C440" s="159"/>
      <c r="D440" s="165" t="s">
        <v>314</v>
      </c>
      <c r="E440" s="238">
        <v>29838</v>
      </c>
      <c r="F440" s="166" t="str">
        <f t="shared" si="19"/>
        <v>Date check - OK</v>
      </c>
      <c r="G440" s="68"/>
      <c r="H440" s="162" t="s">
        <v>279</v>
      </c>
      <c r="I440" s="173">
        <v>19964.399283333707</v>
      </c>
      <c r="J440" s="168">
        <f>IFERROR(MIN('MP Calculations'!$E$30/I440,1),"-")</f>
        <v>0.34115533736707537</v>
      </c>
      <c r="K440" s="12"/>
      <c r="L440" s="159">
        <v>12.815403999999999</v>
      </c>
      <c r="M440" s="187" t="s">
        <v>492</v>
      </c>
      <c r="N440" s="187">
        <v>1186.218891</v>
      </c>
      <c r="O440" s="186">
        <f t="shared" si="20"/>
        <v>15201.874320596962</v>
      </c>
      <c r="P440" s="186">
        <f t="shared" si="21"/>
        <v>5186.2005624551366</v>
      </c>
      <c r="Q440" s="215">
        <f>IF(P440="-",0,P440/(1+'General inputs'!$H$30)^'MP Calculations'!$C$40)</f>
        <v>11520.050290063351</v>
      </c>
    </row>
    <row r="441" spans="3:17" x14ac:dyDescent="0.25">
      <c r="C441" s="159"/>
      <c r="D441" s="165" t="s">
        <v>314</v>
      </c>
      <c r="E441" s="238">
        <v>29838</v>
      </c>
      <c r="F441" s="166" t="str">
        <f t="shared" si="19"/>
        <v>Date check - OK</v>
      </c>
      <c r="G441" s="68"/>
      <c r="H441" s="162" t="s">
        <v>279</v>
      </c>
      <c r="I441" s="173">
        <v>19964.399283333707</v>
      </c>
      <c r="J441" s="168">
        <f>IFERROR(MIN('MP Calculations'!$E$30/I441,1),"-")</f>
        <v>0.34115533736707537</v>
      </c>
      <c r="K441" s="12"/>
      <c r="L441" s="159">
        <v>12.010147999999999</v>
      </c>
      <c r="M441" s="187" t="s">
        <v>492</v>
      </c>
      <c r="N441" s="187">
        <v>1186.218891</v>
      </c>
      <c r="O441" s="186">
        <f t="shared" si="20"/>
        <v>14246.664441305868</v>
      </c>
      <c r="P441" s="186">
        <f t="shared" si="21"/>
        <v>4860.3256138292199</v>
      </c>
      <c r="Q441" s="215">
        <f>IF(P441="-",0,P441/(1+'General inputs'!$H$30)^'MP Calculations'!$C$40)</f>
        <v>10796.187849489865</v>
      </c>
    </row>
    <row r="442" spans="3:17" x14ac:dyDescent="0.25">
      <c r="C442" s="159"/>
      <c r="D442" s="165" t="s">
        <v>314</v>
      </c>
      <c r="E442" s="238">
        <v>29838</v>
      </c>
      <c r="F442" s="166" t="str">
        <f t="shared" si="19"/>
        <v>Date check - OK</v>
      </c>
      <c r="G442" s="68"/>
      <c r="H442" s="162" t="s">
        <v>279</v>
      </c>
      <c r="I442" s="173">
        <v>19964.399283333707</v>
      </c>
      <c r="J442" s="168">
        <f>IFERROR(MIN('MP Calculations'!$E$30/I442,1),"-")</f>
        <v>0.34115533736707537</v>
      </c>
      <c r="K442" s="12"/>
      <c r="L442" s="159">
        <v>12.842122</v>
      </c>
      <c r="M442" s="187" t="s">
        <v>492</v>
      </c>
      <c r="N442" s="187">
        <v>1186.218891</v>
      </c>
      <c r="O442" s="186">
        <f t="shared" si="20"/>
        <v>15233.567716926702</v>
      </c>
      <c r="P442" s="186">
        <f t="shared" si="21"/>
        <v>5197.0129337723174</v>
      </c>
      <c r="Q442" s="215">
        <f>IF(P442="-",0,P442/(1+'General inputs'!$H$30)^'MP Calculations'!$C$40)</f>
        <v>11544.067691594348</v>
      </c>
    </row>
    <row r="443" spans="3:17" x14ac:dyDescent="0.25">
      <c r="C443" s="159"/>
      <c r="D443" s="165" t="s">
        <v>314</v>
      </c>
      <c r="E443" s="238">
        <v>29838</v>
      </c>
      <c r="F443" s="166" t="str">
        <f t="shared" si="19"/>
        <v>Date check - OK</v>
      </c>
      <c r="G443" s="68"/>
      <c r="H443" s="162" t="s">
        <v>279</v>
      </c>
      <c r="I443" s="173">
        <v>19964.399283333707</v>
      </c>
      <c r="J443" s="168">
        <f>IFERROR(MIN('MP Calculations'!$E$30/I443,1),"-")</f>
        <v>0.34115533736707537</v>
      </c>
      <c r="K443" s="12"/>
      <c r="L443" s="159">
        <v>12.001148000000001</v>
      </c>
      <c r="M443" s="187" t="s">
        <v>492</v>
      </c>
      <c r="N443" s="187">
        <v>1186.218891</v>
      </c>
      <c r="O443" s="186">
        <f t="shared" si="20"/>
        <v>14235.988471286868</v>
      </c>
      <c r="P443" s="186">
        <f t="shared" si="21"/>
        <v>4856.6834496756674</v>
      </c>
      <c r="Q443" s="215">
        <f>IF(P443="-",0,P443/(1+'General inputs'!$H$30)^'MP Calculations'!$C$40)</f>
        <v>10788.097550299095</v>
      </c>
    </row>
    <row r="444" spans="3:17" x14ac:dyDescent="0.25">
      <c r="C444" s="159"/>
      <c r="D444" s="165" t="s">
        <v>297</v>
      </c>
      <c r="E444" s="238">
        <v>29838</v>
      </c>
      <c r="F444" s="166" t="str">
        <f t="shared" si="19"/>
        <v>Date check - OK</v>
      </c>
      <c r="G444" s="68"/>
      <c r="H444" s="162" t="s">
        <v>279</v>
      </c>
      <c r="I444" s="173">
        <v>19964.399283333707</v>
      </c>
      <c r="J444" s="168">
        <f>IFERROR(MIN('MP Calculations'!$E$30/I444,1),"-")</f>
        <v>0.34115533736707537</v>
      </c>
      <c r="K444" s="12"/>
      <c r="L444" s="159">
        <v>4.8716410000000003</v>
      </c>
      <c r="M444" s="187" t="s">
        <v>492</v>
      </c>
      <c r="N444" s="187">
        <v>439.934033</v>
      </c>
      <c r="O444" s="186">
        <f t="shared" si="20"/>
        <v>2143.2006724581533</v>
      </c>
      <c r="P444" s="186">
        <f t="shared" si="21"/>
        <v>731.16434845780407</v>
      </c>
      <c r="Q444" s="215">
        <f>IF(P444="-",0,P444/(1+'General inputs'!$H$30)^'MP Calculations'!$C$40)</f>
        <v>1624.1273284941863</v>
      </c>
    </row>
    <row r="445" spans="3:17" x14ac:dyDescent="0.25">
      <c r="C445" s="159"/>
      <c r="D445" s="165" t="s">
        <v>297</v>
      </c>
      <c r="E445" s="238">
        <v>29838</v>
      </c>
      <c r="F445" s="166" t="str">
        <f t="shared" si="19"/>
        <v>Date check - OK</v>
      </c>
      <c r="G445" s="68"/>
      <c r="H445" s="162" t="s">
        <v>279</v>
      </c>
      <c r="I445" s="173">
        <v>19964.399283333707</v>
      </c>
      <c r="J445" s="168">
        <f>IFERROR(MIN('MP Calculations'!$E$30/I445,1),"-")</f>
        <v>0.34115533736707537</v>
      </c>
      <c r="K445" s="12"/>
      <c r="L445" s="159">
        <v>6.221184</v>
      </c>
      <c r="M445" s="187" t="s">
        <v>492</v>
      </c>
      <c r="N445" s="187">
        <v>439.934033</v>
      </c>
      <c r="O445" s="186">
        <f t="shared" si="20"/>
        <v>2736.9105671550719</v>
      </c>
      <c r="P445" s="186">
        <f t="shared" si="21"/>
        <v>933.71164788130216</v>
      </c>
      <c r="Q445" s="215">
        <f>IF(P445="-",0,P445/(1+'General inputs'!$H$30)^'MP Calculations'!$C$40)</f>
        <v>2074.0434178115288</v>
      </c>
    </row>
    <row r="446" spans="3:17" x14ac:dyDescent="0.25">
      <c r="C446" s="159"/>
      <c r="D446" s="165" t="s">
        <v>297</v>
      </c>
      <c r="E446" s="238">
        <v>29838</v>
      </c>
      <c r="F446" s="166" t="str">
        <f t="shared" si="19"/>
        <v>Date check - OK</v>
      </c>
      <c r="G446" s="68"/>
      <c r="H446" s="162" t="s">
        <v>279</v>
      </c>
      <c r="I446" s="173">
        <v>19964.399283333707</v>
      </c>
      <c r="J446" s="168">
        <f>IFERROR(MIN('MP Calculations'!$E$30/I446,1),"-")</f>
        <v>0.34115533736707537</v>
      </c>
      <c r="K446" s="12"/>
      <c r="L446" s="159">
        <v>7.0713739999999996</v>
      </c>
      <c r="M446" s="187" t="s">
        <v>492</v>
      </c>
      <c r="N446" s="187">
        <v>439.934033</v>
      </c>
      <c r="O446" s="186">
        <f t="shared" si="20"/>
        <v>3110.9380826713418</v>
      </c>
      <c r="P446" s="186">
        <f t="shared" si="21"/>
        <v>1061.3131311218242</v>
      </c>
      <c r="Q446" s="215">
        <f>IF(P446="-",0,P446/(1+'General inputs'!$H$30)^'MP Calculations'!$C$40)</f>
        <v>2357.4831896281448</v>
      </c>
    </row>
    <row r="447" spans="3:17" x14ac:dyDescent="0.25">
      <c r="C447" s="159"/>
      <c r="D447" s="165" t="s">
        <v>297</v>
      </c>
      <c r="E447" s="238">
        <v>29838</v>
      </c>
      <c r="F447" s="166" t="str">
        <f t="shared" si="19"/>
        <v>Date check - OK</v>
      </c>
      <c r="G447" s="68"/>
      <c r="H447" s="162" t="s">
        <v>279</v>
      </c>
      <c r="I447" s="173">
        <v>19964.399283333707</v>
      </c>
      <c r="J447" s="168">
        <f>IFERROR(MIN('MP Calculations'!$E$30/I447,1),"-")</f>
        <v>0.34115533736707537</v>
      </c>
      <c r="K447" s="12"/>
      <c r="L447" s="159">
        <v>6.5542160000000003</v>
      </c>
      <c r="M447" s="187" t="s">
        <v>492</v>
      </c>
      <c r="N447" s="187">
        <v>439.934033</v>
      </c>
      <c r="O447" s="186">
        <f t="shared" si="20"/>
        <v>2883.4226780331282</v>
      </c>
      <c r="P447" s="186">
        <f t="shared" si="21"/>
        <v>983.69503649626779</v>
      </c>
      <c r="Q447" s="215">
        <f>IF(P447="-",0,P447/(1+'General inputs'!$H$30)^'MP Calculations'!$C$40)</f>
        <v>2185.0709694030925</v>
      </c>
    </row>
    <row r="448" spans="3:17" x14ac:dyDescent="0.25">
      <c r="C448" s="159"/>
      <c r="D448" s="165" t="s">
        <v>297</v>
      </c>
      <c r="E448" s="238">
        <v>29838</v>
      </c>
      <c r="F448" s="166" t="str">
        <f t="shared" si="19"/>
        <v>Date check - OK</v>
      </c>
      <c r="G448" s="68"/>
      <c r="H448" s="162" t="s">
        <v>279</v>
      </c>
      <c r="I448" s="173">
        <v>19964.399283333707</v>
      </c>
      <c r="J448" s="168">
        <f>IFERROR(MIN('MP Calculations'!$E$30/I448,1),"-")</f>
        <v>0.34115533736707537</v>
      </c>
      <c r="K448" s="12"/>
      <c r="L448" s="159">
        <v>5.142855</v>
      </c>
      <c r="M448" s="187" t="s">
        <v>492</v>
      </c>
      <c r="N448" s="187">
        <v>439.934033</v>
      </c>
      <c r="O448" s="186">
        <f t="shared" si="20"/>
        <v>2262.5169412842151</v>
      </c>
      <c r="P448" s="186">
        <f t="shared" si="21"/>
        <v>771.86973040253986</v>
      </c>
      <c r="Q448" s="215">
        <f>IF(P448="-",0,P448/(1+'General inputs'!$H$30)^'MP Calculations'!$C$40)</f>
        <v>1714.5457458755618</v>
      </c>
    </row>
    <row r="449" spans="3:17" x14ac:dyDescent="0.25">
      <c r="C449" s="159"/>
      <c r="D449" s="165" t="s">
        <v>297</v>
      </c>
      <c r="E449" s="238">
        <v>29838</v>
      </c>
      <c r="F449" s="166" t="str">
        <f t="shared" si="19"/>
        <v>Date check - OK</v>
      </c>
      <c r="G449" s="68"/>
      <c r="H449" s="162" t="s">
        <v>279</v>
      </c>
      <c r="I449" s="173">
        <v>19964.399283333707</v>
      </c>
      <c r="J449" s="168">
        <f>IFERROR(MIN('MP Calculations'!$E$30/I449,1),"-")</f>
        <v>0.34115533736707537</v>
      </c>
      <c r="K449" s="12"/>
      <c r="L449" s="159">
        <v>6.6350049999999996</v>
      </c>
      <c r="M449" s="187" t="s">
        <v>492</v>
      </c>
      <c r="N449" s="187">
        <v>439.934033</v>
      </c>
      <c r="O449" s="186">
        <f t="shared" si="20"/>
        <v>2918.9645086251649</v>
      </c>
      <c r="P449" s="186">
        <f t="shared" si="21"/>
        <v>995.82032170253751</v>
      </c>
      <c r="Q449" s="215">
        <f>IF(P449="-",0,P449/(1+'General inputs'!$H$30)^'MP Calculations'!$C$40)</f>
        <v>2212.0047321211819</v>
      </c>
    </row>
    <row r="450" spans="3:17" x14ac:dyDescent="0.25">
      <c r="C450" s="159"/>
      <c r="D450" s="165" t="s">
        <v>297</v>
      </c>
      <c r="E450" s="238">
        <v>29838</v>
      </c>
      <c r="F450" s="166" t="str">
        <f t="shared" si="19"/>
        <v>Date check - OK</v>
      </c>
      <c r="G450" s="68"/>
      <c r="H450" s="162" t="s">
        <v>279</v>
      </c>
      <c r="I450" s="173">
        <v>19964.399283333707</v>
      </c>
      <c r="J450" s="168">
        <f>IFERROR(MIN('MP Calculations'!$E$30/I450,1),"-")</f>
        <v>0.34115533736707537</v>
      </c>
      <c r="K450" s="12"/>
      <c r="L450" s="159">
        <v>4.021077</v>
      </c>
      <c r="M450" s="187" t="s">
        <v>492</v>
      </c>
      <c r="N450" s="187">
        <v>439.934033</v>
      </c>
      <c r="O450" s="186">
        <f t="shared" si="20"/>
        <v>1769.008621613541</v>
      </c>
      <c r="P450" s="186">
        <f t="shared" si="21"/>
        <v>603.50673311183255</v>
      </c>
      <c r="Q450" s="215">
        <f>IF(P450="-",0,P450/(1+'General inputs'!$H$30)^'MP Calculations'!$C$40)</f>
        <v>1340.5628710488759</v>
      </c>
    </row>
    <row r="451" spans="3:17" x14ac:dyDescent="0.25">
      <c r="C451" s="159"/>
      <c r="D451" s="165" t="s">
        <v>297</v>
      </c>
      <c r="E451" s="238">
        <v>29838</v>
      </c>
      <c r="F451" s="166" t="str">
        <f t="shared" si="19"/>
        <v>Date check - OK</v>
      </c>
      <c r="G451" s="68"/>
      <c r="H451" s="162" t="s">
        <v>279</v>
      </c>
      <c r="I451" s="173">
        <v>19964.399283333707</v>
      </c>
      <c r="J451" s="168">
        <f>IFERROR(MIN('MP Calculations'!$E$30/I451,1),"-")</f>
        <v>0.34115533736707537</v>
      </c>
      <c r="K451" s="12"/>
      <c r="L451" s="159">
        <v>1.531668</v>
      </c>
      <c r="M451" s="187" t="s">
        <v>492</v>
      </c>
      <c r="N451" s="187">
        <v>439.934033</v>
      </c>
      <c r="O451" s="186">
        <f t="shared" si="20"/>
        <v>673.83288045704398</v>
      </c>
      <c r="P451" s="186">
        <f t="shared" si="21"/>
        <v>229.88168366135102</v>
      </c>
      <c r="Q451" s="215">
        <f>IF(P451="-",0,P451/(1+'General inputs'!$H$30)^'MP Calculations'!$C$40)</f>
        <v>510.63365649891546</v>
      </c>
    </row>
    <row r="452" spans="3:17" x14ac:dyDescent="0.25">
      <c r="C452" s="159"/>
      <c r="D452" s="165" t="s">
        <v>297</v>
      </c>
      <c r="E452" s="238">
        <v>29838</v>
      </c>
      <c r="F452" s="166" t="str">
        <f t="shared" si="19"/>
        <v>Date check - OK</v>
      </c>
      <c r="G452" s="68"/>
      <c r="H452" s="162" t="s">
        <v>279</v>
      </c>
      <c r="I452" s="173">
        <v>19964.399283333707</v>
      </c>
      <c r="J452" s="168">
        <f>IFERROR(MIN('MP Calculations'!$E$30/I452,1),"-")</f>
        <v>0.34115533736707537</v>
      </c>
      <c r="K452" s="12"/>
      <c r="L452" s="159">
        <v>1.534654</v>
      </c>
      <c r="M452" s="187" t="s">
        <v>492</v>
      </c>
      <c r="N452" s="187">
        <v>439.934033</v>
      </c>
      <c r="O452" s="186">
        <f t="shared" si="20"/>
        <v>675.14652347958202</v>
      </c>
      <c r="P452" s="186">
        <f t="shared" si="21"/>
        <v>230.32983998988487</v>
      </c>
      <c r="Q452" s="215">
        <f>IF(P452="-",0,P452/(1+'General inputs'!$H$30)^'MP Calculations'!$C$40)</f>
        <v>511.6291412242644</v>
      </c>
    </row>
    <row r="453" spans="3:17" x14ac:dyDescent="0.25">
      <c r="C453" s="159"/>
      <c r="D453" s="165" t="s">
        <v>297</v>
      </c>
      <c r="E453" s="238">
        <v>29838</v>
      </c>
      <c r="F453" s="166" t="str">
        <f t="shared" si="19"/>
        <v>Date check - OK</v>
      </c>
      <c r="G453" s="68"/>
      <c r="H453" s="162" t="s">
        <v>279</v>
      </c>
      <c r="I453" s="173">
        <v>19964.399283333707</v>
      </c>
      <c r="J453" s="168">
        <f>IFERROR(MIN('MP Calculations'!$E$30/I453,1),"-")</f>
        <v>0.34115533736707537</v>
      </c>
      <c r="K453" s="12"/>
      <c r="L453" s="159">
        <v>1.598568</v>
      </c>
      <c r="M453" s="187" t="s">
        <v>492</v>
      </c>
      <c r="N453" s="187">
        <v>439.934033</v>
      </c>
      <c r="O453" s="186">
        <f t="shared" si="20"/>
        <v>703.26446726474398</v>
      </c>
      <c r="P453" s="186">
        <f t="shared" si="21"/>
        <v>239.92242658798028</v>
      </c>
      <c r="Q453" s="215">
        <f>IF(P453="-",0,P453/(1+'General inputs'!$H$30)^'MP Calculations'!$C$40)</f>
        <v>532.93704836959341</v>
      </c>
    </row>
    <row r="454" spans="3:17" x14ac:dyDescent="0.25">
      <c r="C454" s="159"/>
      <c r="D454" s="165" t="s">
        <v>281</v>
      </c>
      <c r="E454" s="238">
        <v>29952</v>
      </c>
      <c r="F454" s="166" t="str">
        <f t="shared" si="19"/>
        <v>Date check - OK</v>
      </c>
      <c r="G454" s="68"/>
      <c r="H454" s="162" t="s">
        <v>279</v>
      </c>
      <c r="I454" s="173">
        <v>19964.399283333707</v>
      </c>
      <c r="J454" s="168">
        <f>IFERROR(MIN('MP Calculations'!$E$30/I454,1),"-")</f>
        <v>0.34115533736707537</v>
      </c>
      <c r="K454" s="12"/>
      <c r="L454" s="159">
        <v>30.775193000000002</v>
      </c>
      <c r="M454" s="187" t="s">
        <v>492</v>
      </c>
      <c r="N454" s="187">
        <v>480.89954999999998</v>
      </c>
      <c r="O454" s="186">
        <f t="shared" si="20"/>
        <v>14799.776464863149</v>
      </c>
      <c r="P454" s="186">
        <f t="shared" si="21"/>
        <v>5049.0227328276897</v>
      </c>
      <c r="Q454" s="215">
        <f>IF(P454="-",0,P454/(1+'General inputs'!$H$30)^'MP Calculations'!$C$40)</f>
        <v>11215.338685303928</v>
      </c>
    </row>
    <row r="455" spans="3:17" x14ac:dyDescent="0.25">
      <c r="C455" s="159"/>
      <c r="D455" s="165" t="s">
        <v>281</v>
      </c>
      <c r="E455" s="238">
        <v>29952</v>
      </c>
      <c r="F455" s="166" t="str">
        <f t="shared" si="19"/>
        <v>Date check - OK</v>
      </c>
      <c r="G455" s="68"/>
      <c r="H455" s="162" t="s">
        <v>279</v>
      </c>
      <c r="I455" s="173">
        <v>19964.399283333707</v>
      </c>
      <c r="J455" s="168">
        <f>IFERROR(MIN('MP Calculations'!$E$30/I455,1),"-")</f>
        <v>0.34115533736707537</v>
      </c>
      <c r="K455" s="12"/>
      <c r="L455" s="159">
        <v>9.2320360000000008</v>
      </c>
      <c r="M455" s="187" t="s">
        <v>492</v>
      </c>
      <c r="N455" s="187">
        <v>480.89954999999998</v>
      </c>
      <c r="O455" s="186">
        <f t="shared" si="20"/>
        <v>4439.6819579838002</v>
      </c>
      <c r="P455" s="186">
        <f t="shared" si="21"/>
        <v>1514.6211961784811</v>
      </c>
      <c r="Q455" s="215">
        <f>IF(P455="-",0,P455/(1+'General inputs'!$H$30)^'MP Calculations'!$C$40)</f>
        <v>3364.4114106747779</v>
      </c>
    </row>
    <row r="456" spans="3:17" x14ac:dyDescent="0.25">
      <c r="C456" s="159"/>
      <c r="D456" s="165" t="s">
        <v>281</v>
      </c>
      <c r="E456" s="238">
        <v>29952</v>
      </c>
      <c r="F456" s="166" t="str">
        <f t="shared" si="19"/>
        <v>Date check - OK</v>
      </c>
      <c r="G456" s="68"/>
      <c r="H456" s="162" t="s">
        <v>279</v>
      </c>
      <c r="I456" s="173">
        <v>19964.399283333707</v>
      </c>
      <c r="J456" s="168">
        <f>IFERROR(MIN('MP Calculations'!$E$30/I456,1),"-")</f>
        <v>0.34115533736707537</v>
      </c>
      <c r="K456" s="12"/>
      <c r="L456" s="159">
        <v>2.9089960000000001</v>
      </c>
      <c r="M456" s="187" t="s">
        <v>492</v>
      </c>
      <c r="N456" s="187">
        <v>480.89954999999998</v>
      </c>
      <c r="O456" s="186">
        <f t="shared" si="20"/>
        <v>1398.9348673518</v>
      </c>
      <c r="P456" s="186">
        <f t="shared" si="21"/>
        <v>477.25409662596815</v>
      </c>
      <c r="Q456" s="215">
        <f>IF(P456="-",0,P456/(1+'General inputs'!$H$30)^'MP Calculations'!$C$40)</f>
        <v>1060.1192776985797</v>
      </c>
    </row>
    <row r="457" spans="3:17" x14ac:dyDescent="0.25">
      <c r="C457" s="159"/>
      <c r="D457" s="165" t="s">
        <v>281</v>
      </c>
      <c r="E457" s="238">
        <v>29952</v>
      </c>
      <c r="F457" s="166" t="str">
        <f t="shared" si="19"/>
        <v>Date check - OK</v>
      </c>
      <c r="G457" s="68"/>
      <c r="H457" s="162" t="s">
        <v>279</v>
      </c>
      <c r="I457" s="173">
        <v>19964.399283333707</v>
      </c>
      <c r="J457" s="168">
        <f>IFERROR(MIN('MP Calculations'!$E$30/I457,1),"-")</f>
        <v>0.34115533736707537</v>
      </c>
      <c r="K457" s="12"/>
      <c r="L457" s="159">
        <v>16.477316999999999</v>
      </c>
      <c r="M457" s="187" t="s">
        <v>492</v>
      </c>
      <c r="N457" s="187">
        <v>480.89954999999998</v>
      </c>
      <c r="O457" s="186">
        <f t="shared" si="20"/>
        <v>7923.9343305073489</v>
      </c>
      <c r="P457" s="186">
        <f t="shared" si="21"/>
        <v>2703.292489798785</v>
      </c>
      <c r="Q457" s="215">
        <f>IF(P457="-",0,P457/(1+'General inputs'!$H$30)^'MP Calculations'!$C$40)</f>
        <v>6004.7938864304133</v>
      </c>
    </row>
    <row r="458" spans="3:17" x14ac:dyDescent="0.25">
      <c r="C458" s="159"/>
      <c r="D458" s="165" t="s">
        <v>281</v>
      </c>
      <c r="E458" s="238">
        <v>29952</v>
      </c>
      <c r="F458" s="166" t="str">
        <f t="shared" si="19"/>
        <v>Date check - OK</v>
      </c>
      <c r="G458" s="68"/>
      <c r="H458" s="162" t="s">
        <v>279</v>
      </c>
      <c r="I458" s="173">
        <v>19964.399283333707</v>
      </c>
      <c r="J458" s="168">
        <f>IFERROR(MIN('MP Calculations'!$E$30/I458,1),"-")</f>
        <v>0.34115533736707537</v>
      </c>
      <c r="K458" s="12"/>
      <c r="L458" s="159">
        <v>2.7622300000000002</v>
      </c>
      <c r="M458" s="187" t="s">
        <v>492</v>
      </c>
      <c r="N458" s="187">
        <v>480.89954999999998</v>
      </c>
      <c r="O458" s="186">
        <f t="shared" si="20"/>
        <v>1328.3551639965001</v>
      </c>
      <c r="P458" s="186">
        <f t="shared" si="21"/>
        <v>453.1754541165227</v>
      </c>
      <c r="Q458" s="215">
        <f>IF(P458="-",0,P458/(1+'General inputs'!$H$30)^'MP Calculations'!$C$40)</f>
        <v>1006.6336538232944</v>
      </c>
    </row>
    <row r="459" spans="3:17" x14ac:dyDescent="0.25">
      <c r="C459" s="159"/>
      <c r="D459" s="165" t="s">
        <v>281</v>
      </c>
      <c r="E459" s="238">
        <v>29952</v>
      </c>
      <c r="F459" s="166" t="str">
        <f t="shared" si="19"/>
        <v>Date check - OK</v>
      </c>
      <c r="G459" s="68"/>
      <c r="H459" s="162" t="s">
        <v>279</v>
      </c>
      <c r="I459" s="173">
        <v>19964.399283333707</v>
      </c>
      <c r="J459" s="168">
        <f>IFERROR(MIN('MP Calculations'!$E$30/I459,1),"-")</f>
        <v>0.34115533736707537</v>
      </c>
      <c r="K459" s="12"/>
      <c r="L459" s="159">
        <v>51.948452000000003</v>
      </c>
      <c r="M459" s="187" t="s">
        <v>492</v>
      </c>
      <c r="N459" s="187">
        <v>480.89954999999998</v>
      </c>
      <c r="O459" s="186">
        <f t="shared" si="20"/>
        <v>24981.987189996602</v>
      </c>
      <c r="P459" s="186">
        <f t="shared" si="21"/>
        <v>8522.7382679032453</v>
      </c>
      <c r="Q459" s="215">
        <f>IF(P459="-",0,P459/(1+'General inputs'!$H$30)^'MP Calculations'!$C$40)</f>
        <v>18931.464811845508</v>
      </c>
    </row>
    <row r="460" spans="3:17" x14ac:dyDescent="0.25">
      <c r="C460" s="159"/>
      <c r="D460" s="165" t="s">
        <v>281</v>
      </c>
      <c r="E460" s="238">
        <v>29952</v>
      </c>
      <c r="F460" s="166" t="str">
        <f t="shared" si="19"/>
        <v>Date check - OK</v>
      </c>
      <c r="G460" s="68"/>
      <c r="H460" s="162" t="s">
        <v>279</v>
      </c>
      <c r="I460" s="173">
        <v>19964.399283333707</v>
      </c>
      <c r="J460" s="168">
        <f>IFERROR(MIN('MP Calculations'!$E$30/I460,1),"-")</f>
        <v>0.34115533736707537</v>
      </c>
      <c r="K460" s="12"/>
      <c r="L460" s="159">
        <v>18.078949000000001</v>
      </c>
      <c r="M460" s="187" t="s">
        <v>492</v>
      </c>
      <c r="N460" s="187">
        <v>480.89954999999998</v>
      </c>
      <c r="O460" s="186">
        <f t="shared" si="20"/>
        <v>8694.1584385729511</v>
      </c>
      <c r="P460" s="186">
        <f t="shared" si="21"/>
        <v>2966.0585552341604</v>
      </c>
      <c r="Q460" s="215">
        <f>IF(P460="-",0,P460/(1+'General inputs'!$H$30)^'MP Calculations'!$C$40)</f>
        <v>6588.4732586189402</v>
      </c>
    </row>
    <row r="461" spans="3:17" x14ac:dyDescent="0.25">
      <c r="C461" s="159"/>
      <c r="D461" s="165" t="s">
        <v>315</v>
      </c>
      <c r="E461" s="238">
        <v>31048</v>
      </c>
      <c r="F461" s="166" t="str">
        <f t="shared" si="19"/>
        <v>Date check - OK</v>
      </c>
      <c r="G461" s="68"/>
      <c r="H461" s="162" t="s">
        <v>279</v>
      </c>
      <c r="I461" s="173">
        <v>19964.399283333707</v>
      </c>
      <c r="J461" s="168">
        <f>IFERROR(MIN('MP Calculations'!$E$30/I461,1),"-")</f>
        <v>0.34115533736707537</v>
      </c>
      <c r="K461" s="12"/>
      <c r="L461" s="159">
        <v>47.363731000000001</v>
      </c>
      <c r="M461" s="187" t="s">
        <v>492</v>
      </c>
      <c r="N461" s="187">
        <v>480.89954999999998</v>
      </c>
      <c r="O461" s="186">
        <f t="shared" si="20"/>
        <v>22777.196924221051</v>
      </c>
      <c r="P461" s="186">
        <f t="shared" si="21"/>
        <v>7770.5623009589444</v>
      </c>
      <c r="Q461" s="215">
        <f>IF(P461="-",0,P461/(1+'General inputs'!$H$30)^'MP Calculations'!$C$40)</f>
        <v>17260.664606218033</v>
      </c>
    </row>
    <row r="462" spans="3:17" x14ac:dyDescent="0.25">
      <c r="C462" s="159"/>
      <c r="D462" s="165" t="s">
        <v>315</v>
      </c>
      <c r="E462" s="238">
        <v>31048</v>
      </c>
      <c r="F462" s="166" t="str">
        <f t="shared" si="19"/>
        <v>Date check - OK</v>
      </c>
      <c r="G462" s="68"/>
      <c r="H462" s="162" t="s">
        <v>279</v>
      </c>
      <c r="I462" s="173">
        <v>19964.399283333707</v>
      </c>
      <c r="J462" s="168">
        <f>IFERROR(MIN('MP Calculations'!$E$30/I462,1),"-")</f>
        <v>0.34115533736707537</v>
      </c>
      <c r="K462" s="12"/>
      <c r="L462" s="159">
        <v>119.913504</v>
      </c>
      <c r="M462" s="187" t="s">
        <v>492</v>
      </c>
      <c r="N462" s="187">
        <v>480.89954999999998</v>
      </c>
      <c r="O462" s="186">
        <f t="shared" si="20"/>
        <v>57666.3501125232</v>
      </c>
      <c r="P462" s="186">
        <f t="shared" si="21"/>
        <v>19673.183127365737</v>
      </c>
      <c r="Q462" s="215">
        <f>IF(P462="-",0,P462/(1+'General inputs'!$H$30)^'MP Calculations'!$C$40)</f>
        <v>43699.825385385804</v>
      </c>
    </row>
    <row r="463" spans="3:17" x14ac:dyDescent="0.25">
      <c r="C463" s="159"/>
      <c r="D463" s="165" t="s">
        <v>281</v>
      </c>
      <c r="E463" s="238">
        <v>31048</v>
      </c>
      <c r="F463" s="166" t="str">
        <f t="shared" si="19"/>
        <v>Date check - OK</v>
      </c>
      <c r="G463" s="68"/>
      <c r="H463" s="162" t="s">
        <v>279</v>
      </c>
      <c r="I463" s="173">
        <v>19964.399283333707</v>
      </c>
      <c r="J463" s="168">
        <f>IFERROR(MIN('MP Calculations'!$E$30/I463,1),"-")</f>
        <v>0.34115533736707537</v>
      </c>
      <c r="K463" s="12"/>
      <c r="L463" s="159">
        <v>79.881703999999999</v>
      </c>
      <c r="M463" s="187" t="s">
        <v>492</v>
      </c>
      <c r="N463" s="187">
        <v>480.89954999999998</v>
      </c>
      <c r="O463" s="186">
        <f t="shared" si="20"/>
        <v>38415.0755068332</v>
      </c>
      <c r="P463" s="186">
        <f t="shared" si="21"/>
        <v>13105.508044515354</v>
      </c>
      <c r="Q463" s="215">
        <f>IF(P463="-",0,P463/(1+'General inputs'!$H$30)^'MP Calculations'!$C$40)</f>
        <v>29111.120931693185</v>
      </c>
    </row>
    <row r="464" spans="3:17" x14ac:dyDescent="0.25">
      <c r="C464" s="159"/>
      <c r="D464" s="165" t="s">
        <v>281</v>
      </c>
      <c r="E464" s="238">
        <v>31048</v>
      </c>
      <c r="F464" s="166" t="str">
        <f t="shared" si="19"/>
        <v>Date check - OK</v>
      </c>
      <c r="G464" s="68"/>
      <c r="H464" s="162" t="s">
        <v>279</v>
      </c>
      <c r="I464" s="173">
        <v>19964.399283333707</v>
      </c>
      <c r="J464" s="168">
        <f>IFERROR(MIN('MP Calculations'!$E$30/I464,1),"-")</f>
        <v>0.34115533736707537</v>
      </c>
      <c r="K464" s="12"/>
      <c r="L464" s="159">
        <v>24.969142999999999</v>
      </c>
      <c r="M464" s="187" t="s">
        <v>492</v>
      </c>
      <c r="N464" s="187">
        <v>480.89954999999998</v>
      </c>
      <c r="O464" s="186">
        <f t="shared" si="20"/>
        <v>12007.64963258565</v>
      </c>
      <c r="P464" s="186">
        <f t="shared" si="21"/>
        <v>4096.4737613903962</v>
      </c>
      <c r="Q464" s="215">
        <f>IF(P464="-",0,P464/(1+'General inputs'!$H$30)^'MP Calculations'!$C$40)</f>
        <v>9099.4521277831082</v>
      </c>
    </row>
    <row r="465" spans="3:17" x14ac:dyDescent="0.25">
      <c r="C465" s="159"/>
      <c r="D465" s="165" t="s">
        <v>296</v>
      </c>
      <c r="E465" s="238">
        <v>31048</v>
      </c>
      <c r="F465" s="166" t="str">
        <f t="shared" si="19"/>
        <v>Date check - OK</v>
      </c>
      <c r="G465" s="68"/>
      <c r="H465" s="162" t="s">
        <v>279</v>
      </c>
      <c r="I465" s="173">
        <v>19964.399283333707</v>
      </c>
      <c r="J465" s="168">
        <f>IFERROR(MIN('MP Calculations'!$E$30/I465,1),"-")</f>
        <v>0.34115533736707537</v>
      </c>
      <c r="K465" s="12"/>
      <c r="L465" s="159">
        <v>114.987882</v>
      </c>
      <c r="M465" s="187" t="s">
        <v>492</v>
      </c>
      <c r="N465" s="187">
        <v>219.07646199999999</v>
      </c>
      <c r="O465" s="186">
        <f t="shared" si="20"/>
        <v>25191.138361433485</v>
      </c>
      <c r="P465" s="186">
        <f t="shared" si="21"/>
        <v>8594.0913063555145</v>
      </c>
      <c r="Q465" s="215">
        <f>IF(P465="-",0,P465/(1+'General inputs'!$H$30)^'MP Calculations'!$C$40)</f>
        <v>19089.960531673558</v>
      </c>
    </row>
    <row r="466" spans="3:17" x14ac:dyDescent="0.25">
      <c r="C466" s="159"/>
      <c r="D466" s="165" t="s">
        <v>281</v>
      </c>
      <c r="E466" s="238">
        <v>31229</v>
      </c>
      <c r="F466" s="166" t="str">
        <f t="shared" si="19"/>
        <v>Date check - OK</v>
      </c>
      <c r="G466" s="68"/>
      <c r="H466" s="162" t="s">
        <v>279</v>
      </c>
      <c r="I466" s="173">
        <v>19964.399283333707</v>
      </c>
      <c r="J466" s="168">
        <f>IFERROR(MIN('MP Calculations'!$E$30/I466,1),"-")</f>
        <v>0.34115533736707537</v>
      </c>
      <c r="K466" s="12"/>
      <c r="L466" s="159">
        <v>3.9499970000000002</v>
      </c>
      <c r="M466" s="187" t="s">
        <v>492</v>
      </c>
      <c r="N466" s="187">
        <v>480.89954999999998</v>
      </c>
      <c r="O466" s="186">
        <f t="shared" si="20"/>
        <v>1899.55177980135</v>
      </c>
      <c r="P466" s="186">
        <f t="shared" si="21"/>
        <v>648.04222828435798</v>
      </c>
      <c r="Q466" s="215">
        <f>IF(P466="-",0,P466/(1+'General inputs'!$H$30)^'MP Calculations'!$C$40)</f>
        <v>1439.4890768332293</v>
      </c>
    </row>
    <row r="467" spans="3:17" x14ac:dyDescent="0.25">
      <c r="C467" s="159"/>
      <c r="D467" s="165" t="s">
        <v>287</v>
      </c>
      <c r="E467" s="238">
        <v>31413</v>
      </c>
      <c r="F467" s="166" t="str">
        <f t="shared" si="19"/>
        <v>Date check - OK</v>
      </c>
      <c r="G467" s="68"/>
      <c r="H467" s="162" t="s">
        <v>279</v>
      </c>
      <c r="I467" s="173">
        <v>19964.399283333707</v>
      </c>
      <c r="J467" s="168">
        <f>IFERROR(MIN('MP Calculations'!$E$30/I467,1),"-")</f>
        <v>0.34115533736707537</v>
      </c>
      <c r="K467" s="12"/>
      <c r="L467" s="159">
        <v>8.7970159999999993</v>
      </c>
      <c r="M467" s="187" t="s">
        <v>492</v>
      </c>
      <c r="N467" s="187">
        <v>1009.889055</v>
      </c>
      <c r="O467" s="186">
        <f t="shared" si="20"/>
        <v>8884.0101750598787</v>
      </c>
      <c r="P467" s="186">
        <f t="shared" si="21"/>
        <v>3030.8274884450834</v>
      </c>
      <c r="Q467" s="215">
        <f>IF(P467="-",0,P467/(1+'General inputs'!$H$30)^'MP Calculations'!$C$40)</f>
        <v>6732.3437778628713</v>
      </c>
    </row>
    <row r="468" spans="3:17" x14ac:dyDescent="0.25">
      <c r="C468" s="159"/>
      <c r="D468" s="165" t="s">
        <v>316</v>
      </c>
      <c r="E468" s="238">
        <v>31593</v>
      </c>
      <c r="F468" s="166" t="str">
        <f t="shared" si="19"/>
        <v>Date check - OK</v>
      </c>
      <c r="G468" s="68"/>
      <c r="H468" s="162" t="s">
        <v>279</v>
      </c>
      <c r="I468" s="173">
        <v>19964.399283333707</v>
      </c>
      <c r="J468" s="168">
        <f>IFERROR(MIN('MP Calculations'!$E$30/I468,1),"-")</f>
        <v>0.34115533736707537</v>
      </c>
      <c r="K468" s="12"/>
      <c r="L468" s="159">
        <v>1</v>
      </c>
      <c r="M468" s="187" t="s">
        <v>493</v>
      </c>
      <c r="N468" s="187">
        <v>477925.256054</v>
      </c>
      <c r="O468" s="186">
        <f t="shared" si="20"/>
        <v>477925.256054</v>
      </c>
      <c r="P468" s="186">
        <f t="shared" si="21"/>
        <v>163046.75196534826</v>
      </c>
      <c r="Q468" s="215">
        <f>IF(P468="-",0,P468/(1+'General inputs'!$H$30)^'MP Calculations'!$C$40)</f>
        <v>362173.95753455226</v>
      </c>
    </row>
    <row r="469" spans="3:17" x14ac:dyDescent="0.25">
      <c r="C469" s="159"/>
      <c r="D469" s="165" t="s">
        <v>317</v>
      </c>
      <c r="E469" s="238">
        <v>31593</v>
      </c>
      <c r="F469" s="166" t="str">
        <f t="shared" si="19"/>
        <v>Date check - OK</v>
      </c>
      <c r="G469" s="68"/>
      <c r="H469" s="162" t="s">
        <v>279</v>
      </c>
      <c r="I469" s="173">
        <v>19964.399283333707</v>
      </c>
      <c r="J469" s="168">
        <f>IFERROR(MIN('MP Calculations'!$E$30/I469,1),"-")</f>
        <v>0.34115533736707537</v>
      </c>
      <c r="K469" s="12"/>
      <c r="L469" s="159">
        <v>1</v>
      </c>
      <c r="M469" s="187" t="s">
        <v>493</v>
      </c>
      <c r="N469" s="187">
        <v>99393.150926000002</v>
      </c>
      <c r="O469" s="186">
        <f t="shared" si="20"/>
        <v>99393.150926000002</v>
      </c>
      <c r="P469" s="186">
        <f t="shared" si="21"/>
        <v>33908.503936136171</v>
      </c>
      <c r="Q469" s="215">
        <f>IF(P469="-",0,P469/(1+'General inputs'!$H$30)^'MP Calculations'!$C$40)</f>
        <v>75320.586988671625</v>
      </c>
    </row>
    <row r="470" spans="3:17" x14ac:dyDescent="0.25">
      <c r="C470" s="159"/>
      <c r="D470" s="165" t="s">
        <v>318</v>
      </c>
      <c r="E470" s="238">
        <v>31593</v>
      </c>
      <c r="F470" s="166" t="str">
        <f t="shared" si="19"/>
        <v>Date check - OK</v>
      </c>
      <c r="G470" s="68"/>
      <c r="H470" s="162" t="s">
        <v>279</v>
      </c>
      <c r="I470" s="173">
        <v>19964.399283333707</v>
      </c>
      <c r="J470" s="168">
        <f>IFERROR(MIN('MP Calculations'!$E$30/I470,1),"-")</f>
        <v>0.34115533736707537</v>
      </c>
      <c r="K470" s="12"/>
      <c r="L470" s="159">
        <v>1</v>
      </c>
      <c r="M470" s="187" t="s">
        <v>493</v>
      </c>
      <c r="N470" s="187">
        <v>75530.440751999995</v>
      </c>
      <c r="O470" s="186">
        <f t="shared" si="20"/>
        <v>75530.440751999995</v>
      </c>
      <c r="P470" s="186">
        <f t="shared" si="21"/>
        <v>25767.612996232456</v>
      </c>
      <c r="Q470" s="215">
        <f>IF(P470="-",0,P470/(1+'General inputs'!$H$30)^'MP Calculations'!$C$40)</f>
        <v>57237.315448317808</v>
      </c>
    </row>
    <row r="471" spans="3:17" x14ac:dyDescent="0.25">
      <c r="C471" s="159"/>
      <c r="D471" s="165" t="s">
        <v>296</v>
      </c>
      <c r="E471" s="238">
        <v>31778</v>
      </c>
      <c r="F471" s="166" t="str">
        <f t="shared" ref="F471:F534" si="22">IF(E471="","-",IF(OR(E471&lt;$E$15,E471&gt;$E$16),"ERROR - date outside of range","Date check - OK"))</f>
        <v>Date check - OK</v>
      </c>
      <c r="G471" s="68"/>
      <c r="H471" s="162" t="s">
        <v>279</v>
      </c>
      <c r="I471" s="173">
        <v>19964.399283333707</v>
      </c>
      <c r="J471" s="168">
        <f>IFERROR(MIN('MP Calculations'!$E$30/I471,1),"-")</f>
        <v>0.34115533736707537</v>
      </c>
      <c r="K471" s="12"/>
      <c r="L471" s="159">
        <v>278.79994900000003</v>
      </c>
      <c r="M471" s="187" t="s">
        <v>492</v>
      </c>
      <c r="N471" s="187">
        <v>219.07646199999999</v>
      </c>
      <c r="O471" s="186">
        <f t="shared" ref="O471:O534" si="23">IF(N471="","-",L471*N471)</f>
        <v>61078.506432700444</v>
      </c>
      <c r="P471" s="186">
        <f t="shared" ref="P471:P534" si="24">IF(O471="-","-",IF(OR(E471&lt;$E$15,E471&gt;$E$16),0,O471*J471))</f>
        <v>20837.258467925003</v>
      </c>
      <c r="Q471" s="215">
        <f>IF(P471="-",0,P471/(1+'General inputs'!$H$30)^'MP Calculations'!$C$40)</f>
        <v>46285.57314102543</v>
      </c>
    </row>
    <row r="472" spans="3:17" x14ac:dyDescent="0.25">
      <c r="C472" s="159"/>
      <c r="D472" s="165" t="s">
        <v>281</v>
      </c>
      <c r="E472" s="238">
        <v>32143</v>
      </c>
      <c r="F472" s="166" t="str">
        <f t="shared" si="22"/>
        <v>Date check - OK</v>
      </c>
      <c r="G472" s="68"/>
      <c r="H472" s="162" t="s">
        <v>279</v>
      </c>
      <c r="I472" s="173">
        <v>19964.399283333707</v>
      </c>
      <c r="J472" s="168">
        <f>IFERROR(MIN('MP Calculations'!$E$30/I472,1),"-")</f>
        <v>0.34115533736707537</v>
      </c>
      <c r="K472" s="12"/>
      <c r="L472" s="159">
        <v>39.038598</v>
      </c>
      <c r="M472" s="187" t="s">
        <v>492</v>
      </c>
      <c r="N472" s="187">
        <v>480.89954999999998</v>
      </c>
      <c r="O472" s="186">
        <f t="shared" si="23"/>
        <v>18773.644210830898</v>
      </c>
      <c r="P472" s="186">
        <f t="shared" si="24"/>
        <v>6404.7289243554569</v>
      </c>
      <c r="Q472" s="215">
        <f>IF(P472="-",0,P472/(1+'General inputs'!$H$30)^'MP Calculations'!$C$40)</f>
        <v>14226.753943327945</v>
      </c>
    </row>
    <row r="473" spans="3:17" x14ac:dyDescent="0.25">
      <c r="C473" s="159"/>
      <c r="D473" s="165" t="s">
        <v>286</v>
      </c>
      <c r="E473" s="238">
        <v>32475</v>
      </c>
      <c r="F473" s="166" t="str">
        <f t="shared" si="22"/>
        <v>Date check - OK</v>
      </c>
      <c r="G473" s="68"/>
      <c r="H473" s="162" t="s">
        <v>279</v>
      </c>
      <c r="I473" s="173">
        <v>19964.399283333707</v>
      </c>
      <c r="J473" s="168">
        <f>IFERROR(MIN('MP Calculations'!$E$30/I473,1),"-")</f>
        <v>0.34115533736707537</v>
      </c>
      <c r="K473" s="12"/>
      <c r="L473" s="159">
        <v>34.269365000000001</v>
      </c>
      <c r="M473" s="187" t="s">
        <v>492</v>
      </c>
      <c r="N473" s="187">
        <v>833.55921999999998</v>
      </c>
      <c r="O473" s="186">
        <f t="shared" si="23"/>
        <v>28565.5451592953</v>
      </c>
      <c r="P473" s="186">
        <f t="shared" si="24"/>
        <v>9745.2881958938142</v>
      </c>
      <c r="Q473" s="215">
        <f>IF(P473="-",0,P473/(1+'General inputs'!$H$30)^'MP Calculations'!$C$40)</f>
        <v>21647.101525651546</v>
      </c>
    </row>
    <row r="474" spans="3:17" x14ac:dyDescent="0.25">
      <c r="C474" s="159"/>
      <c r="D474" s="165" t="s">
        <v>286</v>
      </c>
      <c r="E474" s="238">
        <v>32475</v>
      </c>
      <c r="F474" s="166" t="str">
        <f t="shared" si="22"/>
        <v>Date check - OK</v>
      </c>
      <c r="G474" s="68"/>
      <c r="H474" s="162" t="s">
        <v>279</v>
      </c>
      <c r="I474" s="173">
        <v>19964.399283333707</v>
      </c>
      <c r="J474" s="168">
        <f>IFERROR(MIN('MP Calculations'!$E$30/I474,1),"-")</f>
        <v>0.34115533736707537</v>
      </c>
      <c r="K474" s="12"/>
      <c r="L474" s="159">
        <v>47.285913000000001</v>
      </c>
      <c r="M474" s="187" t="s">
        <v>492</v>
      </c>
      <c r="N474" s="187">
        <v>833.55921999999998</v>
      </c>
      <c r="O474" s="186">
        <f t="shared" si="23"/>
        <v>39415.608757267859</v>
      </c>
      <c r="P474" s="186">
        <f t="shared" si="24"/>
        <v>13446.845303114367</v>
      </c>
      <c r="Q474" s="215">
        <f>IF(P474="-",0,P474/(1+'General inputs'!$H$30)^'MP Calculations'!$C$40)</f>
        <v>29869.32963141063</v>
      </c>
    </row>
    <row r="475" spans="3:17" x14ac:dyDescent="0.25">
      <c r="C475" s="159"/>
      <c r="D475" s="165" t="s">
        <v>286</v>
      </c>
      <c r="E475" s="238">
        <v>32475</v>
      </c>
      <c r="F475" s="166" t="str">
        <f t="shared" si="22"/>
        <v>Date check - OK</v>
      </c>
      <c r="G475" s="68"/>
      <c r="H475" s="162" t="s">
        <v>279</v>
      </c>
      <c r="I475" s="173">
        <v>19964.399283333707</v>
      </c>
      <c r="J475" s="168">
        <f>IFERROR(MIN('MP Calculations'!$E$30/I475,1),"-")</f>
        <v>0.34115533736707537</v>
      </c>
      <c r="K475" s="12"/>
      <c r="L475" s="159">
        <v>98.575607000000005</v>
      </c>
      <c r="M475" s="187" t="s">
        <v>492</v>
      </c>
      <c r="N475" s="187">
        <v>833.55921999999998</v>
      </c>
      <c r="O475" s="186">
        <f t="shared" si="23"/>
        <v>82168.606081946549</v>
      </c>
      <c r="P475" s="186">
        <f t="shared" si="24"/>
        <v>28032.258528868795</v>
      </c>
      <c r="Q475" s="215">
        <f>IF(P475="-",0,P475/(1+'General inputs'!$H$30)^'MP Calculations'!$C$40)</f>
        <v>62267.747671476478</v>
      </c>
    </row>
    <row r="476" spans="3:17" x14ac:dyDescent="0.25">
      <c r="C476" s="159"/>
      <c r="D476" s="165" t="s">
        <v>286</v>
      </c>
      <c r="E476" s="238">
        <v>32475</v>
      </c>
      <c r="F476" s="166" t="str">
        <f t="shared" si="22"/>
        <v>Date check - OK</v>
      </c>
      <c r="G476" s="68"/>
      <c r="H476" s="162" t="s">
        <v>279</v>
      </c>
      <c r="I476" s="173">
        <v>19964.399283333707</v>
      </c>
      <c r="J476" s="168">
        <f>IFERROR(MIN('MP Calculations'!$E$30/I476,1),"-")</f>
        <v>0.34115533736707537</v>
      </c>
      <c r="K476" s="12"/>
      <c r="L476" s="159">
        <v>30.041876999999999</v>
      </c>
      <c r="M476" s="187" t="s">
        <v>492</v>
      </c>
      <c r="N476" s="187">
        <v>833.55921999999998</v>
      </c>
      <c r="O476" s="186">
        <f t="shared" si="23"/>
        <v>25041.683559455938</v>
      </c>
      <c r="P476" s="186">
        <f t="shared" si="24"/>
        <v>8543.1040029657361</v>
      </c>
      <c r="Q476" s="215">
        <f>IF(P476="-",0,P476/(1+'General inputs'!$H$30)^'MP Calculations'!$C$40)</f>
        <v>18976.702995230175</v>
      </c>
    </row>
    <row r="477" spans="3:17" x14ac:dyDescent="0.25">
      <c r="C477" s="159"/>
      <c r="D477" s="165" t="s">
        <v>286</v>
      </c>
      <c r="E477" s="238">
        <v>32475</v>
      </c>
      <c r="F477" s="166" t="str">
        <f t="shared" si="22"/>
        <v>Date check - OK</v>
      </c>
      <c r="G477" s="68"/>
      <c r="H477" s="162" t="s">
        <v>279</v>
      </c>
      <c r="I477" s="173">
        <v>19964.399283333707</v>
      </c>
      <c r="J477" s="168">
        <f>IFERROR(MIN('MP Calculations'!$E$30/I477,1),"-")</f>
        <v>0.34115533736707537</v>
      </c>
      <c r="K477" s="12"/>
      <c r="L477" s="159">
        <v>48.485881999999997</v>
      </c>
      <c r="M477" s="187" t="s">
        <v>492</v>
      </c>
      <c r="N477" s="187">
        <v>833.55921999999998</v>
      </c>
      <c r="O477" s="186">
        <f t="shared" si="23"/>
        <v>40415.853980932035</v>
      </c>
      <c r="P477" s="186">
        <f t="shared" si="24"/>
        <v>13788.084299843325</v>
      </c>
      <c r="Q477" s="215">
        <f>IF(P477="-",0,P477/(1+'General inputs'!$H$30)^'MP Calculations'!$C$40)</f>
        <v>30627.320063116455</v>
      </c>
    </row>
    <row r="478" spans="3:17" x14ac:dyDescent="0.25">
      <c r="C478" s="159"/>
      <c r="D478" s="165" t="s">
        <v>286</v>
      </c>
      <c r="E478" s="238">
        <v>32475</v>
      </c>
      <c r="F478" s="166" t="str">
        <f t="shared" si="22"/>
        <v>Date check - OK</v>
      </c>
      <c r="G478" s="68"/>
      <c r="H478" s="162" t="s">
        <v>279</v>
      </c>
      <c r="I478" s="173">
        <v>19964.399283333707</v>
      </c>
      <c r="J478" s="168">
        <f>IFERROR(MIN('MP Calculations'!$E$30/I478,1),"-")</f>
        <v>0.34115533736707537</v>
      </c>
      <c r="K478" s="12"/>
      <c r="L478" s="159">
        <v>61.190443999999999</v>
      </c>
      <c r="M478" s="187" t="s">
        <v>492</v>
      </c>
      <c r="N478" s="187">
        <v>833.55921999999998</v>
      </c>
      <c r="O478" s="186">
        <f t="shared" si="23"/>
        <v>51005.858772093678</v>
      </c>
      <c r="P478" s="186">
        <f t="shared" si="24"/>
        <v>17400.920957091021</v>
      </c>
      <c r="Q478" s="215">
        <f>IF(P478="-",0,P478/(1+'General inputs'!$H$30)^'MP Calculations'!$C$40)</f>
        <v>38652.474408781593</v>
      </c>
    </row>
    <row r="479" spans="3:17" x14ac:dyDescent="0.25">
      <c r="C479" s="159"/>
      <c r="D479" s="165" t="s">
        <v>286</v>
      </c>
      <c r="E479" s="238">
        <v>32475</v>
      </c>
      <c r="F479" s="166" t="str">
        <f t="shared" si="22"/>
        <v>Date check - OK</v>
      </c>
      <c r="G479" s="68"/>
      <c r="H479" s="162" t="s">
        <v>279</v>
      </c>
      <c r="I479" s="173">
        <v>19964.399283333707</v>
      </c>
      <c r="J479" s="168">
        <f>IFERROR(MIN('MP Calculations'!$E$30/I479,1),"-")</f>
        <v>0.34115533736707537</v>
      </c>
      <c r="K479" s="12"/>
      <c r="L479" s="159">
        <v>98.946612000000002</v>
      </c>
      <c r="M479" s="187" t="s">
        <v>492</v>
      </c>
      <c r="N479" s="187">
        <v>833.55921999999998</v>
      </c>
      <c r="O479" s="186">
        <f t="shared" si="23"/>
        <v>82477.860720362645</v>
      </c>
      <c r="P479" s="186">
        <f t="shared" si="24"/>
        <v>28137.762399369971</v>
      </c>
      <c r="Q479" s="215">
        <f>IF(P479="-",0,P479/(1+'General inputs'!$H$30)^'MP Calculations'!$C$40)</f>
        <v>62502.102259065839</v>
      </c>
    </row>
    <row r="480" spans="3:17" x14ac:dyDescent="0.25">
      <c r="C480" s="159"/>
      <c r="D480" s="165" t="s">
        <v>286</v>
      </c>
      <c r="E480" s="238">
        <v>32475</v>
      </c>
      <c r="F480" s="166" t="str">
        <f t="shared" si="22"/>
        <v>Date check - OK</v>
      </c>
      <c r="G480" s="68"/>
      <c r="H480" s="162" t="s">
        <v>279</v>
      </c>
      <c r="I480" s="173">
        <v>19964.399283333707</v>
      </c>
      <c r="J480" s="168">
        <f>IFERROR(MIN('MP Calculations'!$E$30/I480,1),"-")</f>
        <v>0.34115533736707537</v>
      </c>
      <c r="K480" s="12"/>
      <c r="L480" s="159">
        <v>39.218223000000002</v>
      </c>
      <c r="M480" s="187" t="s">
        <v>492</v>
      </c>
      <c r="N480" s="187">
        <v>833.55921999999998</v>
      </c>
      <c r="O480" s="186">
        <f t="shared" si="23"/>
        <v>32690.711373666061</v>
      </c>
      <c r="P480" s="186">
        <f t="shared" si="24"/>
        <v>11152.610667452733</v>
      </c>
      <c r="Q480" s="215">
        <f>IF(P480="-",0,P480/(1+'General inputs'!$H$30)^'MP Calculations'!$C$40)</f>
        <v>24773.171459017191</v>
      </c>
    </row>
    <row r="481" spans="3:17" x14ac:dyDescent="0.25">
      <c r="C481" s="159"/>
      <c r="D481" s="165" t="s">
        <v>286</v>
      </c>
      <c r="E481" s="238">
        <v>32475</v>
      </c>
      <c r="F481" s="166" t="str">
        <f t="shared" si="22"/>
        <v>Date check - OK</v>
      </c>
      <c r="G481" s="68"/>
      <c r="H481" s="162" t="s">
        <v>279</v>
      </c>
      <c r="I481" s="173">
        <v>19964.399283333707</v>
      </c>
      <c r="J481" s="168">
        <f>IFERROR(MIN('MP Calculations'!$E$30/I481,1),"-")</f>
        <v>0.34115533736707537</v>
      </c>
      <c r="K481" s="12"/>
      <c r="L481" s="159">
        <v>9.1952289999999994</v>
      </c>
      <c r="M481" s="187" t="s">
        <v>492</v>
      </c>
      <c r="N481" s="187">
        <v>833.55921999999998</v>
      </c>
      <c r="O481" s="186">
        <f t="shared" si="23"/>
        <v>7664.7679129613798</v>
      </c>
      <c r="P481" s="186">
        <f t="shared" si="24"/>
        <v>2614.8764831866738</v>
      </c>
      <c r="Q481" s="215">
        <f>IF(P481="-",0,P481/(1+'General inputs'!$H$30)^'MP Calculations'!$C$40)</f>
        <v>5808.396383026512</v>
      </c>
    </row>
    <row r="482" spans="3:17" x14ac:dyDescent="0.25">
      <c r="C482" s="159"/>
      <c r="D482" s="165" t="s">
        <v>286</v>
      </c>
      <c r="E482" s="238">
        <v>32475</v>
      </c>
      <c r="F482" s="166" t="str">
        <f t="shared" si="22"/>
        <v>Date check - OK</v>
      </c>
      <c r="G482" s="68"/>
      <c r="H482" s="162" t="s">
        <v>279</v>
      </c>
      <c r="I482" s="173">
        <v>19964.399283333707</v>
      </c>
      <c r="J482" s="168">
        <f>IFERROR(MIN('MP Calculations'!$E$30/I482,1),"-")</f>
        <v>0.34115533736707537</v>
      </c>
      <c r="K482" s="12"/>
      <c r="L482" s="159">
        <v>5.693206</v>
      </c>
      <c r="M482" s="187" t="s">
        <v>492</v>
      </c>
      <c r="N482" s="187">
        <v>833.55921999999998</v>
      </c>
      <c r="O482" s="186">
        <f t="shared" si="23"/>
        <v>4745.6243526593198</v>
      </c>
      <c r="P482" s="186">
        <f t="shared" si="24"/>
        <v>1618.995077048899</v>
      </c>
      <c r="Q482" s="215">
        <f>IF(P482="-",0,P482/(1+'General inputs'!$H$30)^'MP Calculations'!$C$40)</f>
        <v>3596.2559647209264</v>
      </c>
    </row>
    <row r="483" spans="3:17" x14ac:dyDescent="0.25">
      <c r="C483" s="159"/>
      <c r="D483" s="165" t="s">
        <v>281</v>
      </c>
      <c r="E483" s="238">
        <v>32509</v>
      </c>
      <c r="F483" s="166" t="str">
        <f t="shared" si="22"/>
        <v>Date check - OK</v>
      </c>
      <c r="G483" s="68"/>
      <c r="H483" s="162" t="s">
        <v>279</v>
      </c>
      <c r="I483" s="173">
        <v>19964.399283333707</v>
      </c>
      <c r="J483" s="168">
        <f>IFERROR(MIN('MP Calculations'!$E$30/I483,1),"-")</f>
        <v>0.34115533736707537</v>
      </c>
      <c r="K483" s="12"/>
      <c r="L483" s="159">
        <v>23.749047000000001</v>
      </c>
      <c r="M483" s="187" t="s">
        <v>492</v>
      </c>
      <c r="N483" s="187">
        <v>480.89954999999998</v>
      </c>
      <c r="O483" s="186">
        <f t="shared" si="23"/>
        <v>11420.906015228849</v>
      </c>
      <c r="P483" s="186">
        <f t="shared" si="24"/>
        <v>3896.3030446630587</v>
      </c>
      <c r="Q483" s="215">
        <f>IF(P483="-",0,P483/(1+'General inputs'!$H$30)^'MP Calculations'!$C$40)</f>
        <v>8654.8151154795742</v>
      </c>
    </row>
    <row r="484" spans="3:17" x14ac:dyDescent="0.25">
      <c r="C484" s="159"/>
      <c r="D484" s="165" t="s">
        <v>281</v>
      </c>
      <c r="E484" s="238">
        <v>32509</v>
      </c>
      <c r="F484" s="166" t="str">
        <f t="shared" si="22"/>
        <v>Date check - OK</v>
      </c>
      <c r="G484" s="68"/>
      <c r="H484" s="162" t="s">
        <v>279</v>
      </c>
      <c r="I484" s="173">
        <v>19964.399283333707</v>
      </c>
      <c r="J484" s="168">
        <f>IFERROR(MIN('MP Calculations'!$E$30/I484,1),"-")</f>
        <v>0.34115533736707537</v>
      </c>
      <c r="K484" s="12"/>
      <c r="L484" s="159">
        <v>9.9964329999999997</v>
      </c>
      <c r="M484" s="187" t="s">
        <v>492</v>
      </c>
      <c r="N484" s="187">
        <v>480.89954999999998</v>
      </c>
      <c r="O484" s="186">
        <f t="shared" si="23"/>
        <v>4807.2801313051496</v>
      </c>
      <c r="P484" s="186">
        <f t="shared" si="24"/>
        <v>1640.0292750134467</v>
      </c>
      <c r="Q484" s="215">
        <f>IF(P484="-",0,P484/(1+'General inputs'!$H$30)^'MP Calculations'!$C$40)</f>
        <v>3642.9789974005621</v>
      </c>
    </row>
    <row r="485" spans="3:17" x14ac:dyDescent="0.25">
      <c r="C485" s="159"/>
      <c r="D485" s="165" t="s">
        <v>281</v>
      </c>
      <c r="E485" s="238">
        <v>32509</v>
      </c>
      <c r="F485" s="166" t="str">
        <f t="shared" si="22"/>
        <v>Date check - OK</v>
      </c>
      <c r="G485" s="68"/>
      <c r="H485" s="162" t="s">
        <v>279</v>
      </c>
      <c r="I485" s="173">
        <v>19964.399283333707</v>
      </c>
      <c r="J485" s="168">
        <f>IFERROR(MIN('MP Calculations'!$E$30/I485,1),"-")</f>
        <v>0.34115533736707537</v>
      </c>
      <c r="K485" s="12"/>
      <c r="L485" s="159">
        <v>6.6788629999999998</v>
      </c>
      <c r="M485" s="187" t="s">
        <v>492</v>
      </c>
      <c r="N485" s="187">
        <v>480.89954999999998</v>
      </c>
      <c r="O485" s="186">
        <f t="shared" si="23"/>
        <v>3211.8622112116495</v>
      </c>
      <c r="P485" s="186">
        <f t="shared" si="24"/>
        <v>1095.7439362424709</v>
      </c>
      <c r="Q485" s="215">
        <f>IF(P485="-",0,P485/(1+'General inputs'!$H$30)^'MP Calculations'!$C$40)</f>
        <v>2433.9639584955662</v>
      </c>
    </row>
    <row r="486" spans="3:17" x14ac:dyDescent="0.25">
      <c r="C486" s="159"/>
      <c r="D486" s="165" t="s">
        <v>291</v>
      </c>
      <c r="E486" s="238">
        <v>32509</v>
      </c>
      <c r="F486" s="166" t="str">
        <f t="shared" si="22"/>
        <v>Date check - OK</v>
      </c>
      <c r="G486" s="68"/>
      <c r="H486" s="162" t="s">
        <v>279</v>
      </c>
      <c r="I486" s="173">
        <v>19964.399283333707</v>
      </c>
      <c r="J486" s="168">
        <f>IFERROR(MIN('MP Calculations'!$E$30/I486,1),"-")</f>
        <v>0.34115533736707537</v>
      </c>
      <c r="K486" s="12"/>
      <c r="L486" s="159">
        <v>411.08381900000001</v>
      </c>
      <c r="M486" s="187" t="s">
        <v>492</v>
      </c>
      <c r="N486" s="187">
        <v>356.22188899999998</v>
      </c>
      <c r="O486" s="186">
        <f t="shared" si="23"/>
        <v>146437.05454151408</v>
      </c>
      <c r="P486" s="186">
        <f t="shared" si="24"/>
        <v>49957.782745151053</v>
      </c>
      <c r="Q486" s="215">
        <f>IF(P486="-",0,P486/(1+'General inputs'!$H$30)^'MP Calculations'!$C$40)</f>
        <v>110970.67355446646</v>
      </c>
    </row>
    <row r="487" spans="3:17" x14ac:dyDescent="0.25">
      <c r="C487" s="159"/>
      <c r="D487" s="165" t="s">
        <v>296</v>
      </c>
      <c r="E487" s="238">
        <v>32509</v>
      </c>
      <c r="F487" s="166" t="str">
        <f t="shared" si="22"/>
        <v>Date check - OK</v>
      </c>
      <c r="G487" s="68"/>
      <c r="H487" s="162" t="s">
        <v>279</v>
      </c>
      <c r="I487" s="173">
        <v>19964.399283333707</v>
      </c>
      <c r="J487" s="168">
        <f>IFERROR(MIN('MP Calculations'!$E$30/I487,1),"-")</f>
        <v>0.34115533736707537</v>
      </c>
      <c r="K487" s="12"/>
      <c r="L487" s="159">
        <v>1.1444129999999999</v>
      </c>
      <c r="M487" s="187" t="s">
        <v>492</v>
      </c>
      <c r="N487" s="187">
        <v>219.07646199999999</v>
      </c>
      <c r="O487" s="186">
        <f t="shared" si="23"/>
        <v>250.71395110680598</v>
      </c>
      <c r="P487" s="186">
        <f t="shared" si="24"/>
        <v>85.532402572474837</v>
      </c>
      <c r="Q487" s="215">
        <f>IF(P487="-",0,P487/(1+'General inputs'!$H$30)^'MP Calculations'!$C$40)</f>
        <v>189.99218545423884</v>
      </c>
    </row>
    <row r="488" spans="3:17" x14ac:dyDescent="0.25">
      <c r="C488" s="159"/>
      <c r="D488" s="165" t="s">
        <v>297</v>
      </c>
      <c r="E488" s="238">
        <v>32509</v>
      </c>
      <c r="F488" s="166" t="str">
        <f t="shared" si="22"/>
        <v>Date check - OK</v>
      </c>
      <c r="G488" s="68"/>
      <c r="H488" s="162" t="s">
        <v>279</v>
      </c>
      <c r="I488" s="173">
        <v>19964.399283333707</v>
      </c>
      <c r="J488" s="168">
        <f>IFERROR(MIN('MP Calculations'!$E$30/I488,1),"-")</f>
        <v>0.34115533736707537</v>
      </c>
      <c r="K488" s="12"/>
      <c r="L488" s="159">
        <v>247.02571399999999</v>
      </c>
      <c r="M488" s="187" t="s">
        <v>492</v>
      </c>
      <c r="N488" s="187">
        <v>439.934033</v>
      </c>
      <c r="O488" s="186">
        <f t="shared" si="23"/>
        <v>108675.01861472455</v>
      </c>
      <c r="P488" s="186">
        <f t="shared" si="24"/>
        <v>37075.06263887955</v>
      </c>
      <c r="Q488" s="215">
        <f>IF(P488="-",0,P488/(1+'General inputs'!$H$30)^'MP Calculations'!$C$40)</f>
        <v>82354.429020567986</v>
      </c>
    </row>
    <row r="489" spans="3:17" x14ac:dyDescent="0.25">
      <c r="C489" s="159"/>
      <c r="D489" s="165" t="s">
        <v>282</v>
      </c>
      <c r="E489" s="238">
        <v>32509</v>
      </c>
      <c r="F489" s="166" t="str">
        <f t="shared" si="22"/>
        <v>Date check - OK</v>
      </c>
      <c r="G489" s="68"/>
      <c r="H489" s="162" t="s">
        <v>279</v>
      </c>
      <c r="I489" s="173">
        <v>19964.399283333707</v>
      </c>
      <c r="J489" s="168">
        <f>IFERROR(MIN('MP Calculations'!$E$30/I489,1),"-")</f>
        <v>0.34115533736707537</v>
      </c>
      <c r="K489" s="12"/>
      <c r="L489" s="159">
        <v>126.14852500000001</v>
      </c>
      <c r="M489" s="187" t="s">
        <v>492</v>
      </c>
      <c r="N489" s="187">
        <v>178.11094499999999</v>
      </c>
      <c r="O489" s="186">
        <f t="shared" si="23"/>
        <v>22468.432998106124</v>
      </c>
      <c r="P489" s="186">
        <f t="shared" si="24"/>
        <v>7665.2258395784238</v>
      </c>
      <c r="Q489" s="215">
        <f>IF(P489="-",0,P489/(1+'General inputs'!$H$30)^'MP Calculations'!$C$40)</f>
        <v>17026.681882667817</v>
      </c>
    </row>
    <row r="490" spans="3:17" x14ac:dyDescent="0.25">
      <c r="C490" s="159"/>
      <c r="D490" s="165" t="s">
        <v>297</v>
      </c>
      <c r="E490" s="238">
        <v>32509</v>
      </c>
      <c r="F490" s="166" t="str">
        <f t="shared" si="22"/>
        <v>Date check - OK</v>
      </c>
      <c r="G490" s="68"/>
      <c r="H490" s="162" t="s">
        <v>279</v>
      </c>
      <c r="I490" s="173">
        <v>19964.399283333707</v>
      </c>
      <c r="J490" s="168">
        <f>IFERROR(MIN('MP Calculations'!$E$30/I490,1),"-")</f>
        <v>0.34115533736707537</v>
      </c>
      <c r="K490" s="12"/>
      <c r="L490" s="159">
        <v>289.506552</v>
      </c>
      <c r="M490" s="187" t="s">
        <v>492</v>
      </c>
      <c r="N490" s="187">
        <v>439.934033</v>
      </c>
      <c r="O490" s="186">
        <f t="shared" si="23"/>
        <v>127363.78500128421</v>
      </c>
      <c r="P490" s="186">
        <f t="shared" si="24"/>
        <v>43450.83504046077</v>
      </c>
      <c r="Q490" s="215">
        <f>IF(P490="-",0,P490/(1+'General inputs'!$H$30)^'MP Calculations'!$C$40)</f>
        <v>96516.862158217977</v>
      </c>
    </row>
    <row r="491" spans="3:17" x14ac:dyDescent="0.25">
      <c r="C491" s="159"/>
      <c r="D491" s="165" t="s">
        <v>297</v>
      </c>
      <c r="E491" s="238">
        <v>32509</v>
      </c>
      <c r="F491" s="166" t="str">
        <f t="shared" si="22"/>
        <v>Date check - OK</v>
      </c>
      <c r="G491" s="68"/>
      <c r="H491" s="162" t="s">
        <v>279</v>
      </c>
      <c r="I491" s="173">
        <v>19964.399283333707</v>
      </c>
      <c r="J491" s="168">
        <f>IFERROR(MIN('MP Calculations'!$E$30/I491,1),"-")</f>
        <v>0.34115533736707537</v>
      </c>
      <c r="K491" s="12"/>
      <c r="L491" s="159">
        <v>16.614079</v>
      </c>
      <c r="M491" s="187" t="s">
        <v>492</v>
      </c>
      <c r="N491" s="187">
        <v>439.934033</v>
      </c>
      <c r="O491" s="186">
        <f t="shared" si="23"/>
        <v>7309.0987790506069</v>
      </c>
      <c r="P491" s="186">
        <f t="shared" si="24"/>
        <v>2493.5380598162883</v>
      </c>
      <c r="Q491" s="215">
        <f>IF(P491="-",0,P491/(1+'General inputs'!$H$30)^'MP Calculations'!$C$40)</f>
        <v>5538.8686772406581</v>
      </c>
    </row>
    <row r="492" spans="3:17" x14ac:dyDescent="0.25">
      <c r="C492" s="159"/>
      <c r="D492" s="165" t="s">
        <v>282</v>
      </c>
      <c r="E492" s="238">
        <v>32509</v>
      </c>
      <c r="F492" s="166" t="str">
        <f t="shared" si="22"/>
        <v>Date check - OK</v>
      </c>
      <c r="G492" s="68"/>
      <c r="H492" s="162" t="s">
        <v>279</v>
      </c>
      <c r="I492" s="173">
        <v>19964.399283333707</v>
      </c>
      <c r="J492" s="168">
        <f>IFERROR(MIN('MP Calculations'!$E$30/I492,1),"-")</f>
        <v>0.34115533736707537</v>
      </c>
      <c r="K492" s="12"/>
      <c r="L492" s="159">
        <v>6.1986230000000004</v>
      </c>
      <c r="M492" s="187" t="s">
        <v>492</v>
      </c>
      <c r="N492" s="187">
        <v>178.11094499999999</v>
      </c>
      <c r="O492" s="186">
        <f t="shared" si="23"/>
        <v>1104.042600228735</v>
      </c>
      <c r="P492" s="186">
        <f t="shared" si="24"/>
        <v>376.65002574865719</v>
      </c>
      <c r="Q492" s="215">
        <f>IF(P492="-",0,P492/(1+'General inputs'!$H$30)^'MP Calculations'!$C$40)</f>
        <v>836.64856114320821</v>
      </c>
    </row>
    <row r="493" spans="3:17" x14ac:dyDescent="0.25">
      <c r="C493" s="159"/>
      <c r="D493" s="165" t="s">
        <v>291</v>
      </c>
      <c r="E493" s="238">
        <v>32509</v>
      </c>
      <c r="F493" s="166" t="str">
        <f t="shared" si="22"/>
        <v>Date check - OK</v>
      </c>
      <c r="G493" s="68"/>
      <c r="H493" s="162" t="s">
        <v>279</v>
      </c>
      <c r="I493" s="173">
        <v>19964.399283333707</v>
      </c>
      <c r="J493" s="168">
        <f>IFERROR(MIN('MP Calculations'!$E$30/I493,1),"-")</f>
        <v>0.34115533736707537</v>
      </c>
      <c r="K493" s="12"/>
      <c r="L493" s="159">
        <v>308.64750400000003</v>
      </c>
      <c r="M493" s="187" t="s">
        <v>492</v>
      </c>
      <c r="N493" s="187">
        <v>356.22188899999998</v>
      </c>
      <c r="O493" s="186">
        <f t="shared" si="23"/>
        <v>109946.99691001506</v>
      </c>
      <c r="P493" s="186">
        <f t="shared" si="24"/>
        <v>37509.00482333298</v>
      </c>
      <c r="Q493" s="215">
        <f>IF(P493="-",0,P493/(1+'General inputs'!$H$30)^'MP Calculations'!$C$40)</f>
        <v>83318.340023947487</v>
      </c>
    </row>
    <row r="494" spans="3:17" x14ac:dyDescent="0.25">
      <c r="C494" s="159"/>
      <c r="D494" s="165" t="s">
        <v>291</v>
      </c>
      <c r="E494" s="238">
        <v>32509</v>
      </c>
      <c r="F494" s="166" t="str">
        <f t="shared" si="22"/>
        <v>Date check - OK</v>
      </c>
      <c r="G494" s="68"/>
      <c r="H494" s="162" t="s">
        <v>279</v>
      </c>
      <c r="I494" s="173">
        <v>19964.399283333707</v>
      </c>
      <c r="J494" s="168">
        <f>IFERROR(MIN('MP Calculations'!$E$30/I494,1),"-")</f>
        <v>0.34115533736707537</v>
      </c>
      <c r="K494" s="12"/>
      <c r="L494" s="159">
        <v>551.22072500000002</v>
      </c>
      <c r="M494" s="187" t="s">
        <v>492</v>
      </c>
      <c r="N494" s="187">
        <v>356.22188899999998</v>
      </c>
      <c r="O494" s="186">
        <f t="shared" si="23"/>
        <v>196356.88791544951</v>
      </c>
      <c r="P494" s="186">
        <f t="shared" si="24"/>
        <v>66988.200341144184</v>
      </c>
      <c r="Q494" s="215">
        <f>IF(P494="-",0,P494/(1+'General inputs'!$H$30)^'MP Calculations'!$C$40)</f>
        <v>148800.15292071452</v>
      </c>
    </row>
    <row r="495" spans="3:17" x14ac:dyDescent="0.25">
      <c r="C495" s="159"/>
      <c r="D495" s="165" t="s">
        <v>291</v>
      </c>
      <c r="E495" s="238">
        <v>32509</v>
      </c>
      <c r="F495" s="166" t="str">
        <f t="shared" si="22"/>
        <v>Date check - OK</v>
      </c>
      <c r="G495" s="68"/>
      <c r="H495" s="162" t="s">
        <v>279</v>
      </c>
      <c r="I495" s="173">
        <v>19964.399283333707</v>
      </c>
      <c r="J495" s="168">
        <f>IFERROR(MIN('MP Calculations'!$E$30/I495,1),"-")</f>
        <v>0.34115533736707537</v>
      </c>
      <c r="K495" s="12"/>
      <c r="L495" s="159">
        <v>37.823819</v>
      </c>
      <c r="M495" s="187" t="s">
        <v>492</v>
      </c>
      <c r="N495" s="187">
        <v>356.22188899999998</v>
      </c>
      <c r="O495" s="186">
        <f t="shared" si="23"/>
        <v>13473.67225337409</v>
      </c>
      <c r="P495" s="186">
        <f t="shared" si="24"/>
        <v>4596.6152031732408</v>
      </c>
      <c r="Q495" s="215">
        <f>IF(P495="-",0,P495/(1+'General inputs'!$H$30)^'MP Calculations'!$C$40)</f>
        <v>10210.410813645347</v>
      </c>
    </row>
    <row r="496" spans="3:17" x14ac:dyDescent="0.25">
      <c r="C496" s="159"/>
      <c r="D496" s="165" t="s">
        <v>291</v>
      </c>
      <c r="E496" s="238">
        <v>32509</v>
      </c>
      <c r="F496" s="166" t="str">
        <f t="shared" si="22"/>
        <v>Date check - OK</v>
      </c>
      <c r="G496" s="68"/>
      <c r="H496" s="162" t="s">
        <v>279</v>
      </c>
      <c r="I496" s="173">
        <v>19964.399283333707</v>
      </c>
      <c r="J496" s="168">
        <f>IFERROR(MIN('MP Calculations'!$E$30/I496,1),"-")</f>
        <v>0.34115533736707537</v>
      </c>
      <c r="K496" s="12"/>
      <c r="L496" s="159">
        <v>342.55150700000002</v>
      </c>
      <c r="M496" s="187" t="s">
        <v>492</v>
      </c>
      <c r="N496" s="187">
        <v>356.22188899999998</v>
      </c>
      <c r="O496" s="186">
        <f t="shared" si="23"/>
        <v>122024.34490333672</v>
      </c>
      <c r="P496" s="186">
        <f t="shared" si="24"/>
        <v>41629.256552494204</v>
      </c>
      <c r="Q496" s="215">
        <f>IF(P496="-",0,P496/(1+'General inputs'!$H$30)^'MP Calculations'!$C$40)</f>
        <v>92470.609890114734</v>
      </c>
    </row>
    <row r="497" spans="3:17" x14ac:dyDescent="0.25">
      <c r="C497" s="159"/>
      <c r="D497" s="165" t="s">
        <v>291</v>
      </c>
      <c r="E497" s="238">
        <v>32509</v>
      </c>
      <c r="F497" s="166" t="str">
        <f t="shared" si="22"/>
        <v>Date check - OK</v>
      </c>
      <c r="G497" s="68"/>
      <c r="H497" s="162" t="s">
        <v>279</v>
      </c>
      <c r="I497" s="173">
        <v>19964.399283333707</v>
      </c>
      <c r="J497" s="168">
        <f>IFERROR(MIN('MP Calculations'!$E$30/I497,1),"-")</f>
        <v>0.34115533736707537</v>
      </c>
      <c r="K497" s="12"/>
      <c r="L497" s="159">
        <v>234.82147000000001</v>
      </c>
      <c r="M497" s="187" t="s">
        <v>492</v>
      </c>
      <c r="N497" s="187">
        <v>356.22188899999998</v>
      </c>
      <c r="O497" s="186">
        <f t="shared" si="23"/>
        <v>83648.547621156831</v>
      </c>
      <c r="P497" s="186">
        <f t="shared" si="24"/>
        <v>28537.148483961628</v>
      </c>
      <c r="Q497" s="215">
        <f>IF(P497="-",0,P497/(1+'General inputs'!$H$30)^'MP Calculations'!$C$40)</f>
        <v>63389.254177746996</v>
      </c>
    </row>
    <row r="498" spans="3:17" x14ac:dyDescent="0.25">
      <c r="C498" s="159"/>
      <c r="D498" s="165" t="s">
        <v>319</v>
      </c>
      <c r="E498" s="238">
        <v>32509</v>
      </c>
      <c r="F498" s="166" t="str">
        <f t="shared" si="22"/>
        <v>Date check - OK</v>
      </c>
      <c r="G498" s="68"/>
      <c r="H498" s="162" t="s">
        <v>279</v>
      </c>
      <c r="I498" s="173">
        <v>19964.399283333707</v>
      </c>
      <c r="J498" s="168">
        <f>IFERROR(MIN('MP Calculations'!$E$30/I498,1),"-")</f>
        <v>0.34115533736707537</v>
      </c>
      <c r="K498" s="12"/>
      <c r="L498" s="159">
        <v>1.7256480000000001</v>
      </c>
      <c r="M498" s="187" t="s">
        <v>492</v>
      </c>
      <c r="N498" s="187">
        <v>276.07196399999998</v>
      </c>
      <c r="O498" s="186">
        <f t="shared" si="23"/>
        <v>476.403032532672</v>
      </c>
      <c r="P498" s="186">
        <f t="shared" si="24"/>
        <v>162.52743728638151</v>
      </c>
      <c r="Q498" s="215">
        <f>IF(P498="-",0,P498/(1+'General inputs'!$H$30)^'MP Calculations'!$C$40)</f>
        <v>361.02040954773219</v>
      </c>
    </row>
    <row r="499" spans="3:17" x14ac:dyDescent="0.25">
      <c r="C499" s="159"/>
      <c r="D499" s="165" t="s">
        <v>319</v>
      </c>
      <c r="E499" s="238">
        <v>32509</v>
      </c>
      <c r="F499" s="166" t="str">
        <f t="shared" si="22"/>
        <v>Date check - OK</v>
      </c>
      <c r="G499" s="68"/>
      <c r="H499" s="162" t="s">
        <v>279</v>
      </c>
      <c r="I499" s="173">
        <v>19964.399283333707</v>
      </c>
      <c r="J499" s="168">
        <f>IFERROR(MIN('MP Calculations'!$E$30/I499,1),"-")</f>
        <v>0.34115533736707537</v>
      </c>
      <c r="K499" s="12"/>
      <c r="L499" s="159">
        <v>3.8246600000000002</v>
      </c>
      <c r="M499" s="187" t="s">
        <v>492</v>
      </c>
      <c r="N499" s="187">
        <v>276.07196399999998</v>
      </c>
      <c r="O499" s="186">
        <f t="shared" si="23"/>
        <v>1055.8813978322401</v>
      </c>
      <c r="P499" s="186">
        <f t="shared" si="24"/>
        <v>360.21957449707696</v>
      </c>
      <c r="Q499" s="215">
        <f>IF(P499="-",0,P499/(1+'General inputs'!$H$30)^'MP Calculations'!$C$40)</f>
        <v>800.15178042151661</v>
      </c>
    </row>
    <row r="500" spans="3:17" x14ac:dyDescent="0.25">
      <c r="C500" s="159"/>
      <c r="D500" s="165" t="s">
        <v>319</v>
      </c>
      <c r="E500" s="238">
        <v>32509</v>
      </c>
      <c r="F500" s="166" t="str">
        <f t="shared" si="22"/>
        <v>Date check - OK</v>
      </c>
      <c r="G500" s="68"/>
      <c r="H500" s="162" t="s">
        <v>279</v>
      </c>
      <c r="I500" s="173">
        <v>19964.399283333707</v>
      </c>
      <c r="J500" s="168">
        <f>IFERROR(MIN('MP Calculations'!$E$30/I500,1),"-")</f>
        <v>0.34115533736707537</v>
      </c>
      <c r="K500" s="12"/>
      <c r="L500" s="159">
        <v>0.59648299999999999</v>
      </c>
      <c r="M500" s="187" t="s">
        <v>492</v>
      </c>
      <c r="N500" s="187">
        <v>276.07196399999998</v>
      </c>
      <c r="O500" s="186">
        <f t="shared" si="23"/>
        <v>164.67223330261197</v>
      </c>
      <c r="P500" s="186">
        <f t="shared" si="24"/>
        <v>56.178811307342329</v>
      </c>
      <c r="Q500" s="215">
        <f>IF(P500="-",0,P500/(1+'General inputs'!$H$30)^'MP Calculations'!$C$40)</f>
        <v>124.78937590299985</v>
      </c>
    </row>
    <row r="501" spans="3:17" x14ac:dyDescent="0.25">
      <c r="C501" s="159"/>
      <c r="D501" s="165" t="s">
        <v>319</v>
      </c>
      <c r="E501" s="238">
        <v>32509</v>
      </c>
      <c r="F501" s="166" t="str">
        <f t="shared" si="22"/>
        <v>Date check - OK</v>
      </c>
      <c r="G501" s="68"/>
      <c r="H501" s="162" t="s">
        <v>279</v>
      </c>
      <c r="I501" s="173">
        <v>19964.399283333707</v>
      </c>
      <c r="J501" s="168">
        <f>IFERROR(MIN('MP Calculations'!$E$30/I501,1),"-")</f>
        <v>0.34115533736707537</v>
      </c>
      <c r="K501" s="12"/>
      <c r="L501" s="159">
        <v>1.7265440000000001</v>
      </c>
      <c r="M501" s="187" t="s">
        <v>492</v>
      </c>
      <c r="N501" s="187">
        <v>276.07196399999998</v>
      </c>
      <c r="O501" s="186">
        <f t="shared" si="23"/>
        <v>476.65039301241598</v>
      </c>
      <c r="P501" s="186">
        <f t="shared" si="24"/>
        <v>162.61182563429983</v>
      </c>
      <c r="Q501" s="215">
        <f>IF(P501="-",0,P501/(1+'General inputs'!$H$30)^'MP Calculations'!$C$40)</f>
        <v>361.20786045716142</v>
      </c>
    </row>
    <row r="502" spans="3:17" x14ac:dyDescent="0.25">
      <c r="C502" s="159"/>
      <c r="D502" s="165" t="s">
        <v>319</v>
      </c>
      <c r="E502" s="238">
        <v>32509</v>
      </c>
      <c r="F502" s="166" t="str">
        <f t="shared" si="22"/>
        <v>Date check - OK</v>
      </c>
      <c r="G502" s="68"/>
      <c r="H502" s="162" t="s">
        <v>279</v>
      </c>
      <c r="I502" s="173">
        <v>19964.399283333707</v>
      </c>
      <c r="J502" s="168">
        <f>IFERROR(MIN('MP Calculations'!$E$30/I502,1),"-")</f>
        <v>0.34115533736707537</v>
      </c>
      <c r="K502" s="12"/>
      <c r="L502" s="159">
        <v>2.0964909999999999</v>
      </c>
      <c r="M502" s="187" t="s">
        <v>492</v>
      </c>
      <c r="N502" s="187">
        <v>276.07196399999998</v>
      </c>
      <c r="O502" s="186">
        <f t="shared" si="23"/>
        <v>578.7823878783239</v>
      </c>
      <c r="P502" s="186">
        <f t="shared" si="24"/>
        <v>197.45470079875108</v>
      </c>
      <c r="Q502" s="215">
        <f>IF(P502="-",0,P502/(1+'General inputs'!$H$30)^'MP Calculations'!$C$40)</f>
        <v>438.60395598241035</v>
      </c>
    </row>
    <row r="503" spans="3:17" x14ac:dyDescent="0.25">
      <c r="C503" s="159"/>
      <c r="D503" s="165" t="s">
        <v>297</v>
      </c>
      <c r="E503" s="238">
        <v>32509</v>
      </c>
      <c r="F503" s="166" t="str">
        <f t="shared" si="22"/>
        <v>Date check - OK</v>
      </c>
      <c r="G503" s="68"/>
      <c r="H503" s="162" t="s">
        <v>279</v>
      </c>
      <c r="I503" s="173">
        <v>19964.399283333707</v>
      </c>
      <c r="J503" s="168">
        <f>IFERROR(MIN('MP Calculations'!$E$30/I503,1),"-")</f>
        <v>0.34115533736707537</v>
      </c>
      <c r="K503" s="12"/>
      <c r="L503" s="159">
        <v>13.227830000000001</v>
      </c>
      <c r="M503" s="187" t="s">
        <v>492</v>
      </c>
      <c r="N503" s="187">
        <v>439.934033</v>
      </c>
      <c r="O503" s="186">
        <f t="shared" si="23"/>
        <v>5819.3725997383908</v>
      </c>
      <c r="P503" s="186">
        <f t="shared" si="24"/>
        <v>1985.3100225284652</v>
      </c>
      <c r="Q503" s="215">
        <f>IF(P503="-",0,P503/(1+'General inputs'!$H$30)^'MP Calculations'!$C$40)</f>
        <v>4409.9473256907177</v>
      </c>
    </row>
    <row r="504" spans="3:17" x14ac:dyDescent="0.25">
      <c r="C504" s="159"/>
      <c r="D504" s="165" t="s">
        <v>297</v>
      </c>
      <c r="E504" s="238">
        <v>32509</v>
      </c>
      <c r="F504" s="166" t="str">
        <f t="shared" si="22"/>
        <v>Date check - OK</v>
      </c>
      <c r="G504" s="68"/>
      <c r="H504" s="162" t="s">
        <v>279</v>
      </c>
      <c r="I504" s="173">
        <v>19964.399283333707</v>
      </c>
      <c r="J504" s="168">
        <f>IFERROR(MIN('MP Calculations'!$E$30/I504,1),"-")</f>
        <v>0.34115533736707537</v>
      </c>
      <c r="K504" s="12"/>
      <c r="L504" s="159">
        <v>751.42695800000001</v>
      </c>
      <c r="M504" s="187" t="s">
        <v>492</v>
      </c>
      <c r="N504" s="187">
        <v>439.934033</v>
      </c>
      <c r="O504" s="186">
        <f t="shared" si="23"/>
        <v>330578.2921378616</v>
      </c>
      <c r="P504" s="186">
        <f t="shared" si="24"/>
        <v>112778.54878052378</v>
      </c>
      <c r="Q504" s="215">
        <f>IF(P504="-",0,P504/(1+'General inputs'!$H$30)^'MP Calculations'!$C$40)</f>
        <v>250513.75047033496</v>
      </c>
    </row>
    <row r="505" spans="3:17" x14ac:dyDescent="0.25">
      <c r="C505" s="159"/>
      <c r="D505" s="165" t="s">
        <v>297</v>
      </c>
      <c r="E505" s="238">
        <v>32509</v>
      </c>
      <c r="F505" s="166" t="str">
        <f t="shared" si="22"/>
        <v>Date check - OK</v>
      </c>
      <c r="G505" s="68"/>
      <c r="H505" s="162" t="s">
        <v>279</v>
      </c>
      <c r="I505" s="173">
        <v>19964.399283333707</v>
      </c>
      <c r="J505" s="168">
        <f>IFERROR(MIN('MP Calculations'!$E$30/I505,1),"-")</f>
        <v>0.34115533736707537</v>
      </c>
      <c r="K505" s="12"/>
      <c r="L505" s="159">
        <v>1.267973</v>
      </c>
      <c r="M505" s="187" t="s">
        <v>492</v>
      </c>
      <c r="N505" s="187">
        <v>439.934033</v>
      </c>
      <c r="O505" s="186">
        <f t="shared" si="23"/>
        <v>557.82447562510902</v>
      </c>
      <c r="P505" s="186">
        <f t="shared" si="24"/>
        <v>190.30479717349598</v>
      </c>
      <c r="Q505" s="215">
        <f>IF(P505="-",0,P505/(1+'General inputs'!$H$30)^'MP Calculations'!$C$40)</f>
        <v>422.72195366874502</v>
      </c>
    </row>
    <row r="506" spans="3:17" x14ac:dyDescent="0.25">
      <c r="C506" s="159"/>
      <c r="D506" s="165" t="s">
        <v>291</v>
      </c>
      <c r="E506" s="238">
        <v>32509</v>
      </c>
      <c r="F506" s="166" t="str">
        <f t="shared" si="22"/>
        <v>Date check - OK</v>
      </c>
      <c r="G506" s="68"/>
      <c r="H506" s="162" t="s">
        <v>279</v>
      </c>
      <c r="I506" s="173">
        <v>19964.399283333707</v>
      </c>
      <c r="J506" s="168">
        <f>IFERROR(MIN('MP Calculations'!$E$30/I506,1),"-")</f>
        <v>0.34115533736707537</v>
      </c>
      <c r="K506" s="12"/>
      <c r="L506" s="159">
        <v>9.8999810000000004</v>
      </c>
      <c r="M506" s="187" t="s">
        <v>492</v>
      </c>
      <c r="N506" s="187">
        <v>356.22188899999998</v>
      </c>
      <c r="O506" s="186">
        <f t="shared" si="23"/>
        <v>3526.5899328841087</v>
      </c>
      <c r="P506" s="186">
        <f t="shared" si="24"/>
        <v>1203.1149783084097</v>
      </c>
      <c r="Q506" s="215">
        <f>IF(P506="-",0,P506/(1+'General inputs'!$H$30)^'MP Calculations'!$C$40)</f>
        <v>2672.4660737532467</v>
      </c>
    </row>
    <row r="507" spans="3:17" x14ac:dyDescent="0.25">
      <c r="C507" s="159"/>
      <c r="D507" s="165" t="s">
        <v>282</v>
      </c>
      <c r="E507" s="238">
        <v>32509</v>
      </c>
      <c r="F507" s="166" t="str">
        <f t="shared" si="22"/>
        <v>Date check - OK</v>
      </c>
      <c r="G507" s="68"/>
      <c r="H507" s="162" t="s">
        <v>279</v>
      </c>
      <c r="I507" s="173">
        <v>19964.399283333707</v>
      </c>
      <c r="J507" s="168">
        <f>IFERROR(MIN('MP Calculations'!$E$30/I507,1),"-")</f>
        <v>0.34115533736707537</v>
      </c>
      <c r="K507" s="12"/>
      <c r="L507" s="159">
        <v>4.1528910000000003</v>
      </c>
      <c r="M507" s="187" t="s">
        <v>492</v>
      </c>
      <c r="N507" s="187">
        <v>178.11094499999999</v>
      </c>
      <c r="O507" s="186">
        <f t="shared" si="23"/>
        <v>739.67534049199503</v>
      </c>
      <c r="P507" s="186">
        <f t="shared" si="24"/>
        <v>252.34419032765291</v>
      </c>
      <c r="Q507" s="215">
        <f>IF(P507="-",0,P507/(1+'General inputs'!$H$30)^'MP Calculations'!$C$40)</f>
        <v>560.52937559431814</v>
      </c>
    </row>
    <row r="508" spans="3:17" x14ac:dyDescent="0.25">
      <c r="C508" s="159"/>
      <c r="D508" s="165" t="s">
        <v>282</v>
      </c>
      <c r="E508" s="238">
        <v>32509</v>
      </c>
      <c r="F508" s="166" t="str">
        <f t="shared" si="22"/>
        <v>Date check - OK</v>
      </c>
      <c r="G508" s="68"/>
      <c r="H508" s="162" t="s">
        <v>279</v>
      </c>
      <c r="I508" s="173">
        <v>19964.399283333707</v>
      </c>
      <c r="J508" s="168">
        <f>IFERROR(MIN('MP Calculations'!$E$30/I508,1),"-")</f>
        <v>0.34115533736707537</v>
      </c>
      <c r="K508" s="12"/>
      <c r="L508" s="159">
        <v>4.0400179999999999</v>
      </c>
      <c r="M508" s="187" t="s">
        <v>492</v>
      </c>
      <c r="N508" s="187">
        <v>178.11094499999999</v>
      </c>
      <c r="O508" s="186">
        <f t="shared" si="23"/>
        <v>719.57142379700997</v>
      </c>
      <c r="P508" s="186">
        <f t="shared" si="24"/>
        <v>245.4856318451757</v>
      </c>
      <c r="Q508" s="215">
        <f>IF(P508="-",0,P508/(1+'General inputs'!$H$30)^'MP Calculations'!$C$40)</f>
        <v>545.29453504313165</v>
      </c>
    </row>
    <row r="509" spans="3:17" x14ac:dyDescent="0.25">
      <c r="C509" s="159"/>
      <c r="D509" s="165" t="s">
        <v>282</v>
      </c>
      <c r="E509" s="238">
        <v>32509</v>
      </c>
      <c r="F509" s="166" t="str">
        <f t="shared" si="22"/>
        <v>Date check - OK</v>
      </c>
      <c r="G509" s="68"/>
      <c r="H509" s="162" t="s">
        <v>279</v>
      </c>
      <c r="I509" s="173">
        <v>19964.399283333707</v>
      </c>
      <c r="J509" s="168">
        <f>IFERROR(MIN('MP Calculations'!$E$30/I509,1),"-")</f>
        <v>0.34115533736707537</v>
      </c>
      <c r="K509" s="12"/>
      <c r="L509" s="159">
        <v>2.421354</v>
      </c>
      <c r="M509" s="187" t="s">
        <v>492</v>
      </c>
      <c r="N509" s="187">
        <v>178.11094499999999</v>
      </c>
      <c r="O509" s="186">
        <f t="shared" si="23"/>
        <v>431.26964911952996</v>
      </c>
      <c r="P509" s="186">
        <f t="shared" si="24"/>
        <v>147.12994264155347</v>
      </c>
      <c r="Q509" s="215">
        <f>IF(P509="-",0,P509/(1+'General inputs'!$H$30)^'MP Calculations'!$C$40)</f>
        <v>326.81812397985033</v>
      </c>
    </row>
    <row r="510" spans="3:17" x14ac:dyDescent="0.25">
      <c r="C510" s="159"/>
      <c r="D510" s="165" t="s">
        <v>282</v>
      </c>
      <c r="E510" s="238">
        <v>32509</v>
      </c>
      <c r="F510" s="166" t="str">
        <f t="shared" si="22"/>
        <v>Date check - OK</v>
      </c>
      <c r="G510" s="68"/>
      <c r="H510" s="162" t="s">
        <v>279</v>
      </c>
      <c r="I510" s="173">
        <v>19964.399283333707</v>
      </c>
      <c r="J510" s="168">
        <f>IFERROR(MIN('MP Calculations'!$E$30/I510,1),"-")</f>
        <v>0.34115533736707537</v>
      </c>
      <c r="K510" s="12"/>
      <c r="L510" s="159">
        <v>2.1501380000000001</v>
      </c>
      <c r="M510" s="187" t="s">
        <v>492</v>
      </c>
      <c r="N510" s="187">
        <v>178.11094499999999</v>
      </c>
      <c r="O510" s="186">
        <f t="shared" si="23"/>
        <v>382.96311106040997</v>
      </c>
      <c r="P510" s="186">
        <f t="shared" si="24"/>
        <v>130.64990935295893</v>
      </c>
      <c r="Q510" s="215">
        <f>IF(P510="-",0,P510/(1+'General inputs'!$H$30)^'MP Calculations'!$C$40)</f>
        <v>290.21120722446511</v>
      </c>
    </row>
    <row r="511" spans="3:17" x14ac:dyDescent="0.25">
      <c r="C511" s="159"/>
      <c r="D511" s="165" t="s">
        <v>282</v>
      </c>
      <c r="E511" s="238">
        <v>32509</v>
      </c>
      <c r="F511" s="166" t="str">
        <f t="shared" si="22"/>
        <v>Date check - OK</v>
      </c>
      <c r="G511" s="68"/>
      <c r="H511" s="162" t="s">
        <v>279</v>
      </c>
      <c r="I511" s="173">
        <v>19964.399283333707</v>
      </c>
      <c r="J511" s="168">
        <f>IFERROR(MIN('MP Calculations'!$E$30/I511,1),"-")</f>
        <v>0.34115533736707537</v>
      </c>
      <c r="K511" s="12"/>
      <c r="L511" s="159">
        <v>0.68998800000000005</v>
      </c>
      <c r="M511" s="187" t="s">
        <v>492</v>
      </c>
      <c r="N511" s="187">
        <v>178.11094499999999</v>
      </c>
      <c r="O511" s="186">
        <f t="shared" si="23"/>
        <v>122.89441471866</v>
      </c>
      <c r="P511" s="186">
        <f t="shared" si="24"/>
        <v>41.92608551387373</v>
      </c>
      <c r="Q511" s="215">
        <f>IF(P511="-",0,P511/(1+'General inputs'!$H$30)^'MP Calculations'!$C$40)</f>
        <v>93.129952798561888</v>
      </c>
    </row>
    <row r="512" spans="3:17" x14ac:dyDescent="0.25">
      <c r="C512" s="159"/>
      <c r="D512" s="165" t="s">
        <v>282</v>
      </c>
      <c r="E512" s="238">
        <v>32509</v>
      </c>
      <c r="F512" s="166" t="str">
        <f t="shared" si="22"/>
        <v>Date check - OK</v>
      </c>
      <c r="G512" s="68"/>
      <c r="H512" s="162" t="s">
        <v>279</v>
      </c>
      <c r="I512" s="173">
        <v>19964.399283333707</v>
      </c>
      <c r="J512" s="168">
        <f>IFERROR(MIN('MP Calculations'!$E$30/I512,1),"-")</f>
        <v>0.34115533736707537</v>
      </c>
      <c r="K512" s="12"/>
      <c r="L512" s="159">
        <v>0.690021</v>
      </c>
      <c r="M512" s="187" t="s">
        <v>492</v>
      </c>
      <c r="N512" s="187">
        <v>178.11094499999999</v>
      </c>
      <c r="O512" s="186">
        <f t="shared" si="23"/>
        <v>122.90029237984498</v>
      </c>
      <c r="P512" s="186">
        <f t="shared" si="24"/>
        <v>41.928090709358216</v>
      </c>
      <c r="Q512" s="215">
        <f>IF(P512="-",0,P512/(1+'General inputs'!$H$30)^'MP Calculations'!$C$40)</f>
        <v>93.134406917245585</v>
      </c>
    </row>
    <row r="513" spans="3:17" x14ac:dyDescent="0.25">
      <c r="C513" s="159"/>
      <c r="D513" s="165" t="s">
        <v>282</v>
      </c>
      <c r="E513" s="238">
        <v>32509</v>
      </c>
      <c r="F513" s="166" t="str">
        <f t="shared" si="22"/>
        <v>Date check - OK</v>
      </c>
      <c r="G513" s="68"/>
      <c r="H513" s="162" t="s">
        <v>279</v>
      </c>
      <c r="I513" s="173">
        <v>19964.399283333707</v>
      </c>
      <c r="J513" s="168">
        <f>IFERROR(MIN('MP Calculations'!$E$30/I513,1),"-")</f>
        <v>0.34115533736707537</v>
      </c>
      <c r="K513" s="12"/>
      <c r="L513" s="159">
        <v>4.9426690000000004</v>
      </c>
      <c r="M513" s="187" t="s">
        <v>492</v>
      </c>
      <c r="N513" s="187">
        <v>178.11094499999999</v>
      </c>
      <c r="O513" s="186">
        <f t="shared" si="23"/>
        <v>880.34344641220503</v>
      </c>
      <c r="P513" s="186">
        <f t="shared" si="24"/>
        <v>300.33386545964964</v>
      </c>
      <c r="Q513" s="215">
        <f>IF(P513="-",0,P513/(1+'General inputs'!$H$30)^'MP Calculations'!$C$40)</f>
        <v>667.12831334590601</v>
      </c>
    </row>
    <row r="514" spans="3:17" x14ac:dyDescent="0.25">
      <c r="C514" s="159"/>
      <c r="D514" s="165" t="s">
        <v>282</v>
      </c>
      <c r="E514" s="238">
        <v>32509</v>
      </c>
      <c r="F514" s="166" t="str">
        <f t="shared" si="22"/>
        <v>Date check - OK</v>
      </c>
      <c r="G514" s="68"/>
      <c r="H514" s="162" t="s">
        <v>279</v>
      </c>
      <c r="I514" s="173">
        <v>19964.399283333707</v>
      </c>
      <c r="J514" s="168">
        <f>IFERROR(MIN('MP Calculations'!$E$30/I514,1),"-")</f>
        <v>0.34115533736707537</v>
      </c>
      <c r="K514" s="12"/>
      <c r="L514" s="159">
        <v>0.32015900000000003</v>
      </c>
      <c r="M514" s="187" t="s">
        <v>492</v>
      </c>
      <c r="N514" s="187">
        <v>178.11094499999999</v>
      </c>
      <c r="O514" s="186">
        <f t="shared" si="23"/>
        <v>57.023822040254998</v>
      </c>
      <c r="P514" s="186">
        <f t="shared" si="24"/>
        <v>19.453981246103261</v>
      </c>
      <c r="Q514" s="215">
        <f>IF(P514="-",0,P514/(1+'General inputs'!$H$30)^'MP Calculations'!$C$40)</f>
        <v>43.212914656537166</v>
      </c>
    </row>
    <row r="515" spans="3:17" x14ac:dyDescent="0.25">
      <c r="C515" s="159"/>
      <c r="D515" s="165" t="s">
        <v>296</v>
      </c>
      <c r="E515" s="238">
        <v>32509</v>
      </c>
      <c r="F515" s="166" t="str">
        <f t="shared" si="22"/>
        <v>Date check - OK</v>
      </c>
      <c r="G515" s="68"/>
      <c r="H515" s="162" t="s">
        <v>279</v>
      </c>
      <c r="I515" s="173">
        <v>19964.399283333707</v>
      </c>
      <c r="J515" s="168">
        <f>IFERROR(MIN('MP Calculations'!$E$30/I515,1),"-")</f>
        <v>0.34115533736707537</v>
      </c>
      <c r="K515" s="12"/>
      <c r="L515" s="159">
        <v>2.9979849999999999</v>
      </c>
      <c r="M515" s="187" t="s">
        <v>492</v>
      </c>
      <c r="N515" s="187">
        <v>219.07646199999999</v>
      </c>
      <c r="O515" s="186">
        <f t="shared" si="23"/>
        <v>656.7879469290699</v>
      </c>
      <c r="P515" s="186">
        <f t="shared" si="24"/>
        <v>224.06671361321563</v>
      </c>
      <c r="Q515" s="215">
        <f>IF(P515="-",0,P515/(1+'General inputs'!$H$30)^'MP Calculations'!$C$40)</f>
        <v>497.71692746327255</v>
      </c>
    </row>
    <row r="516" spans="3:17" x14ac:dyDescent="0.25">
      <c r="C516" s="159"/>
      <c r="D516" s="165" t="s">
        <v>296</v>
      </c>
      <c r="E516" s="238">
        <v>32509</v>
      </c>
      <c r="F516" s="166" t="str">
        <f t="shared" si="22"/>
        <v>Date check - OK</v>
      </c>
      <c r="G516" s="68"/>
      <c r="H516" s="162" t="s">
        <v>279</v>
      </c>
      <c r="I516" s="173">
        <v>19964.399283333707</v>
      </c>
      <c r="J516" s="168">
        <f>IFERROR(MIN('MP Calculations'!$E$30/I516,1),"-")</f>
        <v>0.34115533736707537</v>
      </c>
      <c r="K516" s="12"/>
      <c r="L516" s="159">
        <v>4.6850110000000003</v>
      </c>
      <c r="M516" s="187" t="s">
        <v>492</v>
      </c>
      <c r="N516" s="187">
        <v>219.07646199999999</v>
      </c>
      <c r="O516" s="186">
        <f t="shared" si="23"/>
        <v>1026.375634311082</v>
      </c>
      <c r="P516" s="186">
        <f t="shared" si="24"/>
        <v>350.15352578874314</v>
      </c>
      <c r="Q516" s="215">
        <f>IF(P516="-",0,P516/(1+'General inputs'!$H$30)^'MP Calculations'!$C$40)</f>
        <v>777.79217709616103</v>
      </c>
    </row>
    <row r="517" spans="3:17" x14ac:dyDescent="0.25">
      <c r="C517" s="159"/>
      <c r="D517" s="165" t="s">
        <v>296</v>
      </c>
      <c r="E517" s="238">
        <v>32509</v>
      </c>
      <c r="F517" s="166" t="str">
        <f t="shared" si="22"/>
        <v>Date check - OK</v>
      </c>
      <c r="G517" s="68"/>
      <c r="H517" s="162" t="s">
        <v>279</v>
      </c>
      <c r="I517" s="173">
        <v>19964.399283333707</v>
      </c>
      <c r="J517" s="168">
        <f>IFERROR(MIN('MP Calculations'!$E$30/I517,1),"-")</f>
        <v>0.34115533736707537</v>
      </c>
      <c r="K517" s="12"/>
      <c r="L517" s="159">
        <v>7.4226369999999999</v>
      </c>
      <c r="M517" s="187" t="s">
        <v>492</v>
      </c>
      <c r="N517" s="187">
        <v>219.07646199999999</v>
      </c>
      <c r="O517" s="186">
        <f t="shared" si="23"/>
        <v>1626.1250526702938</v>
      </c>
      <c r="P517" s="186">
        <f t="shared" si="24"/>
        <v>554.76124094478735</v>
      </c>
      <c r="Q517" s="215">
        <f>IF(P517="-",0,P517/(1+'General inputs'!$H$30)^'MP Calculations'!$C$40)</f>
        <v>1232.2850452271121</v>
      </c>
    </row>
    <row r="518" spans="3:17" x14ac:dyDescent="0.25">
      <c r="C518" s="159"/>
      <c r="D518" s="165" t="s">
        <v>296</v>
      </c>
      <c r="E518" s="238">
        <v>32509</v>
      </c>
      <c r="F518" s="166" t="str">
        <f t="shared" si="22"/>
        <v>Date check - OK</v>
      </c>
      <c r="G518" s="68"/>
      <c r="H518" s="162" t="s">
        <v>279</v>
      </c>
      <c r="I518" s="173">
        <v>19964.399283333707</v>
      </c>
      <c r="J518" s="168">
        <f>IFERROR(MIN('MP Calculations'!$E$30/I518,1),"-")</f>
        <v>0.34115533736707537</v>
      </c>
      <c r="K518" s="12"/>
      <c r="L518" s="159">
        <v>2.160568</v>
      </c>
      <c r="M518" s="187" t="s">
        <v>492</v>
      </c>
      <c r="N518" s="187">
        <v>219.07646199999999</v>
      </c>
      <c r="O518" s="186">
        <f t="shared" si="23"/>
        <v>473.32959335041602</v>
      </c>
      <c r="P518" s="186">
        <f t="shared" si="24"/>
        <v>161.47891710528177</v>
      </c>
      <c r="Q518" s="215">
        <f>IF(P518="-",0,P518/(1+'General inputs'!$H$30)^'MP Calculations'!$C$40)</f>
        <v>358.69134319733689</v>
      </c>
    </row>
    <row r="519" spans="3:17" x14ac:dyDescent="0.25">
      <c r="C519" s="159"/>
      <c r="D519" s="165" t="s">
        <v>296</v>
      </c>
      <c r="E519" s="238">
        <v>32509</v>
      </c>
      <c r="F519" s="166" t="str">
        <f t="shared" si="22"/>
        <v>Date check - OK</v>
      </c>
      <c r="G519" s="68"/>
      <c r="H519" s="162" t="s">
        <v>279</v>
      </c>
      <c r="I519" s="173">
        <v>19964.399283333707</v>
      </c>
      <c r="J519" s="168">
        <f>IFERROR(MIN('MP Calculations'!$E$30/I519,1),"-")</f>
        <v>0.34115533736707537</v>
      </c>
      <c r="K519" s="12"/>
      <c r="L519" s="159">
        <v>2.5905490000000002</v>
      </c>
      <c r="M519" s="187" t="s">
        <v>492</v>
      </c>
      <c r="N519" s="187">
        <v>219.07646199999999</v>
      </c>
      <c r="O519" s="186">
        <f t="shared" si="23"/>
        <v>567.52830955763807</v>
      </c>
      <c r="P519" s="186">
        <f t="shared" si="24"/>
        <v>193.61531191250199</v>
      </c>
      <c r="Q519" s="215">
        <f>IF(P519="-",0,P519/(1+'General inputs'!$H$30)^'MP Calculations'!$C$40)</f>
        <v>430.07556366127704</v>
      </c>
    </row>
    <row r="520" spans="3:17" x14ac:dyDescent="0.25">
      <c r="C520" s="159"/>
      <c r="D520" s="165" t="s">
        <v>296</v>
      </c>
      <c r="E520" s="238">
        <v>32509</v>
      </c>
      <c r="F520" s="166" t="str">
        <f t="shared" si="22"/>
        <v>Date check - OK</v>
      </c>
      <c r="G520" s="68"/>
      <c r="H520" s="162" t="s">
        <v>279</v>
      </c>
      <c r="I520" s="173">
        <v>19964.399283333707</v>
      </c>
      <c r="J520" s="168">
        <f>IFERROR(MIN('MP Calculations'!$E$30/I520,1),"-")</f>
        <v>0.34115533736707537</v>
      </c>
      <c r="K520" s="12"/>
      <c r="L520" s="159">
        <v>7.4311020000000001</v>
      </c>
      <c r="M520" s="187" t="s">
        <v>492</v>
      </c>
      <c r="N520" s="187">
        <v>219.07646199999999</v>
      </c>
      <c r="O520" s="186">
        <f t="shared" si="23"/>
        <v>1627.979534921124</v>
      </c>
      <c r="P520" s="186">
        <f t="shared" si="24"/>
        <v>555.39390746271056</v>
      </c>
      <c r="Q520" s="215">
        <f>IF(P520="-",0,P520/(1+'General inputs'!$H$30)^'MP Calculations'!$C$40)</f>
        <v>1233.6903804075673</v>
      </c>
    </row>
    <row r="521" spans="3:17" x14ac:dyDescent="0.25">
      <c r="C521" s="159"/>
      <c r="D521" s="165" t="s">
        <v>296</v>
      </c>
      <c r="E521" s="238">
        <v>32509</v>
      </c>
      <c r="F521" s="166" t="str">
        <f t="shared" si="22"/>
        <v>Date check - OK</v>
      </c>
      <c r="G521" s="68"/>
      <c r="H521" s="162" t="s">
        <v>279</v>
      </c>
      <c r="I521" s="173">
        <v>19964.399283333707</v>
      </c>
      <c r="J521" s="168">
        <f>IFERROR(MIN('MP Calculations'!$E$30/I521,1),"-")</f>
        <v>0.34115533736707537</v>
      </c>
      <c r="K521" s="12"/>
      <c r="L521" s="159">
        <v>6.796996</v>
      </c>
      <c r="M521" s="187" t="s">
        <v>492</v>
      </c>
      <c r="N521" s="187">
        <v>219.07646199999999</v>
      </c>
      <c r="O521" s="186">
        <f t="shared" si="23"/>
        <v>1489.061835908152</v>
      </c>
      <c r="P521" s="186">
        <f t="shared" si="24"/>
        <v>508.00139298968224</v>
      </c>
      <c r="Q521" s="215">
        <f>IF(P521="-",0,P521/(1+'General inputs'!$H$30)^'MP Calculations'!$C$40)</f>
        <v>1128.4179090623049</v>
      </c>
    </row>
    <row r="522" spans="3:17" x14ac:dyDescent="0.25">
      <c r="C522" s="159"/>
      <c r="D522" s="165" t="s">
        <v>319</v>
      </c>
      <c r="E522" s="238">
        <v>32509</v>
      </c>
      <c r="F522" s="166" t="str">
        <f t="shared" si="22"/>
        <v>Date check - OK</v>
      </c>
      <c r="G522" s="68"/>
      <c r="H522" s="162" t="s">
        <v>279</v>
      </c>
      <c r="I522" s="173">
        <v>19964.399283333707</v>
      </c>
      <c r="J522" s="168">
        <f>IFERROR(MIN('MP Calculations'!$E$30/I522,1),"-")</f>
        <v>0.34115533736707537</v>
      </c>
      <c r="K522" s="12"/>
      <c r="L522" s="159">
        <v>5.9181910000000002</v>
      </c>
      <c r="M522" s="187" t="s">
        <v>492</v>
      </c>
      <c r="N522" s="187">
        <v>276.07196399999998</v>
      </c>
      <c r="O522" s="186">
        <f t="shared" si="23"/>
        <v>1633.8466126971239</v>
      </c>
      <c r="P522" s="186">
        <f t="shared" si="24"/>
        <v>557.3954923607406</v>
      </c>
      <c r="Q522" s="215">
        <f>IF(P522="-",0,P522/(1+'General inputs'!$H$30)^'MP Calculations'!$C$40)</f>
        <v>1238.1364789352767</v>
      </c>
    </row>
    <row r="523" spans="3:17" x14ac:dyDescent="0.25">
      <c r="C523" s="159"/>
      <c r="D523" s="165" t="s">
        <v>319</v>
      </c>
      <c r="E523" s="238">
        <v>32509</v>
      </c>
      <c r="F523" s="166" t="str">
        <f t="shared" si="22"/>
        <v>Date check - OK</v>
      </c>
      <c r="G523" s="68"/>
      <c r="H523" s="162" t="s">
        <v>279</v>
      </c>
      <c r="I523" s="173">
        <v>19964.399283333707</v>
      </c>
      <c r="J523" s="168">
        <f>IFERROR(MIN('MP Calculations'!$E$30/I523,1),"-")</f>
        <v>0.34115533736707537</v>
      </c>
      <c r="K523" s="12"/>
      <c r="L523" s="159">
        <v>6.7839830000000001</v>
      </c>
      <c r="M523" s="187" t="s">
        <v>492</v>
      </c>
      <c r="N523" s="187">
        <v>276.07196399999998</v>
      </c>
      <c r="O523" s="186">
        <f t="shared" si="23"/>
        <v>1872.867510552612</v>
      </c>
      <c r="P523" s="186">
        <f t="shared" si="24"/>
        <v>638.93874740641093</v>
      </c>
      <c r="Q523" s="215">
        <f>IF(P523="-",0,P523/(1+'General inputs'!$H$30)^'MP Calculations'!$C$40)</f>
        <v>1419.2676148466273</v>
      </c>
    </row>
    <row r="524" spans="3:17" x14ac:dyDescent="0.25">
      <c r="C524" s="159"/>
      <c r="D524" s="165" t="s">
        <v>319</v>
      </c>
      <c r="E524" s="238">
        <v>32509</v>
      </c>
      <c r="F524" s="166" t="str">
        <f t="shared" si="22"/>
        <v>Date check - OK</v>
      </c>
      <c r="G524" s="68"/>
      <c r="H524" s="162" t="s">
        <v>279</v>
      </c>
      <c r="I524" s="173">
        <v>19964.399283333707</v>
      </c>
      <c r="J524" s="168">
        <f>IFERROR(MIN('MP Calculations'!$E$30/I524,1),"-")</f>
        <v>0.34115533736707537</v>
      </c>
      <c r="K524" s="12"/>
      <c r="L524" s="159">
        <v>6.8430720000000003</v>
      </c>
      <c r="M524" s="187" t="s">
        <v>492</v>
      </c>
      <c r="N524" s="187">
        <v>276.07196399999998</v>
      </c>
      <c r="O524" s="186">
        <f t="shared" si="23"/>
        <v>1889.1803268334079</v>
      </c>
      <c r="P524" s="186">
        <f t="shared" si="24"/>
        <v>644.50395174809296</v>
      </c>
      <c r="Q524" s="215">
        <f>IF(P524="-",0,P524/(1+'General inputs'!$H$30)^'MP Calculations'!$C$40)</f>
        <v>1431.629542064557</v>
      </c>
    </row>
    <row r="525" spans="3:17" x14ac:dyDescent="0.25">
      <c r="C525" s="159"/>
      <c r="D525" s="165" t="s">
        <v>296</v>
      </c>
      <c r="E525" s="238">
        <v>32509</v>
      </c>
      <c r="F525" s="166" t="str">
        <f t="shared" si="22"/>
        <v>Date check - OK</v>
      </c>
      <c r="G525" s="68"/>
      <c r="H525" s="162" t="s">
        <v>279</v>
      </c>
      <c r="I525" s="173">
        <v>19964.399283333707</v>
      </c>
      <c r="J525" s="168">
        <f>IFERROR(MIN('MP Calculations'!$E$30/I525,1),"-")</f>
        <v>0.34115533736707537</v>
      </c>
      <c r="K525" s="12"/>
      <c r="L525" s="159">
        <v>0.703596</v>
      </c>
      <c r="M525" s="187" t="s">
        <v>492</v>
      </c>
      <c r="N525" s="187">
        <v>219.07646199999999</v>
      </c>
      <c r="O525" s="186">
        <f t="shared" si="23"/>
        <v>154.14132235735198</v>
      </c>
      <c r="P525" s="186">
        <f t="shared" si="24"/>
        <v>52.586134831029533</v>
      </c>
      <c r="Q525" s="215">
        <f>IF(P525="-",0,P525/(1+'General inputs'!$H$30)^'MP Calculations'!$C$40)</f>
        <v>116.80900314559571</v>
      </c>
    </row>
    <row r="526" spans="3:17" x14ac:dyDescent="0.25">
      <c r="C526" s="159"/>
      <c r="D526" s="165" t="s">
        <v>296</v>
      </c>
      <c r="E526" s="238">
        <v>32509</v>
      </c>
      <c r="F526" s="166" t="str">
        <f t="shared" si="22"/>
        <v>Date check - OK</v>
      </c>
      <c r="G526" s="68"/>
      <c r="H526" s="162" t="s">
        <v>279</v>
      </c>
      <c r="I526" s="173">
        <v>19964.399283333707</v>
      </c>
      <c r="J526" s="168">
        <f>IFERROR(MIN('MP Calculations'!$E$30/I526,1),"-")</f>
        <v>0.34115533736707537</v>
      </c>
      <c r="K526" s="12"/>
      <c r="L526" s="159">
        <v>0.73461799999999999</v>
      </c>
      <c r="M526" s="187" t="s">
        <v>492</v>
      </c>
      <c r="N526" s="187">
        <v>219.07646199999999</v>
      </c>
      <c r="O526" s="186">
        <f t="shared" si="23"/>
        <v>160.93751236151599</v>
      </c>
      <c r="P526" s="186">
        <f t="shared" si="24"/>
        <v>54.904691324710846</v>
      </c>
      <c r="Q526" s="215">
        <f>IF(P526="-",0,P526/(1+'General inputs'!$H$30)^'MP Calculations'!$C$40)</f>
        <v>121.9591871938033</v>
      </c>
    </row>
    <row r="527" spans="3:17" x14ac:dyDescent="0.25">
      <c r="C527" s="159"/>
      <c r="D527" s="165" t="s">
        <v>296</v>
      </c>
      <c r="E527" s="238">
        <v>32509</v>
      </c>
      <c r="F527" s="166" t="str">
        <f t="shared" si="22"/>
        <v>Date check - OK</v>
      </c>
      <c r="G527" s="68"/>
      <c r="H527" s="162" t="s">
        <v>279</v>
      </c>
      <c r="I527" s="173">
        <v>19964.399283333707</v>
      </c>
      <c r="J527" s="168">
        <f>IFERROR(MIN('MP Calculations'!$E$30/I527,1),"-")</f>
        <v>0.34115533736707537</v>
      </c>
      <c r="K527" s="12"/>
      <c r="L527" s="159">
        <v>0.63156400000000001</v>
      </c>
      <c r="M527" s="187" t="s">
        <v>492</v>
      </c>
      <c r="N527" s="187">
        <v>219.07646199999999</v>
      </c>
      <c r="O527" s="186">
        <f t="shared" si="23"/>
        <v>138.36080664656799</v>
      </c>
      <c r="P527" s="186">
        <f t="shared" si="24"/>
        <v>47.202527669890586</v>
      </c>
      <c r="Q527" s="215">
        <f>IF(P527="-",0,P527/(1+'General inputs'!$H$30)^'MP Calculations'!$C$40)</f>
        <v>104.850455748249</v>
      </c>
    </row>
    <row r="528" spans="3:17" x14ac:dyDescent="0.25">
      <c r="C528" s="159"/>
      <c r="D528" s="165" t="s">
        <v>319</v>
      </c>
      <c r="E528" s="238">
        <v>32509</v>
      </c>
      <c r="F528" s="166" t="str">
        <f t="shared" si="22"/>
        <v>Date check - OK</v>
      </c>
      <c r="G528" s="68"/>
      <c r="H528" s="162" t="s">
        <v>279</v>
      </c>
      <c r="I528" s="173">
        <v>19964.399283333707</v>
      </c>
      <c r="J528" s="168">
        <f>IFERROR(MIN('MP Calculations'!$E$30/I528,1),"-")</f>
        <v>0.34115533736707537</v>
      </c>
      <c r="K528" s="12"/>
      <c r="L528" s="159">
        <v>1.173203</v>
      </c>
      <c r="M528" s="187" t="s">
        <v>492</v>
      </c>
      <c r="N528" s="187">
        <v>276.07196399999998</v>
      </c>
      <c r="O528" s="186">
        <f t="shared" si="23"/>
        <v>323.88845638069199</v>
      </c>
      <c r="P528" s="186">
        <f t="shared" si="24"/>
        <v>110.49627560585625</v>
      </c>
      <c r="Q528" s="215">
        <f>IF(P528="-",0,P528/(1+'General inputs'!$H$30)^'MP Calculations'!$C$40)</f>
        <v>245.44416215973828</v>
      </c>
    </row>
    <row r="529" spans="3:17" x14ac:dyDescent="0.25">
      <c r="C529" s="159"/>
      <c r="D529" s="165" t="s">
        <v>319</v>
      </c>
      <c r="E529" s="238">
        <v>32509</v>
      </c>
      <c r="F529" s="166" t="str">
        <f t="shared" si="22"/>
        <v>Date check - OK</v>
      </c>
      <c r="G529" s="68"/>
      <c r="H529" s="162" t="s">
        <v>279</v>
      </c>
      <c r="I529" s="173">
        <v>19964.399283333707</v>
      </c>
      <c r="J529" s="168">
        <f>IFERROR(MIN('MP Calculations'!$E$30/I529,1),"-")</f>
        <v>0.34115533736707537</v>
      </c>
      <c r="K529" s="12"/>
      <c r="L529" s="159">
        <v>1.197994</v>
      </c>
      <c r="M529" s="187" t="s">
        <v>492</v>
      </c>
      <c r="N529" s="187">
        <v>276.07196399999998</v>
      </c>
      <c r="O529" s="186">
        <f t="shared" si="23"/>
        <v>330.732556440216</v>
      </c>
      <c r="P529" s="186">
        <f t="shared" si="24"/>
        <v>112.83117687063719</v>
      </c>
      <c r="Q529" s="215">
        <f>IF(P529="-",0,P529/(1+'General inputs'!$H$30)^'MP Calculations'!$C$40)</f>
        <v>250.63065266828804</v>
      </c>
    </row>
    <row r="530" spans="3:17" x14ac:dyDescent="0.25">
      <c r="C530" s="159"/>
      <c r="D530" s="165" t="s">
        <v>319</v>
      </c>
      <c r="E530" s="238">
        <v>32509</v>
      </c>
      <c r="F530" s="166" t="str">
        <f t="shared" si="22"/>
        <v>Date check - OK</v>
      </c>
      <c r="G530" s="68"/>
      <c r="H530" s="162" t="s">
        <v>279</v>
      </c>
      <c r="I530" s="173">
        <v>19964.399283333707</v>
      </c>
      <c r="J530" s="168">
        <f>IFERROR(MIN('MP Calculations'!$E$30/I530,1),"-")</f>
        <v>0.34115533736707537</v>
      </c>
      <c r="K530" s="12"/>
      <c r="L530" s="159">
        <v>1.2294050000000001</v>
      </c>
      <c r="M530" s="187" t="s">
        <v>492</v>
      </c>
      <c r="N530" s="187">
        <v>276.07196399999998</v>
      </c>
      <c r="O530" s="186">
        <f t="shared" si="23"/>
        <v>339.40425290142002</v>
      </c>
      <c r="P530" s="186">
        <f t="shared" si="24"/>
        <v>115.78957240240412</v>
      </c>
      <c r="Q530" s="215">
        <f>IF(P530="-",0,P530/(1+'General inputs'!$H$30)^'MP Calculations'!$C$40)</f>
        <v>257.20210413712977</v>
      </c>
    </row>
    <row r="531" spans="3:17" x14ac:dyDescent="0.25">
      <c r="C531" s="159"/>
      <c r="D531" s="165" t="s">
        <v>296</v>
      </c>
      <c r="E531" s="238">
        <v>32509</v>
      </c>
      <c r="F531" s="166" t="str">
        <f t="shared" si="22"/>
        <v>Date check - OK</v>
      </c>
      <c r="G531" s="68"/>
      <c r="H531" s="162" t="s">
        <v>279</v>
      </c>
      <c r="I531" s="173">
        <v>19964.399283333707</v>
      </c>
      <c r="J531" s="168">
        <f>IFERROR(MIN('MP Calculations'!$E$30/I531,1),"-")</f>
        <v>0.34115533736707537</v>
      </c>
      <c r="K531" s="12"/>
      <c r="L531" s="159">
        <v>0.86614800000000003</v>
      </c>
      <c r="M531" s="187" t="s">
        <v>492</v>
      </c>
      <c r="N531" s="187">
        <v>219.07646199999999</v>
      </c>
      <c r="O531" s="186">
        <f t="shared" si="23"/>
        <v>189.75263940837601</v>
      </c>
      <c r="P531" s="186">
        <f t="shared" si="24"/>
        <v>64.735125713657524</v>
      </c>
      <c r="Q531" s="215">
        <f>IF(P531="-",0,P531/(1+'General inputs'!$H$30)^'MP Calculations'!$C$40)</f>
        <v>143.79542302194932</v>
      </c>
    </row>
    <row r="532" spans="3:17" x14ac:dyDescent="0.25">
      <c r="C532" s="159"/>
      <c r="D532" s="165" t="s">
        <v>291</v>
      </c>
      <c r="E532" s="238">
        <v>32509</v>
      </c>
      <c r="F532" s="166" t="str">
        <f t="shared" si="22"/>
        <v>Date check - OK</v>
      </c>
      <c r="G532" s="68"/>
      <c r="H532" s="162" t="s">
        <v>279</v>
      </c>
      <c r="I532" s="173">
        <v>19964.399283333707</v>
      </c>
      <c r="J532" s="168">
        <f>IFERROR(MIN('MP Calculations'!$E$30/I532,1),"-")</f>
        <v>0.34115533736707537</v>
      </c>
      <c r="K532" s="12"/>
      <c r="L532" s="159">
        <v>0.30219699999999999</v>
      </c>
      <c r="M532" s="187" t="s">
        <v>492</v>
      </c>
      <c r="N532" s="187">
        <v>356.22188899999998</v>
      </c>
      <c r="O532" s="186">
        <f t="shared" si="23"/>
        <v>107.64918619013299</v>
      </c>
      <c r="P532" s="186">
        <f t="shared" si="24"/>
        <v>36.72509443198593</v>
      </c>
      <c r="Q532" s="215">
        <f>IF(P532="-",0,P532/(1+'General inputs'!$H$30)^'MP Calculations'!$C$40)</f>
        <v>81.577048490296079</v>
      </c>
    </row>
    <row r="533" spans="3:17" x14ac:dyDescent="0.25">
      <c r="C533" s="159"/>
      <c r="D533" s="165" t="s">
        <v>281</v>
      </c>
      <c r="E533" s="238">
        <v>32532</v>
      </c>
      <c r="F533" s="166" t="str">
        <f t="shared" si="22"/>
        <v>Date check - OK</v>
      </c>
      <c r="G533" s="68"/>
      <c r="H533" s="162" t="s">
        <v>279</v>
      </c>
      <c r="I533" s="173">
        <v>19964.399283333707</v>
      </c>
      <c r="J533" s="168">
        <f>IFERROR(MIN('MP Calculations'!$E$30/I533,1),"-")</f>
        <v>0.34115533736707537</v>
      </c>
      <c r="K533" s="12"/>
      <c r="L533" s="159">
        <v>21.322776000000001</v>
      </c>
      <c r="M533" s="187" t="s">
        <v>492</v>
      </c>
      <c r="N533" s="187">
        <v>480.89954999999998</v>
      </c>
      <c r="O533" s="186">
        <f t="shared" si="23"/>
        <v>10254.1133831508</v>
      </c>
      <c r="P533" s="186">
        <f t="shared" si="24"/>
        <v>3498.2455106290536</v>
      </c>
      <c r="Q533" s="215">
        <f>IF(P533="-",0,P533/(1+'General inputs'!$H$30)^'MP Calculations'!$C$40)</f>
        <v>7770.6142915454711</v>
      </c>
    </row>
    <row r="534" spans="3:17" x14ac:dyDescent="0.25">
      <c r="C534" s="159"/>
      <c r="D534" s="165" t="s">
        <v>281</v>
      </c>
      <c r="E534" s="238">
        <v>32532</v>
      </c>
      <c r="F534" s="166" t="str">
        <f t="shared" si="22"/>
        <v>Date check - OK</v>
      </c>
      <c r="G534" s="68"/>
      <c r="H534" s="162" t="s">
        <v>279</v>
      </c>
      <c r="I534" s="173">
        <v>19964.399283333707</v>
      </c>
      <c r="J534" s="168">
        <f>IFERROR(MIN('MP Calculations'!$E$30/I534,1),"-")</f>
        <v>0.34115533736707537</v>
      </c>
      <c r="K534" s="12"/>
      <c r="L534" s="159">
        <v>87.916296000000003</v>
      </c>
      <c r="M534" s="187" t="s">
        <v>492</v>
      </c>
      <c r="N534" s="187">
        <v>480.89954999999998</v>
      </c>
      <c r="O534" s="186">
        <f t="shared" si="23"/>
        <v>42278.907184066797</v>
      </c>
      <c r="P534" s="186">
        <f t="shared" si="24"/>
        <v>14423.674843891575</v>
      </c>
      <c r="Q534" s="215">
        <f>IF(P534="-",0,P534/(1+'General inputs'!$H$30)^'MP Calculations'!$C$40)</f>
        <v>32039.150350655185</v>
      </c>
    </row>
    <row r="535" spans="3:17" x14ac:dyDescent="0.25">
      <c r="C535" s="159"/>
      <c r="D535" s="165" t="s">
        <v>281</v>
      </c>
      <c r="E535" s="238">
        <v>32532</v>
      </c>
      <c r="F535" s="166" t="str">
        <f t="shared" ref="F535:F598" si="25">IF(E535="","-",IF(OR(E535&lt;$E$15,E535&gt;$E$16),"ERROR - date outside of range","Date check - OK"))</f>
        <v>Date check - OK</v>
      </c>
      <c r="G535" s="68"/>
      <c r="H535" s="162" t="s">
        <v>279</v>
      </c>
      <c r="I535" s="173">
        <v>19964.399283333707</v>
      </c>
      <c r="J535" s="168">
        <f>IFERROR(MIN('MP Calculations'!$E$30/I535,1),"-")</f>
        <v>0.34115533736707537</v>
      </c>
      <c r="K535" s="12"/>
      <c r="L535" s="159">
        <v>17.993528999999999</v>
      </c>
      <c r="M535" s="187" t="s">
        <v>492</v>
      </c>
      <c r="N535" s="187">
        <v>480.89954999999998</v>
      </c>
      <c r="O535" s="186">
        <f t="shared" ref="O535:O598" si="26">IF(N535="","-",L535*N535)</f>
        <v>8653.0799990119485</v>
      </c>
      <c r="P535" s="186">
        <f t="shared" ref="P535:P598" si="27">IF(O535="-","-",IF(OR(E535&lt;$E$15,E535&gt;$E$16),0,O535*J535))</f>
        <v>2952.0444263272134</v>
      </c>
      <c r="Q535" s="215">
        <f>IF(P535="-",0,P535/(1+'General inputs'!$H$30)^'MP Calculations'!$C$40)</f>
        <v>6557.3438281552963</v>
      </c>
    </row>
    <row r="536" spans="3:17" x14ac:dyDescent="0.25">
      <c r="C536" s="159"/>
      <c r="D536" s="165" t="s">
        <v>281</v>
      </c>
      <c r="E536" s="238">
        <v>32532</v>
      </c>
      <c r="F536" s="166" t="str">
        <f t="shared" si="25"/>
        <v>Date check - OK</v>
      </c>
      <c r="G536" s="68"/>
      <c r="H536" s="162" t="s">
        <v>279</v>
      </c>
      <c r="I536" s="173">
        <v>19964.399283333707</v>
      </c>
      <c r="J536" s="168">
        <f>IFERROR(MIN('MP Calculations'!$E$30/I536,1),"-")</f>
        <v>0.34115533736707537</v>
      </c>
      <c r="K536" s="12"/>
      <c r="L536" s="159">
        <v>82.547629999999998</v>
      </c>
      <c r="M536" s="187" t="s">
        <v>492</v>
      </c>
      <c r="N536" s="187">
        <v>480.89954999999998</v>
      </c>
      <c r="O536" s="186">
        <f t="shared" si="26"/>
        <v>39697.118120566498</v>
      </c>
      <c r="P536" s="186">
        <f t="shared" si="27"/>
        <v>13542.883724922505</v>
      </c>
      <c r="Q536" s="215">
        <f>IF(P536="-",0,P536/(1+'General inputs'!$H$30)^'MP Calculations'!$C$40)</f>
        <v>30082.658721885356</v>
      </c>
    </row>
    <row r="537" spans="3:17" x14ac:dyDescent="0.25">
      <c r="C537" s="159"/>
      <c r="D537" s="165" t="s">
        <v>281</v>
      </c>
      <c r="E537" s="238">
        <v>32532</v>
      </c>
      <c r="F537" s="166" t="str">
        <f t="shared" si="25"/>
        <v>Date check - OK</v>
      </c>
      <c r="G537" s="68"/>
      <c r="H537" s="162" t="s">
        <v>279</v>
      </c>
      <c r="I537" s="173">
        <v>19964.399283333707</v>
      </c>
      <c r="J537" s="168">
        <f>IFERROR(MIN('MP Calculations'!$E$30/I537,1),"-")</f>
        <v>0.34115533736707537</v>
      </c>
      <c r="K537" s="12"/>
      <c r="L537" s="159">
        <v>38.456730999999998</v>
      </c>
      <c r="M537" s="187" t="s">
        <v>492</v>
      </c>
      <c r="N537" s="187">
        <v>480.89954999999998</v>
      </c>
      <c r="O537" s="186">
        <f t="shared" si="26"/>
        <v>18493.824632371048</v>
      </c>
      <c r="P537" s="186">
        <f t="shared" si="27"/>
        <v>6309.2669816640737</v>
      </c>
      <c r="Q537" s="215">
        <f>IF(P537="-",0,P537/(1+'General inputs'!$H$30)^'MP Calculations'!$C$40)</f>
        <v>14014.705379577206</v>
      </c>
    </row>
    <row r="538" spans="3:17" x14ac:dyDescent="0.25">
      <c r="C538" s="159"/>
      <c r="D538" s="165" t="s">
        <v>284</v>
      </c>
      <c r="E538" s="238">
        <v>32532</v>
      </c>
      <c r="F538" s="166" t="str">
        <f t="shared" si="25"/>
        <v>Date check - OK</v>
      </c>
      <c r="G538" s="68"/>
      <c r="H538" s="162" t="s">
        <v>279</v>
      </c>
      <c r="I538" s="173">
        <v>19964.399283333707</v>
      </c>
      <c r="J538" s="168">
        <f>IFERROR(MIN('MP Calculations'!$E$30/I538,1),"-")</f>
        <v>0.34115533736707537</v>
      </c>
      <c r="K538" s="12"/>
      <c r="L538" s="159">
        <v>92.632462000000004</v>
      </c>
      <c r="M538" s="187" t="s">
        <v>492</v>
      </c>
      <c r="N538" s="187">
        <v>657.22938499999998</v>
      </c>
      <c r="O538" s="186">
        <f t="shared" si="26"/>
        <v>60880.776031295871</v>
      </c>
      <c r="P538" s="186">
        <f t="shared" si="27"/>
        <v>20769.801686126099</v>
      </c>
      <c r="Q538" s="215">
        <f>IF(P538="-",0,P538/(1+'General inputs'!$H$30)^'MP Calculations'!$C$40)</f>
        <v>46135.732133264384</v>
      </c>
    </row>
    <row r="539" spans="3:17" x14ac:dyDescent="0.25">
      <c r="C539" s="159"/>
      <c r="D539" s="165" t="s">
        <v>281</v>
      </c>
      <c r="E539" s="238">
        <v>32532</v>
      </c>
      <c r="F539" s="166" t="str">
        <f t="shared" si="25"/>
        <v>Date check - OK</v>
      </c>
      <c r="G539" s="68"/>
      <c r="H539" s="162" t="s">
        <v>279</v>
      </c>
      <c r="I539" s="173">
        <v>19964.399283333707</v>
      </c>
      <c r="J539" s="168">
        <f>IFERROR(MIN('MP Calculations'!$E$30/I539,1),"-")</f>
        <v>0.34115533736707537</v>
      </c>
      <c r="K539" s="12"/>
      <c r="L539" s="159">
        <v>45.979278000000001</v>
      </c>
      <c r="M539" s="187" t="s">
        <v>492</v>
      </c>
      <c r="N539" s="187">
        <v>480.89954999999998</v>
      </c>
      <c r="O539" s="186">
        <f t="shared" si="26"/>
        <v>22111.4140995249</v>
      </c>
      <c r="P539" s="186">
        <f t="shared" si="27"/>
        <v>7543.4269367865245</v>
      </c>
      <c r="Q539" s="215">
        <f>IF(P539="-",0,P539/(1+'General inputs'!$H$30)^'MP Calculations'!$C$40)</f>
        <v>16756.131319005664</v>
      </c>
    </row>
    <row r="540" spans="3:17" x14ac:dyDescent="0.25">
      <c r="C540" s="159"/>
      <c r="D540" s="165" t="s">
        <v>284</v>
      </c>
      <c r="E540" s="238">
        <v>32532</v>
      </c>
      <c r="F540" s="166" t="str">
        <f t="shared" si="25"/>
        <v>Date check - OK</v>
      </c>
      <c r="G540" s="68"/>
      <c r="H540" s="162" t="s">
        <v>279</v>
      </c>
      <c r="I540" s="173">
        <v>19964.399283333707</v>
      </c>
      <c r="J540" s="168">
        <f>IFERROR(MIN('MP Calculations'!$E$30/I540,1),"-")</f>
        <v>0.34115533736707537</v>
      </c>
      <c r="K540" s="12"/>
      <c r="L540" s="159">
        <v>109.085748</v>
      </c>
      <c r="M540" s="187" t="s">
        <v>492</v>
      </c>
      <c r="N540" s="187">
        <v>657.22938499999998</v>
      </c>
      <c r="O540" s="186">
        <f t="shared" si="26"/>
        <v>71694.35907030497</v>
      </c>
      <c r="P540" s="186">
        <f t="shared" si="27"/>
        <v>24458.913255946132</v>
      </c>
      <c r="Q540" s="215">
        <f>IF(P540="-",0,P540/(1+'General inputs'!$H$30)^'MP Calculations'!$C$40)</f>
        <v>54330.315103627283</v>
      </c>
    </row>
    <row r="541" spans="3:17" x14ac:dyDescent="0.25">
      <c r="C541" s="159"/>
      <c r="D541" s="165" t="s">
        <v>281</v>
      </c>
      <c r="E541" s="238">
        <v>32532</v>
      </c>
      <c r="F541" s="166" t="str">
        <f t="shared" si="25"/>
        <v>Date check - OK</v>
      </c>
      <c r="G541" s="68"/>
      <c r="H541" s="162" t="s">
        <v>279</v>
      </c>
      <c r="I541" s="173">
        <v>19964.399283333707</v>
      </c>
      <c r="J541" s="168">
        <f>IFERROR(MIN('MP Calculations'!$E$30/I541,1),"-")</f>
        <v>0.34115533736707537</v>
      </c>
      <c r="K541" s="12"/>
      <c r="L541" s="159">
        <v>45.986103</v>
      </c>
      <c r="M541" s="187" t="s">
        <v>492</v>
      </c>
      <c r="N541" s="187">
        <v>480.89954999999998</v>
      </c>
      <c r="O541" s="186">
        <f t="shared" si="26"/>
        <v>22114.696238953649</v>
      </c>
      <c r="P541" s="186">
        <f t="shared" si="27"/>
        <v>7544.5466561706253</v>
      </c>
      <c r="Q541" s="215">
        <f>IF(P541="-",0,P541/(1+'General inputs'!$H$30)^'MP Calculations'!$C$40)</f>
        <v>16758.618539362891</v>
      </c>
    </row>
    <row r="542" spans="3:17" x14ac:dyDescent="0.25">
      <c r="C542" s="159"/>
      <c r="D542" s="165" t="s">
        <v>281</v>
      </c>
      <c r="E542" s="238">
        <v>32532</v>
      </c>
      <c r="F542" s="166" t="str">
        <f t="shared" si="25"/>
        <v>Date check - OK</v>
      </c>
      <c r="G542" s="68"/>
      <c r="H542" s="162" t="s">
        <v>279</v>
      </c>
      <c r="I542" s="173">
        <v>19964.399283333707</v>
      </c>
      <c r="J542" s="168">
        <f>IFERROR(MIN('MP Calculations'!$E$30/I542,1),"-")</f>
        <v>0.34115533736707537</v>
      </c>
      <c r="K542" s="12"/>
      <c r="L542" s="159">
        <v>25.118600000000001</v>
      </c>
      <c r="M542" s="187" t="s">
        <v>492</v>
      </c>
      <c r="N542" s="187">
        <v>480.89954999999998</v>
      </c>
      <c r="O542" s="186">
        <f t="shared" si="26"/>
        <v>12079.523436629999</v>
      </c>
      <c r="P542" s="186">
        <f t="shared" si="27"/>
        <v>4120.9938932570012</v>
      </c>
      <c r="Q542" s="215">
        <f>IF(P542="-",0,P542/(1+'General inputs'!$H$30)^'MP Calculations'!$C$40)</f>
        <v>9153.9184271135273</v>
      </c>
    </row>
    <row r="543" spans="3:17" x14ac:dyDescent="0.25">
      <c r="C543" s="159"/>
      <c r="D543" s="165" t="s">
        <v>284</v>
      </c>
      <c r="E543" s="238">
        <v>32532</v>
      </c>
      <c r="F543" s="166" t="str">
        <f t="shared" si="25"/>
        <v>Date check - OK</v>
      </c>
      <c r="G543" s="68"/>
      <c r="H543" s="162" t="s">
        <v>279</v>
      </c>
      <c r="I543" s="173">
        <v>19964.399283333707</v>
      </c>
      <c r="J543" s="168">
        <f>IFERROR(MIN('MP Calculations'!$E$30/I543,1),"-")</f>
        <v>0.34115533736707537</v>
      </c>
      <c r="K543" s="12"/>
      <c r="L543" s="159">
        <v>8.9997889999999998</v>
      </c>
      <c r="M543" s="187" t="s">
        <v>492</v>
      </c>
      <c r="N543" s="187">
        <v>657.22938499999998</v>
      </c>
      <c r="O543" s="186">
        <f t="shared" si="26"/>
        <v>5914.9257895997644</v>
      </c>
      <c r="P543" s="186">
        <f t="shared" si="27"/>
        <v>2017.9085032521223</v>
      </c>
      <c r="Q543" s="215">
        <f>IF(P543="-",0,P543/(1+'General inputs'!$H$30)^'MP Calculations'!$C$40)</f>
        <v>4482.3579725204672</v>
      </c>
    </row>
    <row r="544" spans="3:17" x14ac:dyDescent="0.25">
      <c r="C544" s="159"/>
      <c r="D544" s="165" t="s">
        <v>281</v>
      </c>
      <c r="E544" s="238">
        <v>32532</v>
      </c>
      <c r="F544" s="166" t="str">
        <f t="shared" si="25"/>
        <v>Date check - OK</v>
      </c>
      <c r="G544" s="68"/>
      <c r="H544" s="162" t="s">
        <v>279</v>
      </c>
      <c r="I544" s="173">
        <v>19964.399283333707</v>
      </c>
      <c r="J544" s="168">
        <f>IFERROR(MIN('MP Calculations'!$E$30/I544,1),"-")</f>
        <v>0.34115533736707537</v>
      </c>
      <c r="K544" s="12"/>
      <c r="L544" s="159">
        <v>29.232495</v>
      </c>
      <c r="M544" s="187" t="s">
        <v>492</v>
      </c>
      <c r="N544" s="187">
        <v>480.89954999999998</v>
      </c>
      <c r="O544" s="186">
        <f t="shared" si="26"/>
        <v>14057.89369087725</v>
      </c>
      <c r="P544" s="186">
        <f t="shared" si="27"/>
        <v>4795.9254647817088</v>
      </c>
      <c r="Q544" s="215">
        <f>IF(P544="-",0,P544/(1+'General inputs'!$H$30)^'MP Calculations'!$C$40)</f>
        <v>10653.136506453548</v>
      </c>
    </row>
    <row r="545" spans="3:17" x14ac:dyDescent="0.25">
      <c r="C545" s="159"/>
      <c r="D545" s="165" t="s">
        <v>281</v>
      </c>
      <c r="E545" s="238">
        <v>32532</v>
      </c>
      <c r="F545" s="166" t="str">
        <f t="shared" si="25"/>
        <v>Date check - OK</v>
      </c>
      <c r="G545" s="68"/>
      <c r="H545" s="162" t="s">
        <v>279</v>
      </c>
      <c r="I545" s="173">
        <v>19964.399283333707</v>
      </c>
      <c r="J545" s="168">
        <f>IFERROR(MIN('MP Calculations'!$E$30/I545,1),"-")</f>
        <v>0.34115533736707537</v>
      </c>
      <c r="K545" s="12"/>
      <c r="L545" s="159">
        <v>31.890940000000001</v>
      </c>
      <c r="M545" s="187" t="s">
        <v>492</v>
      </c>
      <c r="N545" s="187">
        <v>480.89954999999998</v>
      </c>
      <c r="O545" s="186">
        <f t="shared" si="26"/>
        <v>15336.338695077</v>
      </c>
      <c r="P545" s="186">
        <f t="shared" si="27"/>
        <v>5232.0738014947265</v>
      </c>
      <c r="Q545" s="215">
        <f>IF(P545="-",0,P545/(1+'General inputs'!$H$30)^'MP Calculations'!$C$40)</f>
        <v>11621.948011591885</v>
      </c>
    </row>
    <row r="546" spans="3:17" x14ac:dyDescent="0.25">
      <c r="C546" s="159"/>
      <c r="D546" s="165" t="s">
        <v>284</v>
      </c>
      <c r="E546" s="238">
        <v>32532</v>
      </c>
      <c r="F546" s="166" t="str">
        <f t="shared" si="25"/>
        <v>Date check - OK</v>
      </c>
      <c r="G546" s="68"/>
      <c r="H546" s="162" t="s">
        <v>279</v>
      </c>
      <c r="I546" s="173">
        <v>19964.399283333707</v>
      </c>
      <c r="J546" s="168">
        <f>IFERROR(MIN('MP Calculations'!$E$30/I546,1),"-")</f>
        <v>0.34115533736707537</v>
      </c>
      <c r="K546" s="12"/>
      <c r="L546" s="159">
        <v>124.652672</v>
      </c>
      <c r="M546" s="187" t="s">
        <v>492</v>
      </c>
      <c r="N546" s="187">
        <v>657.22938499999998</v>
      </c>
      <c r="O546" s="186">
        <f t="shared" si="26"/>
        <v>81925.398957166719</v>
      </c>
      <c r="P546" s="186">
        <f t="shared" si="27"/>
        <v>27949.287120164456</v>
      </c>
      <c r="Q546" s="215">
        <f>IF(P546="-",0,P546/(1+'General inputs'!$H$30)^'MP Calculations'!$C$40)</f>
        <v>62083.444193544863</v>
      </c>
    </row>
    <row r="547" spans="3:17" x14ac:dyDescent="0.25">
      <c r="C547" s="159"/>
      <c r="D547" s="165" t="s">
        <v>320</v>
      </c>
      <c r="E547" s="238">
        <v>32689</v>
      </c>
      <c r="F547" s="166" t="str">
        <f t="shared" si="25"/>
        <v>Date check - OK</v>
      </c>
      <c r="G547" s="68"/>
      <c r="H547" s="162" t="s">
        <v>279</v>
      </c>
      <c r="I547" s="173">
        <v>19964.399283333707</v>
      </c>
      <c r="J547" s="168">
        <f>IFERROR(MIN('MP Calculations'!$E$30/I547,1),"-")</f>
        <v>0.34115533736707537</v>
      </c>
      <c r="K547" s="12"/>
      <c r="L547" s="159">
        <v>1</v>
      </c>
      <c r="M547" s="187" t="s">
        <v>493</v>
      </c>
      <c r="N547" s="187">
        <v>175307.44819600001</v>
      </c>
      <c r="O547" s="186">
        <f t="shared" si="26"/>
        <v>175307.44819600001</v>
      </c>
      <c r="P547" s="186">
        <f t="shared" si="27"/>
        <v>59807.071632267471</v>
      </c>
      <c r="Q547" s="215">
        <f>IF(P547="-",0,P547/(1+'General inputs'!$H$30)^'MP Calculations'!$C$40)</f>
        <v>132848.79067210248</v>
      </c>
    </row>
    <row r="548" spans="3:17" x14ac:dyDescent="0.25">
      <c r="C548" s="159"/>
      <c r="D548" s="165" t="s">
        <v>321</v>
      </c>
      <c r="E548" s="238">
        <v>32689</v>
      </c>
      <c r="F548" s="166" t="str">
        <f t="shared" si="25"/>
        <v>Date check - OK</v>
      </c>
      <c r="G548" s="68"/>
      <c r="H548" s="162" t="s">
        <v>279</v>
      </c>
      <c r="I548" s="173">
        <v>19964.399283333707</v>
      </c>
      <c r="J548" s="168">
        <f>IFERROR(MIN('MP Calculations'!$E$30/I548,1),"-")</f>
        <v>0.34115533736707537</v>
      </c>
      <c r="K548" s="12"/>
      <c r="L548" s="159">
        <v>1</v>
      </c>
      <c r="M548" s="187" t="s">
        <v>493</v>
      </c>
      <c r="N548" s="187">
        <v>39590.964376999997</v>
      </c>
      <c r="O548" s="186">
        <f t="shared" si="26"/>
        <v>39590.964376999997</v>
      </c>
      <c r="P548" s="186">
        <f t="shared" si="27"/>
        <v>13506.668808723296</v>
      </c>
      <c r="Q548" s="215">
        <f>IF(P548="-",0,P548/(1+'General inputs'!$H$30)^'MP Calculations'!$C$40)</f>
        <v>30002.214926694407</v>
      </c>
    </row>
    <row r="549" spans="3:17" x14ac:dyDescent="0.25">
      <c r="C549" s="159"/>
      <c r="D549" s="165" t="s">
        <v>322</v>
      </c>
      <c r="E549" s="238">
        <v>32689</v>
      </c>
      <c r="F549" s="166" t="str">
        <f t="shared" si="25"/>
        <v>Date check - OK</v>
      </c>
      <c r="G549" s="68"/>
      <c r="H549" s="162" t="s">
        <v>279</v>
      </c>
      <c r="I549" s="173">
        <v>19964.399283333707</v>
      </c>
      <c r="J549" s="168">
        <f>IFERROR(MIN('MP Calculations'!$E$30/I549,1),"-")</f>
        <v>0.34115533736707537</v>
      </c>
      <c r="K549" s="12"/>
      <c r="L549" s="159">
        <v>1</v>
      </c>
      <c r="M549" s="187" t="s">
        <v>493</v>
      </c>
      <c r="N549" s="187">
        <v>16440.315716000001</v>
      </c>
      <c r="O549" s="186">
        <f t="shared" si="26"/>
        <v>16440.315716000001</v>
      </c>
      <c r="P549" s="186">
        <f t="shared" si="27"/>
        <v>5608.7014545132115</v>
      </c>
      <c r="Q549" s="215">
        <f>IF(P549="-",0,P549/(1+'General inputs'!$H$30)^'MP Calculations'!$C$40)</f>
        <v>12458.546876435537</v>
      </c>
    </row>
    <row r="550" spans="3:17" x14ac:dyDescent="0.25">
      <c r="C550" s="159"/>
      <c r="D550" s="165" t="s">
        <v>323</v>
      </c>
      <c r="E550" s="238">
        <v>32689</v>
      </c>
      <c r="F550" s="166" t="str">
        <f t="shared" si="25"/>
        <v>Date check - OK</v>
      </c>
      <c r="G550" s="68"/>
      <c r="H550" s="162" t="s">
        <v>279</v>
      </c>
      <c r="I550" s="173">
        <v>19964.399283333707</v>
      </c>
      <c r="J550" s="168">
        <f>IFERROR(MIN('MP Calculations'!$E$30/I550,1),"-")</f>
        <v>0.34115533736707537</v>
      </c>
      <c r="K550" s="12"/>
      <c r="L550" s="159">
        <v>1</v>
      </c>
      <c r="M550" s="187" t="s">
        <v>493</v>
      </c>
      <c r="N550" s="187">
        <v>166416.25704299999</v>
      </c>
      <c r="O550" s="186">
        <f t="shared" si="26"/>
        <v>166416.25704299999</v>
      </c>
      <c r="P550" s="186">
        <f t="shared" si="27"/>
        <v>56773.794314870596</v>
      </c>
      <c r="Q550" s="215">
        <f>IF(P550="-",0,P550/(1+'General inputs'!$H$30)^'MP Calculations'!$C$40)</f>
        <v>126111.00511612346</v>
      </c>
    </row>
    <row r="551" spans="3:17" x14ac:dyDescent="0.25">
      <c r="C551" s="159"/>
      <c r="D551" s="165" t="s">
        <v>324</v>
      </c>
      <c r="E551" s="238">
        <v>32689</v>
      </c>
      <c r="F551" s="166" t="str">
        <f t="shared" si="25"/>
        <v>Date check - OK</v>
      </c>
      <c r="G551" s="68"/>
      <c r="H551" s="162" t="s">
        <v>279</v>
      </c>
      <c r="I551" s="173">
        <v>19964.399283333707</v>
      </c>
      <c r="J551" s="168">
        <f>IFERROR(MIN('MP Calculations'!$E$30/I551,1),"-")</f>
        <v>0.34115533736707537</v>
      </c>
      <c r="K551" s="12"/>
      <c r="L551" s="159">
        <v>1</v>
      </c>
      <c r="M551" s="187" t="s">
        <v>493</v>
      </c>
      <c r="N551" s="187">
        <v>56031.280093000001</v>
      </c>
      <c r="O551" s="186">
        <f t="shared" si="26"/>
        <v>56031.280093000001</v>
      </c>
      <c r="P551" s="186">
        <f t="shared" si="27"/>
        <v>19115.370263236509</v>
      </c>
      <c r="Q551" s="215">
        <f>IF(P551="-",0,P551/(1+'General inputs'!$H$30)^'MP Calculations'!$C$40)</f>
        <v>42460.76180312995</v>
      </c>
    </row>
    <row r="552" spans="3:17" x14ac:dyDescent="0.25">
      <c r="C552" s="159"/>
      <c r="D552" s="165" t="s">
        <v>325</v>
      </c>
      <c r="E552" s="238">
        <v>32689</v>
      </c>
      <c r="F552" s="166" t="str">
        <f t="shared" si="25"/>
        <v>Date check - OK</v>
      </c>
      <c r="G552" s="68"/>
      <c r="H552" s="162" t="s">
        <v>279</v>
      </c>
      <c r="I552" s="173">
        <v>19964.399283333707</v>
      </c>
      <c r="J552" s="168">
        <f>IFERROR(MIN('MP Calculations'!$E$30/I552,1),"-")</f>
        <v>0.34115533736707537</v>
      </c>
      <c r="K552" s="12"/>
      <c r="L552" s="159">
        <v>1</v>
      </c>
      <c r="M552" s="187" t="s">
        <v>493</v>
      </c>
      <c r="N552" s="187">
        <v>81027.270313999994</v>
      </c>
      <c r="O552" s="186">
        <f t="shared" si="26"/>
        <v>81027.270313999994</v>
      </c>
      <c r="P552" s="186">
        <f t="shared" si="27"/>
        <v>27642.88573990588</v>
      </c>
      <c r="Q552" s="215">
        <f>IF(P552="-",0,P552/(1+'General inputs'!$H$30)^'MP Calculations'!$C$40)</f>
        <v>61402.838176284968</v>
      </c>
    </row>
    <row r="553" spans="3:17" x14ac:dyDescent="0.25">
      <c r="C553" s="159"/>
      <c r="D553" s="165" t="s">
        <v>326</v>
      </c>
      <c r="E553" s="238">
        <v>32689</v>
      </c>
      <c r="F553" s="166" t="str">
        <f t="shared" si="25"/>
        <v>Date check - OK</v>
      </c>
      <c r="G553" s="68"/>
      <c r="H553" s="162" t="s">
        <v>279</v>
      </c>
      <c r="I553" s="173">
        <v>19964.399283333707</v>
      </c>
      <c r="J553" s="168">
        <f>IFERROR(MIN('MP Calculations'!$E$30/I553,1),"-")</f>
        <v>0.34115533736707537</v>
      </c>
      <c r="K553" s="12"/>
      <c r="L553" s="159">
        <v>1</v>
      </c>
      <c r="M553" s="187" t="s">
        <v>493</v>
      </c>
      <c r="N553" s="187">
        <v>40454.254389000002</v>
      </c>
      <c r="O553" s="186">
        <f t="shared" si="26"/>
        <v>40454.254389000002</v>
      </c>
      <c r="P553" s="186">
        <f t="shared" si="27"/>
        <v>13801.184804012784</v>
      </c>
      <c r="Q553" s="215">
        <f>IF(P553="-",0,P553/(1+'General inputs'!$H$30)^'MP Calculations'!$C$40)</f>
        <v>30656.4200689955</v>
      </c>
    </row>
    <row r="554" spans="3:17" x14ac:dyDescent="0.25">
      <c r="C554" s="159"/>
      <c r="D554" s="165" t="s">
        <v>281</v>
      </c>
      <c r="E554" s="238">
        <v>32706</v>
      </c>
      <c r="F554" s="166" t="str">
        <f t="shared" si="25"/>
        <v>Date check - OK</v>
      </c>
      <c r="G554" s="68"/>
      <c r="H554" s="162" t="s">
        <v>279</v>
      </c>
      <c r="I554" s="173">
        <v>19964.399283333707</v>
      </c>
      <c r="J554" s="168">
        <f>IFERROR(MIN('MP Calculations'!$E$30/I554,1),"-")</f>
        <v>0.34115533736707537</v>
      </c>
      <c r="K554" s="12"/>
      <c r="L554" s="159">
        <v>17.638276000000001</v>
      </c>
      <c r="M554" s="187" t="s">
        <v>492</v>
      </c>
      <c r="N554" s="187">
        <v>480.89954999999998</v>
      </c>
      <c r="O554" s="186">
        <f t="shared" si="26"/>
        <v>8482.2389911758</v>
      </c>
      <c r="P554" s="186">
        <f t="shared" si="27"/>
        <v>2893.7611046627412</v>
      </c>
      <c r="Q554" s="215">
        <f>IF(P554="-",0,P554/(1+'General inputs'!$H$30)^'MP Calculations'!$C$40)</f>
        <v>6427.8797265338953</v>
      </c>
    </row>
    <row r="555" spans="3:17" x14ac:dyDescent="0.25">
      <c r="C555" s="159"/>
      <c r="D555" s="165" t="s">
        <v>281</v>
      </c>
      <c r="E555" s="238">
        <v>32706</v>
      </c>
      <c r="F555" s="166" t="str">
        <f t="shared" si="25"/>
        <v>Date check - OK</v>
      </c>
      <c r="G555" s="68"/>
      <c r="H555" s="162" t="s">
        <v>279</v>
      </c>
      <c r="I555" s="173">
        <v>19964.399283333707</v>
      </c>
      <c r="J555" s="168">
        <f>IFERROR(MIN('MP Calculations'!$E$30/I555,1),"-")</f>
        <v>0.34115533736707537</v>
      </c>
      <c r="K555" s="12"/>
      <c r="L555" s="159">
        <v>44.089697999999999</v>
      </c>
      <c r="M555" s="187" t="s">
        <v>492</v>
      </c>
      <c r="N555" s="187">
        <v>480.89954999999998</v>
      </c>
      <c r="O555" s="186">
        <f t="shared" si="26"/>
        <v>21202.715927835899</v>
      </c>
      <c r="P555" s="186">
        <f t="shared" si="27"/>
        <v>7233.4197054591186</v>
      </c>
      <c r="Q555" s="215">
        <f>IF(P555="-",0,P555/(1+'General inputs'!$H$30)^'MP Calculations'!$C$40)</f>
        <v>16067.515664410854</v>
      </c>
    </row>
    <row r="556" spans="3:17" x14ac:dyDescent="0.25">
      <c r="C556" s="159"/>
      <c r="D556" s="165" t="s">
        <v>281</v>
      </c>
      <c r="E556" s="238">
        <v>32706</v>
      </c>
      <c r="F556" s="166" t="str">
        <f t="shared" si="25"/>
        <v>Date check - OK</v>
      </c>
      <c r="G556" s="68"/>
      <c r="H556" s="162" t="s">
        <v>279</v>
      </c>
      <c r="I556" s="173">
        <v>19964.399283333707</v>
      </c>
      <c r="J556" s="168">
        <f>IFERROR(MIN('MP Calculations'!$E$30/I556,1),"-")</f>
        <v>0.34115533736707537</v>
      </c>
      <c r="K556" s="12"/>
      <c r="L556" s="159">
        <v>42.622985</v>
      </c>
      <c r="M556" s="187" t="s">
        <v>492</v>
      </c>
      <c r="N556" s="187">
        <v>480.89954999999998</v>
      </c>
      <c r="O556" s="186">
        <f t="shared" si="26"/>
        <v>20497.374306156747</v>
      </c>
      <c r="P556" s="186">
        <f t="shared" si="27"/>
        <v>6992.7886465561278</v>
      </c>
      <c r="Q556" s="215">
        <f>IF(P556="-",0,P556/(1+'General inputs'!$H$30)^'MP Calculations'!$C$40)</f>
        <v>15533.004538870935</v>
      </c>
    </row>
    <row r="557" spans="3:17" x14ac:dyDescent="0.25">
      <c r="C557" s="159"/>
      <c r="D557" s="165" t="s">
        <v>281</v>
      </c>
      <c r="E557" s="238">
        <v>32706</v>
      </c>
      <c r="F557" s="166" t="str">
        <f t="shared" si="25"/>
        <v>Date check - OK</v>
      </c>
      <c r="G557" s="68"/>
      <c r="H557" s="162" t="s">
        <v>279</v>
      </c>
      <c r="I557" s="173">
        <v>19964.399283333707</v>
      </c>
      <c r="J557" s="168">
        <f>IFERROR(MIN('MP Calculations'!$E$30/I557,1),"-")</f>
        <v>0.34115533736707537</v>
      </c>
      <c r="K557" s="12"/>
      <c r="L557" s="159">
        <v>33.849359999999997</v>
      </c>
      <c r="M557" s="187" t="s">
        <v>492</v>
      </c>
      <c r="N557" s="187">
        <v>480.89954999999998</v>
      </c>
      <c r="O557" s="186">
        <f t="shared" si="26"/>
        <v>16278.141991787998</v>
      </c>
      <c r="P557" s="186">
        <f t="shared" si="27"/>
        <v>5553.3750229175903</v>
      </c>
      <c r="Q557" s="215">
        <f>IF(P557="-",0,P557/(1+'General inputs'!$H$30)^'MP Calculations'!$C$40)</f>
        <v>12335.650882214753</v>
      </c>
    </row>
    <row r="558" spans="3:17" x14ac:dyDescent="0.25">
      <c r="C558" s="159"/>
      <c r="D558" s="165" t="s">
        <v>281</v>
      </c>
      <c r="E558" s="238">
        <v>32706</v>
      </c>
      <c r="F558" s="166" t="str">
        <f t="shared" si="25"/>
        <v>Date check - OK</v>
      </c>
      <c r="G558" s="68"/>
      <c r="H558" s="162" t="s">
        <v>279</v>
      </c>
      <c r="I558" s="173">
        <v>19964.399283333707</v>
      </c>
      <c r="J558" s="168">
        <f>IFERROR(MIN('MP Calculations'!$E$30/I558,1),"-")</f>
        <v>0.34115533736707537</v>
      </c>
      <c r="K558" s="12"/>
      <c r="L558" s="159">
        <v>41.979528000000002</v>
      </c>
      <c r="M558" s="187" t="s">
        <v>492</v>
      </c>
      <c r="N558" s="187">
        <v>480.89954999999998</v>
      </c>
      <c r="O558" s="186">
        <f t="shared" si="26"/>
        <v>20187.936124412401</v>
      </c>
      <c r="P558" s="186">
        <f t="shared" si="27"/>
        <v>6887.2221592688811</v>
      </c>
      <c r="Q558" s="215">
        <f>IF(P558="-",0,P558/(1+'General inputs'!$H$30)^'MP Calculations'!$C$40)</f>
        <v>15298.510861303112</v>
      </c>
    </row>
    <row r="559" spans="3:17" x14ac:dyDescent="0.25">
      <c r="C559" s="159"/>
      <c r="D559" s="165" t="s">
        <v>281</v>
      </c>
      <c r="E559" s="238">
        <v>32706</v>
      </c>
      <c r="F559" s="166" t="str">
        <f t="shared" si="25"/>
        <v>Date check - OK</v>
      </c>
      <c r="G559" s="68"/>
      <c r="H559" s="162" t="s">
        <v>279</v>
      </c>
      <c r="I559" s="173">
        <v>19964.399283333707</v>
      </c>
      <c r="J559" s="168">
        <f>IFERROR(MIN('MP Calculations'!$E$30/I559,1),"-")</f>
        <v>0.34115533736707537</v>
      </c>
      <c r="K559" s="12"/>
      <c r="L559" s="159">
        <v>83.520266000000007</v>
      </c>
      <c r="M559" s="187" t="s">
        <v>492</v>
      </c>
      <c r="N559" s="187">
        <v>480.89954999999998</v>
      </c>
      <c r="O559" s="186">
        <f t="shared" si="26"/>
        <v>40164.858335280303</v>
      </c>
      <c r="P559" s="186">
        <f t="shared" si="27"/>
        <v>13702.455795673341</v>
      </c>
      <c r="Q559" s="215">
        <f>IF(P559="-",0,P559/(1+'General inputs'!$H$30)^'MP Calculations'!$C$40)</f>
        <v>30437.11440824025</v>
      </c>
    </row>
    <row r="560" spans="3:17" x14ac:dyDescent="0.25">
      <c r="C560" s="159"/>
      <c r="D560" s="165" t="s">
        <v>281</v>
      </c>
      <c r="E560" s="238">
        <v>32706</v>
      </c>
      <c r="F560" s="166" t="str">
        <f t="shared" si="25"/>
        <v>Date check - OK</v>
      </c>
      <c r="G560" s="68"/>
      <c r="H560" s="162" t="s">
        <v>279</v>
      </c>
      <c r="I560" s="173">
        <v>19964.399283333707</v>
      </c>
      <c r="J560" s="168">
        <f>IFERROR(MIN('MP Calculations'!$E$30/I560,1),"-")</f>
        <v>0.34115533736707537</v>
      </c>
      <c r="K560" s="12"/>
      <c r="L560" s="159">
        <v>56.439836</v>
      </c>
      <c r="M560" s="187" t="s">
        <v>492</v>
      </c>
      <c r="N560" s="187">
        <v>480.89954999999998</v>
      </c>
      <c r="O560" s="186">
        <f t="shared" si="26"/>
        <v>27141.8917344738</v>
      </c>
      <c r="P560" s="186">
        <f t="shared" si="27"/>
        <v>9259.6012314550444</v>
      </c>
      <c r="Q560" s="215">
        <f>IF(P560="-",0,P560/(1+'General inputs'!$H$30)^'MP Calculations'!$C$40)</f>
        <v>20568.250411394962</v>
      </c>
    </row>
    <row r="561" spans="3:17" x14ac:dyDescent="0.25">
      <c r="C561" s="159"/>
      <c r="D561" s="165" t="s">
        <v>281</v>
      </c>
      <c r="E561" s="238">
        <v>32706</v>
      </c>
      <c r="F561" s="166" t="str">
        <f t="shared" si="25"/>
        <v>Date check - OK</v>
      </c>
      <c r="G561" s="68"/>
      <c r="H561" s="162" t="s">
        <v>279</v>
      </c>
      <c r="I561" s="173">
        <v>19964.399283333707</v>
      </c>
      <c r="J561" s="168">
        <f>IFERROR(MIN('MP Calculations'!$E$30/I561,1),"-")</f>
        <v>0.34115533736707537</v>
      </c>
      <c r="K561" s="12"/>
      <c r="L561" s="159">
        <v>41.32056</v>
      </c>
      <c r="M561" s="187" t="s">
        <v>492</v>
      </c>
      <c r="N561" s="187">
        <v>480.89954999999998</v>
      </c>
      <c r="O561" s="186">
        <f t="shared" si="26"/>
        <v>19871.038709747998</v>
      </c>
      <c r="P561" s="186">
        <f t="shared" si="27"/>
        <v>6779.1109148582927</v>
      </c>
      <c r="Q561" s="215">
        <f>IF(P561="-",0,P561/(1+'General inputs'!$H$30)^'MP Calculations'!$C$40)</f>
        <v>15058.364542715364</v>
      </c>
    </row>
    <row r="562" spans="3:17" x14ac:dyDescent="0.25">
      <c r="C562" s="159"/>
      <c r="D562" s="165" t="s">
        <v>281</v>
      </c>
      <c r="E562" s="238">
        <v>32706</v>
      </c>
      <c r="F562" s="166" t="str">
        <f t="shared" si="25"/>
        <v>Date check - OK</v>
      </c>
      <c r="G562" s="68"/>
      <c r="H562" s="162" t="s">
        <v>279</v>
      </c>
      <c r="I562" s="173">
        <v>19964.399283333707</v>
      </c>
      <c r="J562" s="168">
        <f>IFERROR(MIN('MP Calculations'!$E$30/I562,1),"-")</f>
        <v>0.34115533736707537</v>
      </c>
      <c r="K562" s="12"/>
      <c r="L562" s="159">
        <v>53.926850999999999</v>
      </c>
      <c r="M562" s="187" t="s">
        <v>492</v>
      </c>
      <c r="N562" s="187">
        <v>480.89954999999998</v>
      </c>
      <c r="O562" s="186">
        <f t="shared" si="26"/>
        <v>25933.398378817048</v>
      </c>
      <c r="P562" s="186">
        <f t="shared" si="27"/>
        <v>8847.3172730000952</v>
      </c>
      <c r="Q562" s="215">
        <f>IF(P562="-",0,P562/(1+'General inputs'!$H$30)^'MP Calculations'!$C$40)</f>
        <v>19652.44858730604</v>
      </c>
    </row>
    <row r="563" spans="3:17" x14ac:dyDescent="0.25">
      <c r="C563" s="159"/>
      <c r="D563" s="165" t="s">
        <v>281</v>
      </c>
      <c r="E563" s="238">
        <v>32706</v>
      </c>
      <c r="F563" s="166" t="str">
        <f t="shared" si="25"/>
        <v>Date check - OK</v>
      </c>
      <c r="G563" s="68"/>
      <c r="H563" s="162" t="s">
        <v>279</v>
      </c>
      <c r="I563" s="173">
        <v>19964.399283333707</v>
      </c>
      <c r="J563" s="168">
        <f>IFERROR(MIN('MP Calculations'!$E$30/I563,1),"-")</f>
        <v>0.34115533736707537</v>
      </c>
      <c r="K563" s="12"/>
      <c r="L563" s="159">
        <v>50.901812999999997</v>
      </c>
      <c r="M563" s="187" t="s">
        <v>492</v>
      </c>
      <c r="N563" s="187">
        <v>480.89954999999998</v>
      </c>
      <c r="O563" s="186">
        <f t="shared" si="26"/>
        <v>24478.658965884148</v>
      </c>
      <c r="P563" s="186">
        <f t="shared" si="27"/>
        <v>8351.0251577997915</v>
      </c>
      <c r="Q563" s="215">
        <f>IF(P563="-",0,P563/(1+'General inputs'!$H$30)^'MP Calculations'!$C$40)</f>
        <v>18550.040368260448</v>
      </c>
    </row>
    <row r="564" spans="3:17" x14ac:dyDescent="0.25">
      <c r="C564" s="159"/>
      <c r="D564" s="165" t="s">
        <v>281</v>
      </c>
      <c r="E564" s="238">
        <v>32706</v>
      </c>
      <c r="F564" s="166" t="str">
        <f t="shared" si="25"/>
        <v>Date check - OK</v>
      </c>
      <c r="G564" s="68"/>
      <c r="H564" s="162" t="s">
        <v>279</v>
      </c>
      <c r="I564" s="173">
        <v>19964.399283333707</v>
      </c>
      <c r="J564" s="168">
        <f>IFERROR(MIN('MP Calculations'!$E$30/I564,1),"-")</f>
        <v>0.34115533736707537</v>
      </c>
      <c r="K564" s="12"/>
      <c r="L564" s="159">
        <v>3.3013170000000001</v>
      </c>
      <c r="M564" s="187" t="s">
        <v>492</v>
      </c>
      <c r="N564" s="187">
        <v>480.89954999999998</v>
      </c>
      <c r="O564" s="186">
        <f t="shared" si="26"/>
        <v>1587.6018597073501</v>
      </c>
      <c r="P564" s="186">
        <f t="shared" si="27"/>
        <v>541.61884805305726</v>
      </c>
      <c r="Q564" s="215">
        <f>IF(P564="-",0,P564/(1+'General inputs'!$H$30)^'MP Calculations'!$C$40)</f>
        <v>1203.0919923898286</v>
      </c>
    </row>
    <row r="565" spans="3:17" x14ac:dyDescent="0.25">
      <c r="C565" s="159"/>
      <c r="D565" s="165" t="s">
        <v>281</v>
      </c>
      <c r="E565" s="238">
        <v>32706</v>
      </c>
      <c r="F565" s="166" t="str">
        <f t="shared" si="25"/>
        <v>Date check - OK</v>
      </c>
      <c r="G565" s="68"/>
      <c r="H565" s="162" t="s">
        <v>279</v>
      </c>
      <c r="I565" s="173">
        <v>19964.399283333707</v>
      </c>
      <c r="J565" s="168">
        <f>IFERROR(MIN('MP Calculations'!$E$30/I565,1),"-")</f>
        <v>0.34115533736707537</v>
      </c>
      <c r="K565" s="12"/>
      <c r="L565" s="159">
        <v>28.812221000000001</v>
      </c>
      <c r="M565" s="187" t="s">
        <v>492</v>
      </c>
      <c r="N565" s="187">
        <v>480.89954999999998</v>
      </c>
      <c r="O565" s="186">
        <f t="shared" si="26"/>
        <v>13855.78411340055</v>
      </c>
      <c r="P565" s="186">
        <f t="shared" si="27"/>
        <v>4726.9747036925282</v>
      </c>
      <c r="Q565" s="215">
        <f>IF(P565="-",0,P565/(1+'General inputs'!$H$30)^'MP Calculations'!$C$40)</f>
        <v>10499.976938920458</v>
      </c>
    </row>
    <row r="566" spans="3:17" x14ac:dyDescent="0.25">
      <c r="C566" s="159"/>
      <c r="D566" s="165" t="s">
        <v>281</v>
      </c>
      <c r="E566" s="238">
        <v>32706</v>
      </c>
      <c r="F566" s="166" t="str">
        <f t="shared" si="25"/>
        <v>Date check - OK</v>
      </c>
      <c r="G566" s="68"/>
      <c r="H566" s="162" t="s">
        <v>279</v>
      </c>
      <c r="I566" s="173">
        <v>19964.399283333707</v>
      </c>
      <c r="J566" s="168">
        <f>IFERROR(MIN('MP Calculations'!$E$30/I566,1),"-")</f>
        <v>0.34115533736707537</v>
      </c>
      <c r="K566" s="12"/>
      <c r="L566" s="159">
        <v>25.126149000000002</v>
      </c>
      <c r="M566" s="187" t="s">
        <v>492</v>
      </c>
      <c r="N566" s="187">
        <v>480.89954999999998</v>
      </c>
      <c r="O566" s="186">
        <f t="shared" si="26"/>
        <v>12083.15374733295</v>
      </c>
      <c r="P566" s="186">
        <f t="shared" si="27"/>
        <v>4122.2323931296132</v>
      </c>
      <c r="Q566" s="215">
        <f>IF(P566="-",0,P566/(1+'General inputs'!$H$30)^'MP Calculations'!$C$40)</f>
        <v>9156.6694932639602</v>
      </c>
    </row>
    <row r="567" spans="3:17" x14ac:dyDescent="0.25">
      <c r="C567" s="159"/>
      <c r="D567" s="165" t="s">
        <v>281</v>
      </c>
      <c r="E567" s="238">
        <v>32706</v>
      </c>
      <c r="F567" s="166" t="str">
        <f t="shared" si="25"/>
        <v>Date check - OK</v>
      </c>
      <c r="G567" s="68"/>
      <c r="H567" s="162" t="s">
        <v>279</v>
      </c>
      <c r="I567" s="173">
        <v>19964.399283333707</v>
      </c>
      <c r="J567" s="168">
        <f>IFERROR(MIN('MP Calculations'!$E$30/I567,1),"-")</f>
        <v>0.34115533736707537</v>
      </c>
      <c r="K567" s="12"/>
      <c r="L567" s="159">
        <v>49.174033999999999</v>
      </c>
      <c r="M567" s="187" t="s">
        <v>492</v>
      </c>
      <c r="N567" s="187">
        <v>480.89954999999998</v>
      </c>
      <c r="O567" s="186">
        <f t="shared" si="26"/>
        <v>23647.7708222847</v>
      </c>
      <c r="P567" s="186">
        <f t="shared" si="27"/>
        <v>8067.5632328558177</v>
      </c>
      <c r="Q567" s="215">
        <f>IF(P567="-",0,P567/(1+'General inputs'!$H$30)^'MP Calculations'!$C$40)</f>
        <v>17920.389510884648</v>
      </c>
    </row>
    <row r="568" spans="3:17" x14ac:dyDescent="0.25">
      <c r="C568" s="159"/>
      <c r="D568" s="165" t="s">
        <v>281</v>
      </c>
      <c r="E568" s="238">
        <v>32706</v>
      </c>
      <c r="F568" s="166" t="str">
        <f t="shared" si="25"/>
        <v>Date check - OK</v>
      </c>
      <c r="G568" s="68"/>
      <c r="H568" s="162" t="s">
        <v>279</v>
      </c>
      <c r="I568" s="173">
        <v>19964.399283333707</v>
      </c>
      <c r="J568" s="168">
        <f>IFERROR(MIN('MP Calculations'!$E$30/I568,1),"-")</f>
        <v>0.34115533736707537</v>
      </c>
      <c r="K568" s="12"/>
      <c r="L568" s="159">
        <v>103.905596</v>
      </c>
      <c r="M568" s="187" t="s">
        <v>492</v>
      </c>
      <c r="N568" s="187">
        <v>480.89954999999998</v>
      </c>
      <c r="O568" s="186">
        <f t="shared" si="26"/>
        <v>49968.154358881802</v>
      </c>
      <c r="P568" s="186">
        <f t="shared" si="27"/>
        <v>17046.902557914418</v>
      </c>
      <c r="Q568" s="215">
        <f>IF(P568="-",0,P568/(1+'General inputs'!$H$30)^'MP Calculations'!$C$40)</f>
        <v>37866.097230921056</v>
      </c>
    </row>
    <row r="569" spans="3:17" x14ac:dyDescent="0.25">
      <c r="C569" s="159"/>
      <c r="D569" s="165" t="s">
        <v>281</v>
      </c>
      <c r="E569" s="238">
        <v>32706</v>
      </c>
      <c r="F569" s="166" t="str">
        <f t="shared" si="25"/>
        <v>Date check - OK</v>
      </c>
      <c r="G569" s="68"/>
      <c r="H569" s="162" t="s">
        <v>279</v>
      </c>
      <c r="I569" s="173">
        <v>19964.399283333707</v>
      </c>
      <c r="J569" s="168">
        <f>IFERROR(MIN('MP Calculations'!$E$30/I569,1),"-")</f>
        <v>0.34115533736707537</v>
      </c>
      <c r="K569" s="12"/>
      <c r="L569" s="159">
        <v>24.031399</v>
      </c>
      <c r="M569" s="187" t="s">
        <v>492</v>
      </c>
      <c r="N569" s="187">
        <v>480.89954999999998</v>
      </c>
      <c r="O569" s="186">
        <f t="shared" si="26"/>
        <v>11556.68896497045</v>
      </c>
      <c r="P569" s="186">
        <f t="shared" si="27"/>
        <v>3942.6261226908509</v>
      </c>
      <c r="Q569" s="215">
        <f>IF(P569="-",0,P569/(1+'General inputs'!$H$30)^'MP Calculations'!$C$40)</f>
        <v>8757.7120594068783</v>
      </c>
    </row>
    <row r="570" spans="3:17" x14ac:dyDescent="0.25">
      <c r="C570" s="159"/>
      <c r="D570" s="165" t="s">
        <v>281</v>
      </c>
      <c r="E570" s="238">
        <v>32706</v>
      </c>
      <c r="F570" s="166" t="str">
        <f t="shared" si="25"/>
        <v>Date check - OK</v>
      </c>
      <c r="G570" s="68"/>
      <c r="H570" s="162" t="s">
        <v>279</v>
      </c>
      <c r="I570" s="173">
        <v>19964.399283333707</v>
      </c>
      <c r="J570" s="168">
        <f>IFERROR(MIN('MP Calculations'!$E$30/I570,1),"-")</f>
        <v>0.34115533736707537</v>
      </c>
      <c r="K570" s="12"/>
      <c r="L570" s="159">
        <v>88.248602000000005</v>
      </c>
      <c r="M570" s="187" t="s">
        <v>492</v>
      </c>
      <c r="N570" s="187">
        <v>480.89954999999998</v>
      </c>
      <c r="O570" s="186">
        <f t="shared" si="26"/>
        <v>42438.712989929103</v>
      </c>
      <c r="P570" s="186">
        <f t="shared" si="27"/>
        <v>14478.193447503747</v>
      </c>
      <c r="Q570" s="215">
        <f>IF(P570="-",0,P570/(1+'General inputs'!$H$30)^'MP Calculations'!$C$40)</f>
        <v>32160.251925457938</v>
      </c>
    </row>
    <row r="571" spans="3:17" x14ac:dyDescent="0.25">
      <c r="C571" s="159"/>
      <c r="D571" s="165" t="s">
        <v>281</v>
      </c>
      <c r="E571" s="238">
        <v>32706</v>
      </c>
      <c r="F571" s="166" t="str">
        <f t="shared" si="25"/>
        <v>Date check - OK</v>
      </c>
      <c r="G571" s="68"/>
      <c r="H571" s="162" t="s">
        <v>279</v>
      </c>
      <c r="I571" s="173">
        <v>19964.399283333707</v>
      </c>
      <c r="J571" s="168">
        <f>IFERROR(MIN('MP Calculations'!$E$30/I571,1),"-")</f>
        <v>0.34115533736707537</v>
      </c>
      <c r="K571" s="12"/>
      <c r="L571" s="159">
        <v>22.453025</v>
      </c>
      <c r="M571" s="187" t="s">
        <v>492</v>
      </c>
      <c r="N571" s="187">
        <v>480.89954999999998</v>
      </c>
      <c r="O571" s="186">
        <f t="shared" si="26"/>
        <v>10797.64961863875</v>
      </c>
      <c r="P571" s="186">
        <f t="shared" si="27"/>
        <v>3683.6757984181754</v>
      </c>
      <c r="Q571" s="215">
        <f>IF(P571="-",0,P571/(1+'General inputs'!$H$30)^'MP Calculations'!$C$40)</f>
        <v>8182.5085511111574</v>
      </c>
    </row>
    <row r="572" spans="3:17" x14ac:dyDescent="0.25">
      <c r="C572" s="159"/>
      <c r="D572" s="165" t="s">
        <v>281</v>
      </c>
      <c r="E572" s="238">
        <v>32706</v>
      </c>
      <c r="F572" s="166" t="str">
        <f t="shared" si="25"/>
        <v>Date check - OK</v>
      </c>
      <c r="G572" s="68"/>
      <c r="H572" s="162" t="s">
        <v>279</v>
      </c>
      <c r="I572" s="173">
        <v>19964.399283333707</v>
      </c>
      <c r="J572" s="168">
        <f>IFERROR(MIN('MP Calculations'!$E$30/I572,1),"-")</f>
        <v>0.34115533736707537</v>
      </c>
      <c r="K572" s="12"/>
      <c r="L572" s="159">
        <v>33.842170000000003</v>
      </c>
      <c r="M572" s="187" t="s">
        <v>492</v>
      </c>
      <c r="N572" s="187">
        <v>480.89954999999998</v>
      </c>
      <c r="O572" s="186">
        <f t="shared" si="26"/>
        <v>16274.684324023501</v>
      </c>
      <c r="P572" s="186">
        <f t="shared" si="27"/>
        <v>5552.1954211048906</v>
      </c>
      <c r="Q572" s="215">
        <f>IF(P572="-",0,P572/(1+'General inputs'!$H$30)^'MP Calculations'!$C$40)</f>
        <v>12333.030645677254</v>
      </c>
    </row>
    <row r="573" spans="3:17" x14ac:dyDescent="0.25">
      <c r="C573" s="159"/>
      <c r="D573" s="165" t="s">
        <v>281</v>
      </c>
      <c r="E573" s="238">
        <v>32706</v>
      </c>
      <c r="F573" s="166" t="str">
        <f t="shared" si="25"/>
        <v>Date check - OK</v>
      </c>
      <c r="G573" s="68"/>
      <c r="H573" s="162" t="s">
        <v>279</v>
      </c>
      <c r="I573" s="173">
        <v>19964.399283333707</v>
      </c>
      <c r="J573" s="168">
        <f>IFERROR(MIN('MP Calculations'!$E$30/I573,1),"-")</f>
        <v>0.34115533736707537</v>
      </c>
      <c r="K573" s="12"/>
      <c r="L573" s="159">
        <v>35.721243999999999</v>
      </c>
      <c r="M573" s="187" t="s">
        <v>492</v>
      </c>
      <c r="N573" s="187">
        <v>480.89954999999998</v>
      </c>
      <c r="O573" s="186">
        <f t="shared" si="26"/>
        <v>17178.330165040199</v>
      </c>
      <c r="P573" s="186">
        <f t="shared" si="27"/>
        <v>5860.4790228572965</v>
      </c>
      <c r="Q573" s="215">
        <f>IF(P573="-",0,P573/(1+'General inputs'!$H$30)^'MP Calculations'!$C$40)</f>
        <v>13017.817620847442</v>
      </c>
    </row>
    <row r="574" spans="3:17" x14ac:dyDescent="0.25">
      <c r="C574" s="159"/>
      <c r="D574" s="165" t="s">
        <v>281</v>
      </c>
      <c r="E574" s="238">
        <v>32706</v>
      </c>
      <c r="F574" s="166" t="str">
        <f t="shared" si="25"/>
        <v>Date check - OK</v>
      </c>
      <c r="G574" s="68"/>
      <c r="H574" s="162" t="s">
        <v>279</v>
      </c>
      <c r="I574" s="173">
        <v>19964.399283333707</v>
      </c>
      <c r="J574" s="168">
        <f>IFERROR(MIN('MP Calculations'!$E$30/I574,1),"-")</f>
        <v>0.34115533736707537</v>
      </c>
      <c r="K574" s="12"/>
      <c r="L574" s="159">
        <v>39.550769000000003</v>
      </c>
      <c r="M574" s="187" t="s">
        <v>492</v>
      </c>
      <c r="N574" s="187">
        <v>480.89954999999998</v>
      </c>
      <c r="O574" s="186">
        <f t="shared" si="26"/>
        <v>19019.94701425395</v>
      </c>
      <c r="P574" s="186">
        <f t="shared" si="27"/>
        <v>6488.7564403517044</v>
      </c>
      <c r="Q574" s="215">
        <f>IF(P574="-",0,P574/(1+'General inputs'!$H$30)^'MP Calculations'!$C$40)</f>
        <v>14413.40334077578</v>
      </c>
    </row>
    <row r="575" spans="3:17" x14ac:dyDescent="0.25">
      <c r="C575" s="159"/>
      <c r="D575" s="165" t="s">
        <v>281</v>
      </c>
      <c r="E575" s="238">
        <v>32706</v>
      </c>
      <c r="F575" s="166" t="str">
        <f t="shared" si="25"/>
        <v>Date check - OK</v>
      </c>
      <c r="G575" s="68"/>
      <c r="H575" s="162" t="s">
        <v>279</v>
      </c>
      <c r="I575" s="173">
        <v>19964.399283333707</v>
      </c>
      <c r="J575" s="168">
        <f>IFERROR(MIN('MP Calculations'!$E$30/I575,1),"-")</f>
        <v>0.34115533736707537</v>
      </c>
      <c r="K575" s="12"/>
      <c r="L575" s="159">
        <v>17.161102</v>
      </c>
      <c r="M575" s="187" t="s">
        <v>492</v>
      </c>
      <c r="N575" s="187">
        <v>480.89954999999998</v>
      </c>
      <c r="O575" s="186">
        <f t="shared" si="26"/>
        <v>8252.7662293040994</v>
      </c>
      <c r="P575" s="186">
        <f t="shared" si="27"/>
        <v>2815.4752471698466</v>
      </c>
      <c r="Q575" s="215">
        <f>IF(P575="-",0,P575/(1+'General inputs'!$H$30)^'MP Calculations'!$C$40)</f>
        <v>6253.9842119932964</v>
      </c>
    </row>
    <row r="576" spans="3:17" x14ac:dyDescent="0.25">
      <c r="C576" s="159"/>
      <c r="D576" s="165" t="s">
        <v>281</v>
      </c>
      <c r="E576" s="238">
        <v>32706</v>
      </c>
      <c r="F576" s="166" t="str">
        <f t="shared" si="25"/>
        <v>Date check - OK</v>
      </c>
      <c r="G576" s="68"/>
      <c r="H576" s="162" t="s">
        <v>279</v>
      </c>
      <c r="I576" s="173">
        <v>19964.399283333707</v>
      </c>
      <c r="J576" s="168">
        <f>IFERROR(MIN('MP Calculations'!$E$30/I576,1),"-")</f>
        <v>0.34115533736707537</v>
      </c>
      <c r="K576" s="12"/>
      <c r="L576" s="159">
        <v>37.197724000000001</v>
      </c>
      <c r="M576" s="187" t="s">
        <v>492</v>
      </c>
      <c r="N576" s="187">
        <v>480.89954999999998</v>
      </c>
      <c r="O576" s="186">
        <f t="shared" si="26"/>
        <v>17888.3687326242</v>
      </c>
      <c r="P576" s="186">
        <f t="shared" si="27"/>
        <v>6102.7124699250517</v>
      </c>
      <c r="Q576" s="215">
        <f>IF(P576="-",0,P576/(1+'General inputs'!$H$30)^'MP Calculations'!$C$40)</f>
        <v>13555.888113600406</v>
      </c>
    </row>
    <row r="577" spans="3:17" x14ac:dyDescent="0.25">
      <c r="C577" s="159"/>
      <c r="D577" s="165" t="s">
        <v>281</v>
      </c>
      <c r="E577" s="238">
        <v>32706</v>
      </c>
      <c r="F577" s="166" t="str">
        <f t="shared" si="25"/>
        <v>Date check - OK</v>
      </c>
      <c r="G577" s="68"/>
      <c r="H577" s="162" t="s">
        <v>279</v>
      </c>
      <c r="I577" s="173">
        <v>19964.399283333707</v>
      </c>
      <c r="J577" s="168">
        <f>IFERROR(MIN('MP Calculations'!$E$30/I577,1),"-")</f>
        <v>0.34115533736707537</v>
      </c>
      <c r="K577" s="12"/>
      <c r="L577" s="159">
        <v>43.994554999999998</v>
      </c>
      <c r="M577" s="187" t="s">
        <v>492</v>
      </c>
      <c r="N577" s="187">
        <v>480.89954999999998</v>
      </c>
      <c r="O577" s="186">
        <f t="shared" si="26"/>
        <v>21156.961701950248</v>
      </c>
      <c r="P577" s="186">
        <f t="shared" si="27"/>
        <v>7217.8104070911295</v>
      </c>
      <c r="Q577" s="215">
        <f>IF(P577="-",0,P577/(1+'General inputs'!$H$30)^'MP Calculations'!$C$40)</f>
        <v>16032.842901561375</v>
      </c>
    </row>
    <row r="578" spans="3:17" x14ac:dyDescent="0.25">
      <c r="C578" s="159"/>
      <c r="D578" s="165" t="s">
        <v>281</v>
      </c>
      <c r="E578" s="238">
        <v>32706</v>
      </c>
      <c r="F578" s="166" t="str">
        <f t="shared" si="25"/>
        <v>Date check - OK</v>
      </c>
      <c r="G578" s="68"/>
      <c r="H578" s="162" t="s">
        <v>279</v>
      </c>
      <c r="I578" s="173">
        <v>19964.399283333707</v>
      </c>
      <c r="J578" s="168">
        <f>IFERROR(MIN('MP Calculations'!$E$30/I578,1),"-")</f>
        <v>0.34115533736707537</v>
      </c>
      <c r="K578" s="12"/>
      <c r="L578" s="159">
        <v>20.147919999999999</v>
      </c>
      <c r="M578" s="187" t="s">
        <v>492</v>
      </c>
      <c r="N578" s="187">
        <v>480.89954999999998</v>
      </c>
      <c r="O578" s="186">
        <f t="shared" si="26"/>
        <v>9689.1256614359991</v>
      </c>
      <c r="P578" s="186">
        <f t="shared" si="27"/>
        <v>3305.4969338191854</v>
      </c>
      <c r="Q578" s="215">
        <f>IF(P578="-",0,P578/(1+'General inputs'!$H$30)^'MP Calculations'!$C$40)</f>
        <v>7342.4639970384169</v>
      </c>
    </row>
    <row r="579" spans="3:17" x14ac:dyDescent="0.25">
      <c r="C579" s="159"/>
      <c r="D579" s="165" t="s">
        <v>285</v>
      </c>
      <c r="E579" s="238">
        <v>32706</v>
      </c>
      <c r="F579" s="166" t="str">
        <f t="shared" si="25"/>
        <v>Date check - OK</v>
      </c>
      <c r="G579" s="68"/>
      <c r="H579" s="162" t="s">
        <v>279</v>
      </c>
      <c r="I579" s="173">
        <v>19964.399283333707</v>
      </c>
      <c r="J579" s="168">
        <f>IFERROR(MIN('MP Calculations'!$E$30/I579,1),"-")</f>
        <v>0.34115533736707537</v>
      </c>
      <c r="K579" s="12"/>
      <c r="L579" s="159">
        <v>4.9980380000000002</v>
      </c>
      <c r="M579" s="187" t="s">
        <v>492</v>
      </c>
      <c r="N579" s="187">
        <v>657.22938499999998</v>
      </c>
      <c r="O579" s="186">
        <f t="shared" si="26"/>
        <v>3284.85744094663</v>
      </c>
      <c r="P579" s="186">
        <f t="shared" si="27"/>
        <v>1120.6466484688954</v>
      </c>
      <c r="Q579" s="215">
        <f>IF(P579="-",0,P579/(1+'General inputs'!$H$30)^'MP Calculations'!$C$40)</f>
        <v>2489.2800793730003</v>
      </c>
    </row>
    <row r="580" spans="3:17" x14ac:dyDescent="0.25">
      <c r="C580" s="159"/>
      <c r="D580" s="165" t="s">
        <v>281</v>
      </c>
      <c r="E580" s="238">
        <v>32706</v>
      </c>
      <c r="F580" s="166" t="str">
        <f t="shared" si="25"/>
        <v>Date check - OK</v>
      </c>
      <c r="G580" s="68"/>
      <c r="H580" s="162" t="s">
        <v>279</v>
      </c>
      <c r="I580" s="173">
        <v>19964.399283333707</v>
      </c>
      <c r="J580" s="168">
        <f>IFERROR(MIN('MP Calculations'!$E$30/I580,1),"-")</f>
        <v>0.34115533736707537</v>
      </c>
      <c r="K580" s="12"/>
      <c r="L580" s="159">
        <v>69.879298000000006</v>
      </c>
      <c r="M580" s="187" t="s">
        <v>492</v>
      </c>
      <c r="N580" s="187">
        <v>480.89954999999998</v>
      </c>
      <c r="O580" s="186">
        <f t="shared" si="26"/>
        <v>33604.922962515899</v>
      </c>
      <c r="P580" s="186">
        <f t="shared" si="27"/>
        <v>11464.49883047169</v>
      </c>
      <c r="Q580" s="215">
        <f>IF(P580="-",0,P580/(1+'General inputs'!$H$30)^'MP Calculations'!$C$40)</f>
        <v>25465.965206498669</v>
      </c>
    </row>
    <row r="581" spans="3:17" x14ac:dyDescent="0.25">
      <c r="C581" s="159"/>
      <c r="D581" s="165" t="s">
        <v>285</v>
      </c>
      <c r="E581" s="238">
        <v>32706</v>
      </c>
      <c r="F581" s="166" t="str">
        <f t="shared" si="25"/>
        <v>Date check - OK</v>
      </c>
      <c r="G581" s="68"/>
      <c r="H581" s="162" t="s">
        <v>279</v>
      </c>
      <c r="I581" s="173">
        <v>19964.399283333707</v>
      </c>
      <c r="J581" s="168">
        <f>IFERROR(MIN('MP Calculations'!$E$30/I581,1),"-")</f>
        <v>0.34115533736707537</v>
      </c>
      <c r="K581" s="12"/>
      <c r="L581" s="159">
        <v>3.499654</v>
      </c>
      <c r="M581" s="187" t="s">
        <v>492</v>
      </c>
      <c r="N581" s="187">
        <v>657.22938499999998</v>
      </c>
      <c r="O581" s="186">
        <f t="shared" si="26"/>
        <v>2300.0754461327901</v>
      </c>
      <c r="P581" s="186">
        <f t="shared" si="27"/>
        <v>784.68301479515844</v>
      </c>
      <c r="Q581" s="215">
        <f>IF(P581="-",0,P581/(1+'General inputs'!$H$30)^'MP Calculations'!$C$40)</f>
        <v>1743.007753622129</v>
      </c>
    </row>
    <row r="582" spans="3:17" x14ac:dyDescent="0.25">
      <c r="C582" s="159"/>
      <c r="D582" s="165" t="s">
        <v>284</v>
      </c>
      <c r="E582" s="238">
        <v>32874</v>
      </c>
      <c r="F582" s="166" t="str">
        <f t="shared" si="25"/>
        <v>Date check - OK</v>
      </c>
      <c r="G582" s="68"/>
      <c r="H582" s="162" t="s">
        <v>279</v>
      </c>
      <c r="I582" s="173">
        <v>19964.399283333707</v>
      </c>
      <c r="J582" s="168">
        <f>IFERROR(MIN('MP Calculations'!$E$30/I582,1),"-")</f>
        <v>0.34115533736707537</v>
      </c>
      <c r="K582" s="12"/>
      <c r="L582" s="159">
        <v>7.9969400000000004</v>
      </c>
      <c r="M582" s="187" t="s">
        <v>492</v>
      </c>
      <c r="N582" s="187">
        <v>657.22938499999998</v>
      </c>
      <c r="O582" s="186">
        <f t="shared" si="26"/>
        <v>5255.8239580818999</v>
      </c>
      <c r="P582" s="186">
        <f t="shared" si="27"/>
        <v>1793.052395561388</v>
      </c>
      <c r="Q582" s="215">
        <f>IF(P582="-",0,P582/(1+'General inputs'!$H$30)^'MP Calculations'!$C$40)</f>
        <v>3982.8875726717406</v>
      </c>
    </row>
    <row r="583" spans="3:17" x14ac:dyDescent="0.25">
      <c r="C583" s="159"/>
      <c r="D583" s="165" t="s">
        <v>281</v>
      </c>
      <c r="E583" s="238">
        <v>32966</v>
      </c>
      <c r="F583" s="166" t="str">
        <f t="shared" si="25"/>
        <v>Date check - OK</v>
      </c>
      <c r="G583" s="68"/>
      <c r="H583" s="162" t="s">
        <v>279</v>
      </c>
      <c r="I583" s="173">
        <v>19964.399283333707</v>
      </c>
      <c r="J583" s="168">
        <f>IFERROR(MIN('MP Calculations'!$E$30/I583,1),"-")</f>
        <v>0.34115533736707537</v>
      </c>
      <c r="K583" s="12"/>
      <c r="L583" s="159">
        <v>4.5977779999999999</v>
      </c>
      <c r="M583" s="187" t="s">
        <v>492</v>
      </c>
      <c r="N583" s="187">
        <v>480.89954999999998</v>
      </c>
      <c r="O583" s="186">
        <f t="shared" si="26"/>
        <v>2211.0693711998997</v>
      </c>
      <c r="P583" s="186">
        <f t="shared" si="27"/>
        <v>754.31811727370905</v>
      </c>
      <c r="Q583" s="215">
        <f>IF(P583="-",0,P583/(1+'General inputs'!$H$30)^'MP Calculations'!$C$40)</f>
        <v>1675.5585406024691</v>
      </c>
    </row>
    <row r="584" spans="3:17" x14ac:dyDescent="0.25">
      <c r="C584" s="159"/>
      <c r="D584" s="165" t="s">
        <v>281</v>
      </c>
      <c r="E584" s="238">
        <v>32966</v>
      </c>
      <c r="F584" s="166" t="str">
        <f t="shared" si="25"/>
        <v>Date check - OK</v>
      </c>
      <c r="G584" s="68"/>
      <c r="H584" s="162" t="s">
        <v>279</v>
      </c>
      <c r="I584" s="173">
        <v>19964.399283333707</v>
      </c>
      <c r="J584" s="168">
        <f>IFERROR(MIN('MP Calculations'!$E$30/I584,1),"-")</f>
        <v>0.34115533736707537</v>
      </c>
      <c r="K584" s="12"/>
      <c r="L584" s="159">
        <v>64.957865999999996</v>
      </c>
      <c r="M584" s="187" t="s">
        <v>492</v>
      </c>
      <c r="N584" s="187">
        <v>480.89954999999998</v>
      </c>
      <c r="O584" s="186">
        <f t="shared" si="26"/>
        <v>31238.208528360297</v>
      </c>
      <c r="P584" s="186">
        <f t="shared" si="27"/>
        <v>10657.081569235808</v>
      </c>
      <c r="Q584" s="215">
        <f>IF(P584="-",0,P584/(1+'General inputs'!$H$30)^'MP Calculations'!$C$40)</f>
        <v>23672.458121207841</v>
      </c>
    </row>
    <row r="585" spans="3:17" x14ac:dyDescent="0.25">
      <c r="C585" s="159"/>
      <c r="D585" s="165" t="s">
        <v>281</v>
      </c>
      <c r="E585" s="238">
        <v>32966</v>
      </c>
      <c r="F585" s="166" t="str">
        <f t="shared" si="25"/>
        <v>Date check - OK</v>
      </c>
      <c r="G585" s="68"/>
      <c r="H585" s="162" t="s">
        <v>279</v>
      </c>
      <c r="I585" s="173">
        <v>19964.399283333707</v>
      </c>
      <c r="J585" s="168">
        <f>IFERROR(MIN('MP Calculations'!$E$30/I585,1),"-")</f>
        <v>0.34115533736707537</v>
      </c>
      <c r="K585" s="12"/>
      <c r="L585" s="159">
        <v>19.904416000000001</v>
      </c>
      <c r="M585" s="187" t="s">
        <v>492</v>
      </c>
      <c r="N585" s="187">
        <v>480.89954999999998</v>
      </c>
      <c r="O585" s="186">
        <f t="shared" si="26"/>
        <v>9572.0246974128004</v>
      </c>
      <c r="P585" s="186">
        <f t="shared" si="27"/>
        <v>3265.5473149318414</v>
      </c>
      <c r="Q585" s="215">
        <f>IF(P585="-",0,P585/(1+'General inputs'!$H$30)^'MP Calculations'!$C$40)</f>
        <v>7253.7243478272412</v>
      </c>
    </row>
    <row r="586" spans="3:17" x14ac:dyDescent="0.25">
      <c r="C586" s="159"/>
      <c r="D586" s="165" t="s">
        <v>281</v>
      </c>
      <c r="E586" s="238">
        <v>32966</v>
      </c>
      <c r="F586" s="166" t="str">
        <f t="shared" si="25"/>
        <v>Date check - OK</v>
      </c>
      <c r="G586" s="68"/>
      <c r="H586" s="162" t="s">
        <v>279</v>
      </c>
      <c r="I586" s="173">
        <v>19964.399283333707</v>
      </c>
      <c r="J586" s="168">
        <f>IFERROR(MIN('MP Calculations'!$E$30/I586,1),"-")</f>
        <v>0.34115533736707537</v>
      </c>
      <c r="K586" s="12"/>
      <c r="L586" s="159">
        <v>15.310881999999999</v>
      </c>
      <c r="M586" s="187" t="s">
        <v>492</v>
      </c>
      <c r="N586" s="187">
        <v>480.89954999999998</v>
      </c>
      <c r="O586" s="186">
        <f t="shared" si="26"/>
        <v>7362.9962639030991</v>
      </c>
      <c r="P586" s="186">
        <f t="shared" si="27"/>
        <v>2511.9254744443774</v>
      </c>
      <c r="Q586" s="215">
        <f>IF(P586="-",0,P586/(1+'General inputs'!$H$30)^'MP Calculations'!$C$40)</f>
        <v>5579.7124391948919</v>
      </c>
    </row>
    <row r="587" spans="3:17" x14ac:dyDescent="0.25">
      <c r="C587" s="159"/>
      <c r="D587" s="165" t="s">
        <v>281</v>
      </c>
      <c r="E587" s="238">
        <v>32966</v>
      </c>
      <c r="F587" s="166" t="str">
        <f t="shared" si="25"/>
        <v>Date check - OK</v>
      </c>
      <c r="G587" s="68"/>
      <c r="H587" s="162" t="s">
        <v>279</v>
      </c>
      <c r="I587" s="173">
        <v>19964.399283333707</v>
      </c>
      <c r="J587" s="168">
        <f>IFERROR(MIN('MP Calculations'!$E$30/I587,1),"-")</f>
        <v>0.34115533736707537</v>
      </c>
      <c r="K587" s="12"/>
      <c r="L587" s="159">
        <v>38.931049999999999</v>
      </c>
      <c r="M587" s="187" t="s">
        <v>492</v>
      </c>
      <c r="N587" s="187">
        <v>480.89954999999998</v>
      </c>
      <c r="O587" s="186">
        <f t="shared" si="26"/>
        <v>18721.924426027497</v>
      </c>
      <c r="P587" s="186">
        <f t="shared" si="27"/>
        <v>6387.0844437222995</v>
      </c>
      <c r="Q587" s="215">
        <f>IF(P587="-",0,P587/(1+'General inputs'!$H$30)^'MP Calculations'!$C$40)</f>
        <v>14187.560452488517</v>
      </c>
    </row>
    <row r="588" spans="3:17" x14ac:dyDescent="0.25">
      <c r="C588" s="159"/>
      <c r="D588" s="165" t="s">
        <v>281</v>
      </c>
      <c r="E588" s="238">
        <v>32966</v>
      </c>
      <c r="F588" s="166" t="str">
        <f t="shared" si="25"/>
        <v>Date check - OK</v>
      </c>
      <c r="G588" s="68"/>
      <c r="H588" s="162" t="s">
        <v>279</v>
      </c>
      <c r="I588" s="173">
        <v>19964.399283333707</v>
      </c>
      <c r="J588" s="168">
        <f>IFERROR(MIN('MP Calculations'!$E$30/I588,1),"-")</f>
        <v>0.34115533736707537</v>
      </c>
      <c r="K588" s="12"/>
      <c r="L588" s="159">
        <v>20.254626999999999</v>
      </c>
      <c r="M588" s="187" t="s">
        <v>492</v>
      </c>
      <c r="N588" s="187">
        <v>480.89954999999998</v>
      </c>
      <c r="O588" s="186">
        <f t="shared" si="26"/>
        <v>9740.4410097178497</v>
      </c>
      <c r="P588" s="186">
        <f t="shared" si="27"/>
        <v>3323.0034387743895</v>
      </c>
      <c r="Q588" s="215">
        <f>IF(P588="-",0,P588/(1+'General inputs'!$H$30)^'MP Calculations'!$C$40)</f>
        <v>7381.3510040213705</v>
      </c>
    </row>
    <row r="589" spans="3:17" x14ac:dyDescent="0.25">
      <c r="C589" s="159"/>
      <c r="D589" s="165" t="s">
        <v>281</v>
      </c>
      <c r="E589" s="238">
        <v>32966</v>
      </c>
      <c r="F589" s="166" t="str">
        <f t="shared" si="25"/>
        <v>Date check - OK</v>
      </c>
      <c r="G589" s="68"/>
      <c r="H589" s="162" t="s">
        <v>279</v>
      </c>
      <c r="I589" s="173">
        <v>19964.399283333707</v>
      </c>
      <c r="J589" s="168">
        <f>IFERROR(MIN('MP Calculations'!$E$30/I589,1),"-")</f>
        <v>0.34115533736707537</v>
      </c>
      <c r="K589" s="12"/>
      <c r="L589" s="159">
        <v>23.349468999999999</v>
      </c>
      <c r="M589" s="187" t="s">
        <v>492</v>
      </c>
      <c r="N589" s="187">
        <v>480.89954999999998</v>
      </c>
      <c r="O589" s="186">
        <f t="shared" si="26"/>
        <v>11228.749134838949</v>
      </c>
      <c r="P589" s="186">
        <f t="shared" si="27"/>
        <v>3830.7476993062373</v>
      </c>
      <c r="Q589" s="215">
        <f>IF(P589="-",0,P589/(1+'General inputs'!$H$30)^'MP Calculations'!$C$40)</f>
        <v>8509.1977475821132</v>
      </c>
    </row>
    <row r="590" spans="3:17" x14ac:dyDescent="0.25">
      <c r="C590" s="159"/>
      <c r="D590" s="165" t="s">
        <v>281</v>
      </c>
      <c r="E590" s="238">
        <v>32966</v>
      </c>
      <c r="F590" s="166" t="str">
        <f t="shared" si="25"/>
        <v>Date check - OK</v>
      </c>
      <c r="G590" s="68"/>
      <c r="H590" s="162" t="s">
        <v>279</v>
      </c>
      <c r="I590" s="173">
        <v>19964.399283333707</v>
      </c>
      <c r="J590" s="168">
        <f>IFERROR(MIN('MP Calculations'!$E$30/I590,1),"-")</f>
        <v>0.34115533736707537</v>
      </c>
      <c r="K590" s="12"/>
      <c r="L590" s="159">
        <v>51.098067</v>
      </c>
      <c r="M590" s="187" t="s">
        <v>492</v>
      </c>
      <c r="N590" s="187">
        <v>480.89954999999998</v>
      </c>
      <c r="O590" s="186">
        <f t="shared" si="26"/>
        <v>24573.037426169849</v>
      </c>
      <c r="P590" s="186">
        <f t="shared" si="27"/>
        <v>8383.2228732587446</v>
      </c>
      <c r="Q590" s="215">
        <f>IF(P590="-",0,P590/(1+'General inputs'!$H$30)^'MP Calculations'!$C$40)</f>
        <v>18621.560799613901</v>
      </c>
    </row>
    <row r="591" spans="3:17" x14ac:dyDescent="0.25">
      <c r="C591" s="159"/>
      <c r="D591" s="165" t="s">
        <v>281</v>
      </c>
      <c r="E591" s="238">
        <v>32966</v>
      </c>
      <c r="F591" s="166" t="str">
        <f t="shared" si="25"/>
        <v>Date check - OK</v>
      </c>
      <c r="G591" s="68"/>
      <c r="H591" s="162" t="s">
        <v>279</v>
      </c>
      <c r="I591" s="173">
        <v>19964.399283333707</v>
      </c>
      <c r="J591" s="168">
        <f>IFERROR(MIN('MP Calculations'!$E$30/I591,1),"-")</f>
        <v>0.34115533736707537</v>
      </c>
      <c r="K591" s="12"/>
      <c r="L591" s="159">
        <v>44.819180000000003</v>
      </c>
      <c r="M591" s="187" t="s">
        <v>492</v>
      </c>
      <c r="N591" s="187">
        <v>480.89954999999998</v>
      </c>
      <c r="O591" s="186">
        <f t="shared" si="26"/>
        <v>21553.523493369001</v>
      </c>
      <c r="P591" s="186">
        <f t="shared" si="27"/>
        <v>7353.0995788294867</v>
      </c>
      <c r="Q591" s="215">
        <f>IF(P591="-",0,P591/(1+'General inputs'!$H$30)^'MP Calculations'!$C$40)</f>
        <v>16333.35925131648</v>
      </c>
    </row>
    <row r="592" spans="3:17" x14ac:dyDescent="0.25">
      <c r="C592" s="159"/>
      <c r="D592" s="165" t="s">
        <v>281</v>
      </c>
      <c r="E592" s="238">
        <v>32966</v>
      </c>
      <c r="F592" s="166" t="str">
        <f t="shared" si="25"/>
        <v>Date check - OK</v>
      </c>
      <c r="G592" s="68"/>
      <c r="H592" s="162" t="s">
        <v>279</v>
      </c>
      <c r="I592" s="173">
        <v>19964.399283333707</v>
      </c>
      <c r="J592" s="168">
        <f>IFERROR(MIN('MP Calculations'!$E$30/I592,1),"-")</f>
        <v>0.34115533736707537</v>
      </c>
      <c r="K592" s="12"/>
      <c r="L592" s="159">
        <v>60.388497000000001</v>
      </c>
      <c r="M592" s="187" t="s">
        <v>492</v>
      </c>
      <c r="N592" s="187">
        <v>480.89954999999998</v>
      </c>
      <c r="O592" s="186">
        <f t="shared" si="26"/>
        <v>29040.801032476349</v>
      </c>
      <c r="P592" s="186">
        <f t="shared" si="27"/>
        <v>9907.4242736445794</v>
      </c>
      <c r="Q592" s="215">
        <f>IF(P592="-",0,P592/(1+'General inputs'!$H$30)^'MP Calculations'!$C$40)</f>
        <v>22007.25261256559</v>
      </c>
    </row>
    <row r="593" spans="3:17" x14ac:dyDescent="0.25">
      <c r="C593" s="159"/>
      <c r="D593" s="165" t="s">
        <v>281</v>
      </c>
      <c r="E593" s="238">
        <v>32966</v>
      </c>
      <c r="F593" s="166" t="str">
        <f t="shared" si="25"/>
        <v>Date check - OK</v>
      </c>
      <c r="G593" s="68"/>
      <c r="H593" s="162" t="s">
        <v>279</v>
      </c>
      <c r="I593" s="173">
        <v>19964.399283333707</v>
      </c>
      <c r="J593" s="168">
        <f>IFERROR(MIN('MP Calculations'!$E$30/I593,1),"-")</f>
        <v>0.34115533736707537</v>
      </c>
      <c r="K593" s="12"/>
      <c r="L593" s="159">
        <v>53.055906999999998</v>
      </c>
      <c r="M593" s="187" t="s">
        <v>492</v>
      </c>
      <c r="N593" s="187">
        <v>480.89954999999998</v>
      </c>
      <c r="O593" s="186">
        <f t="shared" si="26"/>
        <v>25514.561801141848</v>
      </c>
      <c r="P593" s="186">
        <f t="shared" si="27"/>
        <v>8704.4289390416416</v>
      </c>
      <c r="Q593" s="215">
        <f>IF(P593="-",0,P593/(1+'General inputs'!$H$30)^'MP Calculations'!$C$40)</f>
        <v>19335.052302059892</v>
      </c>
    </row>
    <row r="594" spans="3:17" x14ac:dyDescent="0.25">
      <c r="C594" s="159"/>
      <c r="D594" s="165" t="s">
        <v>281</v>
      </c>
      <c r="E594" s="238">
        <v>32966</v>
      </c>
      <c r="F594" s="166" t="str">
        <f t="shared" si="25"/>
        <v>Date check - OK</v>
      </c>
      <c r="G594" s="68"/>
      <c r="H594" s="162" t="s">
        <v>279</v>
      </c>
      <c r="I594" s="173">
        <v>19964.399283333707</v>
      </c>
      <c r="J594" s="168">
        <f>IFERROR(MIN('MP Calculations'!$E$30/I594,1),"-")</f>
        <v>0.34115533736707537</v>
      </c>
      <c r="K594" s="12"/>
      <c r="L594" s="159">
        <v>52.375261000000002</v>
      </c>
      <c r="M594" s="187" t="s">
        <v>492</v>
      </c>
      <c r="N594" s="187">
        <v>480.89954999999998</v>
      </c>
      <c r="O594" s="186">
        <f t="shared" si="26"/>
        <v>25187.239446032549</v>
      </c>
      <c r="P594" s="186">
        <f t="shared" si="27"/>
        <v>8592.7611705565432</v>
      </c>
      <c r="Q594" s="215">
        <f>IF(P594="-",0,P594/(1+'General inputs'!$H$30)^'MP Calculations'!$C$40)</f>
        <v>19087.005915647391</v>
      </c>
    </row>
    <row r="595" spans="3:17" x14ac:dyDescent="0.25">
      <c r="C595" s="159"/>
      <c r="D595" s="165" t="s">
        <v>281</v>
      </c>
      <c r="E595" s="238">
        <v>32966</v>
      </c>
      <c r="F595" s="166" t="str">
        <f t="shared" si="25"/>
        <v>Date check - OK</v>
      </c>
      <c r="G595" s="68"/>
      <c r="H595" s="162" t="s">
        <v>279</v>
      </c>
      <c r="I595" s="173">
        <v>19964.399283333707</v>
      </c>
      <c r="J595" s="168">
        <f>IFERROR(MIN('MP Calculations'!$E$30/I595,1),"-")</f>
        <v>0.34115533736707537</v>
      </c>
      <c r="K595" s="12"/>
      <c r="L595" s="159">
        <v>41.933283000000003</v>
      </c>
      <c r="M595" s="187" t="s">
        <v>492</v>
      </c>
      <c r="N595" s="187">
        <v>480.89954999999998</v>
      </c>
      <c r="O595" s="186">
        <f t="shared" si="26"/>
        <v>20165.696924722652</v>
      </c>
      <c r="P595" s="186">
        <f t="shared" si="27"/>
        <v>6879.6351375959503</v>
      </c>
      <c r="Q595" s="215">
        <f>IF(P595="-",0,P595/(1+'General inputs'!$H$30)^'MP Calculations'!$C$40)</f>
        <v>15281.657893476009</v>
      </c>
    </row>
    <row r="596" spans="3:17" x14ac:dyDescent="0.25">
      <c r="C596" s="159"/>
      <c r="D596" s="165" t="s">
        <v>284</v>
      </c>
      <c r="E596" s="238">
        <v>32966</v>
      </c>
      <c r="F596" s="166" t="str">
        <f t="shared" si="25"/>
        <v>Date check - OK</v>
      </c>
      <c r="G596" s="68"/>
      <c r="H596" s="162" t="s">
        <v>279</v>
      </c>
      <c r="I596" s="173">
        <v>19964.399283333707</v>
      </c>
      <c r="J596" s="168">
        <f>IFERROR(MIN('MP Calculations'!$E$30/I596,1),"-")</f>
        <v>0.34115533736707537</v>
      </c>
      <c r="K596" s="12"/>
      <c r="L596" s="159">
        <v>38.881008000000001</v>
      </c>
      <c r="M596" s="187" t="s">
        <v>492</v>
      </c>
      <c r="N596" s="187">
        <v>657.22938499999998</v>
      </c>
      <c r="O596" s="186">
        <f t="shared" si="26"/>
        <v>25553.740976020079</v>
      </c>
      <c r="P596" s="186">
        <f t="shared" si="27"/>
        <v>8717.7951236649878</v>
      </c>
      <c r="Q596" s="215">
        <f>IF(P596="-",0,P596/(1+'General inputs'!$H$30)^'MP Calculations'!$C$40)</f>
        <v>19364.742461010152</v>
      </c>
    </row>
    <row r="597" spans="3:17" x14ac:dyDescent="0.25">
      <c r="C597" s="159"/>
      <c r="D597" s="165" t="s">
        <v>281</v>
      </c>
      <c r="E597" s="238">
        <v>32966</v>
      </c>
      <c r="F597" s="166" t="str">
        <f t="shared" si="25"/>
        <v>Date check - OK</v>
      </c>
      <c r="G597" s="68"/>
      <c r="H597" s="162" t="s">
        <v>279</v>
      </c>
      <c r="I597" s="173">
        <v>19964.399283333707</v>
      </c>
      <c r="J597" s="168">
        <f>IFERROR(MIN('MP Calculations'!$E$30/I597,1),"-")</f>
        <v>0.34115533736707537</v>
      </c>
      <c r="K597" s="12"/>
      <c r="L597" s="159">
        <v>57.357962999999998</v>
      </c>
      <c r="M597" s="187" t="s">
        <v>492</v>
      </c>
      <c r="N597" s="187">
        <v>480.89954999999998</v>
      </c>
      <c r="O597" s="186">
        <f t="shared" si="26"/>
        <v>27583.418595616648</v>
      </c>
      <c r="P597" s="186">
        <f t="shared" si="27"/>
        <v>9410.230476724857</v>
      </c>
      <c r="Q597" s="215">
        <f>IF(P597="-",0,P597/(1+'General inputs'!$H$30)^'MP Calculations'!$C$40)</f>
        <v>20902.84149783013</v>
      </c>
    </row>
    <row r="598" spans="3:17" x14ac:dyDescent="0.25">
      <c r="C598" s="159"/>
      <c r="D598" s="165" t="s">
        <v>281</v>
      </c>
      <c r="E598" s="238">
        <v>32966</v>
      </c>
      <c r="F598" s="166" t="str">
        <f t="shared" si="25"/>
        <v>Date check - OK</v>
      </c>
      <c r="G598" s="68"/>
      <c r="H598" s="162" t="s">
        <v>279</v>
      </c>
      <c r="I598" s="173">
        <v>19964.399283333707</v>
      </c>
      <c r="J598" s="168">
        <f>IFERROR(MIN('MP Calculations'!$E$30/I598,1),"-")</f>
        <v>0.34115533736707537</v>
      </c>
      <c r="K598" s="12"/>
      <c r="L598" s="159">
        <v>51.287858999999997</v>
      </c>
      <c r="M598" s="187" t="s">
        <v>492</v>
      </c>
      <c r="N598" s="187">
        <v>480.89954999999998</v>
      </c>
      <c r="O598" s="186">
        <f t="shared" si="26"/>
        <v>24664.308313563448</v>
      </c>
      <c r="P598" s="186">
        <f t="shared" si="27"/>
        <v>8414.3604236393003</v>
      </c>
      <c r="Q598" s="215">
        <f>IF(P598="-",0,P598/(1+'General inputs'!$H$30)^'MP Calculations'!$C$40)</f>
        <v>18690.726297934612</v>
      </c>
    </row>
    <row r="599" spans="3:17" x14ac:dyDescent="0.25">
      <c r="C599" s="159"/>
      <c r="D599" s="165" t="s">
        <v>281</v>
      </c>
      <c r="E599" s="238">
        <v>32966</v>
      </c>
      <c r="F599" s="166" t="str">
        <f t="shared" ref="F599:F662" si="28">IF(E599="","-",IF(OR(E599&lt;$E$15,E599&gt;$E$16),"ERROR - date outside of range","Date check - OK"))</f>
        <v>Date check - OK</v>
      </c>
      <c r="G599" s="68"/>
      <c r="H599" s="162" t="s">
        <v>279</v>
      </c>
      <c r="I599" s="173">
        <v>19964.399283333707</v>
      </c>
      <c r="J599" s="168">
        <f>IFERROR(MIN('MP Calculations'!$E$30/I599,1),"-")</f>
        <v>0.34115533736707537</v>
      </c>
      <c r="K599" s="12"/>
      <c r="L599" s="159">
        <v>16.856218999999999</v>
      </c>
      <c r="M599" s="187" t="s">
        <v>492</v>
      </c>
      <c r="N599" s="187">
        <v>480.89954999999998</v>
      </c>
      <c r="O599" s="186">
        <f t="shared" ref="O599:O662" si="29">IF(N599="","-",L599*N599)</f>
        <v>8106.1481318014494</v>
      </c>
      <c r="P599" s="186">
        <f t="shared" ref="P599:P662" si="30">IF(O599="-","-",IF(OR(E599&lt;$E$15,E599&gt;$E$16),0,O599*J599))</f>
        <v>2765.4557006522114</v>
      </c>
      <c r="Q599" s="215">
        <f>IF(P599="-",0,P599/(1+'General inputs'!$H$30)^'MP Calculations'!$C$40)</f>
        <v>6142.8763432500682</v>
      </c>
    </row>
    <row r="600" spans="3:17" x14ac:dyDescent="0.25">
      <c r="C600" s="159"/>
      <c r="D600" s="165" t="s">
        <v>281</v>
      </c>
      <c r="E600" s="238">
        <v>32966</v>
      </c>
      <c r="F600" s="166" t="str">
        <f t="shared" si="28"/>
        <v>Date check - OK</v>
      </c>
      <c r="G600" s="68"/>
      <c r="H600" s="162" t="s">
        <v>279</v>
      </c>
      <c r="I600" s="173">
        <v>19964.399283333707</v>
      </c>
      <c r="J600" s="168">
        <f>IFERROR(MIN('MP Calculations'!$E$30/I600,1),"-")</f>
        <v>0.34115533736707537</v>
      </c>
      <c r="K600" s="12"/>
      <c r="L600" s="159">
        <v>70.672179999999997</v>
      </c>
      <c r="M600" s="187" t="s">
        <v>492</v>
      </c>
      <c r="N600" s="187">
        <v>480.89954999999998</v>
      </c>
      <c r="O600" s="186">
        <f t="shared" si="29"/>
        <v>33986.219559518999</v>
      </c>
      <c r="P600" s="186">
        <f t="shared" si="30"/>
        <v>11594.5801996592</v>
      </c>
      <c r="Q600" s="215">
        <f>IF(P600="-",0,P600/(1+'General inputs'!$H$30)^'MP Calculations'!$C$40)</f>
        <v>25754.913521704399</v>
      </c>
    </row>
    <row r="601" spans="3:17" x14ac:dyDescent="0.25">
      <c r="C601" s="159"/>
      <c r="D601" s="165" t="s">
        <v>281</v>
      </c>
      <c r="E601" s="238">
        <v>32966</v>
      </c>
      <c r="F601" s="166" t="str">
        <f t="shared" si="28"/>
        <v>Date check - OK</v>
      </c>
      <c r="G601" s="68"/>
      <c r="H601" s="162" t="s">
        <v>279</v>
      </c>
      <c r="I601" s="173">
        <v>19964.399283333707</v>
      </c>
      <c r="J601" s="168">
        <f>IFERROR(MIN('MP Calculations'!$E$30/I601,1),"-")</f>
        <v>0.34115533736707537</v>
      </c>
      <c r="K601" s="12"/>
      <c r="L601" s="159">
        <v>18.660633000000001</v>
      </c>
      <c r="M601" s="187" t="s">
        <v>492</v>
      </c>
      <c r="N601" s="187">
        <v>480.89954999999998</v>
      </c>
      <c r="O601" s="186">
        <f t="shared" si="29"/>
        <v>8973.8900124151496</v>
      </c>
      <c r="P601" s="186">
        <f t="shared" si="30"/>
        <v>3061.4904746805187</v>
      </c>
      <c r="Q601" s="215">
        <f>IF(P601="-",0,P601/(1+'General inputs'!$H$30)^'MP Calculations'!$C$40)</f>
        <v>6800.4551320655928</v>
      </c>
    </row>
    <row r="602" spans="3:17" x14ac:dyDescent="0.25">
      <c r="C602" s="159"/>
      <c r="D602" s="165" t="s">
        <v>281</v>
      </c>
      <c r="E602" s="238">
        <v>32966</v>
      </c>
      <c r="F602" s="166" t="str">
        <f t="shared" si="28"/>
        <v>Date check - OK</v>
      </c>
      <c r="G602" s="68"/>
      <c r="H602" s="162" t="s">
        <v>279</v>
      </c>
      <c r="I602" s="173">
        <v>19964.399283333707</v>
      </c>
      <c r="J602" s="168">
        <f>IFERROR(MIN('MP Calculations'!$E$30/I602,1),"-")</f>
        <v>0.34115533736707537</v>
      </c>
      <c r="K602" s="12"/>
      <c r="L602" s="159">
        <v>55.087935000000002</v>
      </c>
      <c r="M602" s="187" t="s">
        <v>492</v>
      </c>
      <c r="N602" s="187">
        <v>480.89954999999998</v>
      </c>
      <c r="O602" s="186">
        <f t="shared" si="29"/>
        <v>26491.763151929248</v>
      </c>
      <c r="P602" s="186">
        <f t="shared" si="30"/>
        <v>9037.806395545078</v>
      </c>
      <c r="Q602" s="215">
        <f>IF(P602="-",0,P602/(1+'General inputs'!$H$30)^'MP Calculations'!$C$40)</f>
        <v>20075.579980895916</v>
      </c>
    </row>
    <row r="603" spans="3:17" x14ac:dyDescent="0.25">
      <c r="C603" s="159"/>
      <c r="D603" s="165" t="s">
        <v>284</v>
      </c>
      <c r="E603" s="238">
        <v>32966</v>
      </c>
      <c r="F603" s="166" t="str">
        <f t="shared" si="28"/>
        <v>Date check - OK</v>
      </c>
      <c r="G603" s="68"/>
      <c r="H603" s="162" t="s">
        <v>279</v>
      </c>
      <c r="I603" s="173">
        <v>19964.399283333707</v>
      </c>
      <c r="J603" s="168">
        <f>IFERROR(MIN('MP Calculations'!$E$30/I603,1),"-")</f>
        <v>0.34115533736707537</v>
      </c>
      <c r="K603" s="12"/>
      <c r="L603" s="159">
        <v>17.733851999999999</v>
      </c>
      <c r="M603" s="187" t="s">
        <v>492</v>
      </c>
      <c r="N603" s="187">
        <v>657.22938499999998</v>
      </c>
      <c r="O603" s="186">
        <f t="shared" si="29"/>
        <v>11655.208643641019</v>
      </c>
      <c r="P603" s="186">
        <f t="shared" si="30"/>
        <v>3976.2366369050046</v>
      </c>
      <c r="Q603" s="215">
        <f>IF(P603="-",0,P603/(1+'General inputs'!$H$30)^'MP Calculations'!$C$40)</f>
        <v>8832.370725102337</v>
      </c>
    </row>
    <row r="604" spans="3:17" x14ac:dyDescent="0.25">
      <c r="C604" s="159"/>
      <c r="D604" s="165" t="s">
        <v>281</v>
      </c>
      <c r="E604" s="238">
        <v>32966</v>
      </c>
      <c r="F604" s="166" t="str">
        <f t="shared" si="28"/>
        <v>Date check - OK</v>
      </c>
      <c r="G604" s="68"/>
      <c r="H604" s="162" t="s">
        <v>279</v>
      </c>
      <c r="I604" s="173">
        <v>19964.399283333707</v>
      </c>
      <c r="J604" s="168">
        <f>IFERROR(MIN('MP Calculations'!$E$30/I604,1),"-")</f>
        <v>0.34115533736707537</v>
      </c>
      <c r="K604" s="12"/>
      <c r="L604" s="159">
        <v>26.582163999999999</v>
      </c>
      <c r="M604" s="187" t="s">
        <v>492</v>
      </c>
      <c r="N604" s="187">
        <v>480.89954999999998</v>
      </c>
      <c r="O604" s="186">
        <f t="shared" si="29"/>
        <v>12783.350705626199</v>
      </c>
      <c r="P604" s="186">
        <f t="shared" si="30"/>
        <v>4361.1083226595465</v>
      </c>
      <c r="Q604" s="215">
        <f>IF(P604="-",0,P604/(1+'General inputs'!$H$30)^'MP Calculations'!$C$40)</f>
        <v>9687.2819692241537</v>
      </c>
    </row>
    <row r="605" spans="3:17" x14ac:dyDescent="0.25">
      <c r="C605" s="159"/>
      <c r="D605" s="165" t="s">
        <v>281</v>
      </c>
      <c r="E605" s="238">
        <v>33039</v>
      </c>
      <c r="F605" s="166" t="str">
        <f t="shared" si="28"/>
        <v>Date check - OK</v>
      </c>
      <c r="G605" s="68"/>
      <c r="H605" s="162" t="s">
        <v>279</v>
      </c>
      <c r="I605" s="173">
        <v>19964.399283333707</v>
      </c>
      <c r="J605" s="168">
        <f>IFERROR(MIN('MP Calculations'!$E$30/I605,1),"-")</f>
        <v>0.34115533736707537</v>
      </c>
      <c r="K605" s="12"/>
      <c r="L605" s="159">
        <v>44.234771000000002</v>
      </c>
      <c r="M605" s="187" t="s">
        <v>492</v>
      </c>
      <c r="N605" s="187">
        <v>480.89954999999998</v>
      </c>
      <c r="O605" s="186">
        <f t="shared" si="29"/>
        <v>21272.481468253049</v>
      </c>
      <c r="P605" s="186">
        <f t="shared" si="30"/>
        <v>7257.2205919367279</v>
      </c>
      <c r="Q605" s="215">
        <f>IF(P605="-",0,P605/(1+'General inputs'!$H$30)^'MP Calculations'!$C$40)</f>
        <v>16120.38431186639</v>
      </c>
    </row>
    <row r="606" spans="3:17" x14ac:dyDescent="0.25">
      <c r="C606" s="159"/>
      <c r="D606" s="165" t="s">
        <v>281</v>
      </c>
      <c r="E606" s="238">
        <v>33039</v>
      </c>
      <c r="F606" s="166" t="str">
        <f t="shared" si="28"/>
        <v>Date check - OK</v>
      </c>
      <c r="G606" s="68"/>
      <c r="H606" s="162" t="s">
        <v>279</v>
      </c>
      <c r="I606" s="173">
        <v>19964.399283333707</v>
      </c>
      <c r="J606" s="168">
        <f>IFERROR(MIN('MP Calculations'!$E$30/I606,1),"-")</f>
        <v>0.34115533736707537</v>
      </c>
      <c r="K606" s="12"/>
      <c r="L606" s="159">
        <v>75.363968</v>
      </c>
      <c r="M606" s="187" t="s">
        <v>492</v>
      </c>
      <c r="N606" s="187">
        <v>480.89954999999998</v>
      </c>
      <c r="O606" s="186">
        <f t="shared" si="29"/>
        <v>36242.4982974144</v>
      </c>
      <c r="P606" s="186">
        <f t="shared" si="30"/>
        <v>12364.321733680064</v>
      </c>
      <c r="Q606" s="215">
        <f>IF(P606="-",0,P606/(1+'General inputs'!$H$30)^'MP Calculations'!$C$40)</f>
        <v>27464.731928355654</v>
      </c>
    </row>
    <row r="607" spans="3:17" x14ac:dyDescent="0.25">
      <c r="C607" s="159"/>
      <c r="D607" s="165" t="s">
        <v>315</v>
      </c>
      <c r="E607" s="238">
        <v>33039</v>
      </c>
      <c r="F607" s="166" t="str">
        <f t="shared" si="28"/>
        <v>Date check - OK</v>
      </c>
      <c r="G607" s="68"/>
      <c r="H607" s="162" t="s">
        <v>279</v>
      </c>
      <c r="I607" s="173">
        <v>19964.399283333707</v>
      </c>
      <c r="J607" s="168">
        <f>IFERROR(MIN('MP Calculations'!$E$30/I607,1),"-")</f>
        <v>0.34115533736707537</v>
      </c>
      <c r="K607" s="12"/>
      <c r="L607" s="159">
        <v>8.2903479999999998</v>
      </c>
      <c r="M607" s="187" t="s">
        <v>492</v>
      </c>
      <c r="N607" s="187">
        <v>480.89954999999998</v>
      </c>
      <c r="O607" s="186">
        <f t="shared" si="29"/>
        <v>3986.8246225433995</v>
      </c>
      <c r="P607" s="186">
        <f t="shared" si="30"/>
        <v>1360.1264991271564</v>
      </c>
      <c r="Q607" s="215">
        <f>IF(P607="-",0,P607/(1+'General inputs'!$H$30)^'MP Calculations'!$C$40)</f>
        <v>3021.2340386957785</v>
      </c>
    </row>
    <row r="608" spans="3:17" x14ac:dyDescent="0.25">
      <c r="C608" s="159"/>
      <c r="D608" s="165" t="s">
        <v>327</v>
      </c>
      <c r="E608" s="238">
        <v>33054</v>
      </c>
      <c r="F608" s="166" t="str">
        <f t="shared" si="28"/>
        <v>Date check - OK</v>
      </c>
      <c r="G608" s="68"/>
      <c r="H608" s="162" t="s">
        <v>279</v>
      </c>
      <c r="I608" s="173">
        <v>19964.399283333707</v>
      </c>
      <c r="J608" s="168">
        <f>IFERROR(MIN('MP Calculations'!$E$30/I608,1),"-")</f>
        <v>0.34115533736707537</v>
      </c>
      <c r="K608" s="12"/>
      <c r="L608" s="159">
        <v>1</v>
      </c>
      <c r="M608" s="187" t="s">
        <v>493</v>
      </c>
      <c r="N608" s="187">
        <v>207517.04633300001</v>
      </c>
      <c r="O608" s="186">
        <f t="shared" si="29"/>
        <v>207517.04633300001</v>
      </c>
      <c r="P608" s="186">
        <f t="shared" si="30"/>
        <v>70795.547951153625</v>
      </c>
      <c r="Q608" s="215">
        <f>IF(P608="-",0,P608/(1+'General inputs'!$H$30)^'MP Calculations'!$C$40)</f>
        <v>157257.3723072123</v>
      </c>
    </row>
    <row r="609" spans="3:17" x14ac:dyDescent="0.25">
      <c r="C609" s="159"/>
      <c r="D609" s="165" t="s">
        <v>328</v>
      </c>
      <c r="E609" s="238">
        <v>33054</v>
      </c>
      <c r="F609" s="166" t="str">
        <f t="shared" si="28"/>
        <v>Date check - OK</v>
      </c>
      <c r="G609" s="68"/>
      <c r="H609" s="162" t="s">
        <v>279</v>
      </c>
      <c r="I609" s="173">
        <v>19964.399283333707</v>
      </c>
      <c r="J609" s="168">
        <f>IFERROR(MIN('MP Calculations'!$E$30/I609,1),"-")</f>
        <v>0.34115533736707537</v>
      </c>
      <c r="K609" s="12"/>
      <c r="L609" s="159">
        <v>1</v>
      </c>
      <c r="M609" s="187" t="s">
        <v>493</v>
      </c>
      <c r="N609" s="187">
        <v>41771.822584000001</v>
      </c>
      <c r="O609" s="186">
        <f t="shared" si="29"/>
        <v>41771.822584000001</v>
      </c>
      <c r="P609" s="186">
        <f t="shared" si="30"/>
        <v>14250.680226082139</v>
      </c>
      <c r="Q609" s="215">
        <f>IF(P609="-",0,P609/(1+'General inputs'!$H$30)^'MP Calculations'!$C$40)</f>
        <v>31654.879308092273</v>
      </c>
    </row>
    <row r="610" spans="3:17" x14ac:dyDescent="0.25">
      <c r="C610" s="159"/>
      <c r="D610" s="165" t="s">
        <v>329</v>
      </c>
      <c r="E610" s="238">
        <v>33054</v>
      </c>
      <c r="F610" s="166" t="str">
        <f t="shared" si="28"/>
        <v>Date check - OK</v>
      </c>
      <c r="G610" s="68"/>
      <c r="H610" s="162" t="s">
        <v>279</v>
      </c>
      <c r="I610" s="173">
        <v>19964.399283333707</v>
      </c>
      <c r="J610" s="168">
        <f>IFERROR(MIN('MP Calculations'!$E$30/I610,1),"-")</f>
        <v>0.34115533736707537</v>
      </c>
      <c r="K610" s="12"/>
      <c r="L610" s="159">
        <v>1</v>
      </c>
      <c r="M610" s="187" t="s">
        <v>493</v>
      </c>
      <c r="N610" s="187">
        <v>27847.881722999999</v>
      </c>
      <c r="O610" s="186">
        <f t="shared" si="29"/>
        <v>27847.881722999999</v>
      </c>
      <c r="P610" s="186">
        <f t="shared" si="30"/>
        <v>9500.4534841684763</v>
      </c>
      <c r="Q610" s="215">
        <f>IF(P610="-",0,P610/(1+'General inputs'!$H$30)^'MP Calculations'!$C$40)</f>
        <v>21103.252872314115</v>
      </c>
    </row>
    <row r="611" spans="3:17" x14ac:dyDescent="0.25">
      <c r="C611" s="159"/>
      <c r="D611" s="165" t="s">
        <v>281</v>
      </c>
      <c r="E611" s="238">
        <v>33125</v>
      </c>
      <c r="F611" s="166" t="str">
        <f t="shared" si="28"/>
        <v>Date check - OK</v>
      </c>
      <c r="G611" s="68"/>
      <c r="H611" s="162" t="s">
        <v>279</v>
      </c>
      <c r="I611" s="173">
        <v>19964.399283333707</v>
      </c>
      <c r="J611" s="168">
        <f>IFERROR(MIN('MP Calculations'!$E$30/I611,1),"-")</f>
        <v>0.34115533736707537</v>
      </c>
      <c r="K611" s="12"/>
      <c r="L611" s="159">
        <v>7.5618080000000001</v>
      </c>
      <c r="M611" s="187" t="s">
        <v>492</v>
      </c>
      <c r="N611" s="187">
        <v>480.89954999999998</v>
      </c>
      <c r="O611" s="186">
        <f t="shared" si="29"/>
        <v>3636.4700643863998</v>
      </c>
      <c r="P611" s="186">
        <f t="shared" si="30"/>
        <v>1240.6011716410126</v>
      </c>
      <c r="Q611" s="215">
        <f>IF(P611="-",0,P611/(1+'General inputs'!$H$30)^'MP Calculations'!$C$40)</f>
        <v>2755.7337428636347</v>
      </c>
    </row>
    <row r="612" spans="3:17" x14ac:dyDescent="0.25">
      <c r="C612" s="159"/>
      <c r="D612" s="165" t="s">
        <v>281</v>
      </c>
      <c r="E612" s="238">
        <v>33125</v>
      </c>
      <c r="F612" s="166" t="str">
        <f t="shared" si="28"/>
        <v>Date check - OK</v>
      </c>
      <c r="G612" s="68"/>
      <c r="H612" s="162" t="s">
        <v>279</v>
      </c>
      <c r="I612" s="173">
        <v>19964.399283333707</v>
      </c>
      <c r="J612" s="168">
        <f>IFERROR(MIN('MP Calculations'!$E$30/I612,1),"-")</f>
        <v>0.34115533736707537</v>
      </c>
      <c r="K612" s="12"/>
      <c r="L612" s="159">
        <v>43.989037000000003</v>
      </c>
      <c r="M612" s="187" t="s">
        <v>492</v>
      </c>
      <c r="N612" s="187">
        <v>480.89954999999998</v>
      </c>
      <c r="O612" s="186">
        <f t="shared" si="29"/>
        <v>21154.308098233352</v>
      </c>
      <c r="P612" s="186">
        <f t="shared" si="30"/>
        <v>7216.9051160198542</v>
      </c>
      <c r="Q612" s="215">
        <f>IF(P612="-",0,P612/(1+'General inputs'!$H$30)^'MP Calculations'!$C$40)</f>
        <v>16030.83198845791</v>
      </c>
    </row>
    <row r="613" spans="3:17" x14ac:dyDescent="0.25">
      <c r="C613" s="159"/>
      <c r="D613" s="165" t="s">
        <v>284</v>
      </c>
      <c r="E613" s="238">
        <v>33125</v>
      </c>
      <c r="F613" s="166" t="str">
        <f t="shared" si="28"/>
        <v>Date check - OK</v>
      </c>
      <c r="G613" s="68"/>
      <c r="H613" s="162" t="s">
        <v>279</v>
      </c>
      <c r="I613" s="173">
        <v>19964.399283333707</v>
      </c>
      <c r="J613" s="168">
        <f>IFERROR(MIN('MP Calculations'!$E$30/I613,1),"-")</f>
        <v>0.34115533736707537</v>
      </c>
      <c r="K613" s="12"/>
      <c r="L613" s="159">
        <v>119.934701</v>
      </c>
      <c r="M613" s="187" t="s">
        <v>492</v>
      </c>
      <c r="N613" s="187">
        <v>657.22938499999998</v>
      </c>
      <c r="O613" s="186">
        <f t="shared" si="29"/>
        <v>78824.609778388884</v>
      </c>
      <c r="P613" s="186">
        <f t="shared" si="30"/>
        <v>26891.436341774326</v>
      </c>
      <c r="Q613" s="215">
        <f>IF(P613="-",0,P613/(1+'General inputs'!$H$30)^'MP Calculations'!$C$40)</f>
        <v>59733.651889973036</v>
      </c>
    </row>
    <row r="614" spans="3:17" x14ac:dyDescent="0.25">
      <c r="C614" s="159"/>
      <c r="D614" s="165" t="s">
        <v>284</v>
      </c>
      <c r="E614" s="238">
        <v>33125</v>
      </c>
      <c r="F614" s="166" t="str">
        <f t="shared" si="28"/>
        <v>Date check - OK</v>
      </c>
      <c r="G614" s="68"/>
      <c r="H614" s="162" t="s">
        <v>279</v>
      </c>
      <c r="I614" s="173">
        <v>19964.399283333707</v>
      </c>
      <c r="J614" s="168">
        <f>IFERROR(MIN('MP Calculations'!$E$30/I614,1),"-")</f>
        <v>0.34115533736707537</v>
      </c>
      <c r="K614" s="12"/>
      <c r="L614" s="159">
        <v>19.845848</v>
      </c>
      <c r="M614" s="187" t="s">
        <v>492</v>
      </c>
      <c r="N614" s="187">
        <v>657.22938499999998</v>
      </c>
      <c r="O614" s="186">
        <f t="shared" si="29"/>
        <v>13043.27447584348</v>
      </c>
      <c r="P614" s="186">
        <f t="shared" si="30"/>
        <v>4449.7827041777455</v>
      </c>
      <c r="Q614" s="215">
        <f>IF(P614="-",0,P614/(1+'General inputs'!$H$30)^'MP Calculations'!$C$40)</f>
        <v>9884.2533979662621</v>
      </c>
    </row>
    <row r="615" spans="3:17" x14ac:dyDescent="0.25">
      <c r="C615" s="159"/>
      <c r="D615" s="165" t="s">
        <v>281</v>
      </c>
      <c r="E615" s="238">
        <v>33125</v>
      </c>
      <c r="F615" s="166" t="str">
        <f t="shared" si="28"/>
        <v>Date check - OK</v>
      </c>
      <c r="G615" s="68"/>
      <c r="H615" s="162" t="s">
        <v>279</v>
      </c>
      <c r="I615" s="173">
        <v>19964.399283333707</v>
      </c>
      <c r="J615" s="168">
        <f>IFERROR(MIN('MP Calculations'!$E$30/I615,1),"-")</f>
        <v>0.34115533736707537</v>
      </c>
      <c r="K615" s="12"/>
      <c r="L615" s="159">
        <v>18.807701000000002</v>
      </c>
      <c r="M615" s="187" t="s">
        <v>492</v>
      </c>
      <c r="N615" s="187">
        <v>480.89954999999998</v>
      </c>
      <c r="O615" s="186">
        <f t="shared" si="29"/>
        <v>9044.6149474345511</v>
      </c>
      <c r="P615" s="186">
        <f t="shared" si="30"/>
        <v>3085.618663747327</v>
      </c>
      <c r="Q615" s="215">
        <f>IF(P615="-",0,P615/(1+'General inputs'!$H$30)^'MP Calculations'!$C$40)</f>
        <v>6854.0508131640117</v>
      </c>
    </row>
    <row r="616" spans="3:17" x14ac:dyDescent="0.25">
      <c r="C616" s="159"/>
      <c r="D616" s="165" t="s">
        <v>281</v>
      </c>
      <c r="E616" s="238">
        <v>33125</v>
      </c>
      <c r="F616" s="166" t="str">
        <f t="shared" si="28"/>
        <v>Date check - OK</v>
      </c>
      <c r="G616" s="68"/>
      <c r="H616" s="162" t="s">
        <v>279</v>
      </c>
      <c r="I616" s="173">
        <v>19964.399283333707</v>
      </c>
      <c r="J616" s="168">
        <f>IFERROR(MIN('MP Calculations'!$E$30/I616,1),"-")</f>
        <v>0.34115533736707537</v>
      </c>
      <c r="K616" s="12"/>
      <c r="L616" s="159">
        <v>96.035938999999999</v>
      </c>
      <c r="M616" s="187" t="s">
        <v>492</v>
      </c>
      <c r="N616" s="187">
        <v>480.89954999999998</v>
      </c>
      <c r="O616" s="186">
        <f t="shared" si="29"/>
        <v>46183.639848927451</v>
      </c>
      <c r="P616" s="186">
        <f t="shared" si="30"/>
        <v>15755.79523350035</v>
      </c>
      <c r="Q616" s="215">
        <f>IF(P616="-",0,P616/(1+'General inputs'!$H$30)^'MP Calculations'!$C$40)</f>
        <v>34998.17472618899</v>
      </c>
    </row>
    <row r="617" spans="3:17" x14ac:dyDescent="0.25">
      <c r="C617" s="159"/>
      <c r="D617" s="165" t="s">
        <v>284</v>
      </c>
      <c r="E617" s="238">
        <v>33125</v>
      </c>
      <c r="F617" s="166" t="str">
        <f t="shared" si="28"/>
        <v>Date check - OK</v>
      </c>
      <c r="G617" s="68"/>
      <c r="H617" s="162" t="s">
        <v>279</v>
      </c>
      <c r="I617" s="173">
        <v>19964.399283333707</v>
      </c>
      <c r="J617" s="168">
        <f>IFERROR(MIN('MP Calculations'!$E$30/I617,1),"-")</f>
        <v>0.34115533736707537</v>
      </c>
      <c r="K617" s="12"/>
      <c r="L617" s="159">
        <v>98.695967999999993</v>
      </c>
      <c r="M617" s="187" t="s">
        <v>492</v>
      </c>
      <c r="N617" s="187">
        <v>657.22938499999998</v>
      </c>
      <c r="O617" s="186">
        <f t="shared" si="29"/>
        <v>64865.890350619673</v>
      </c>
      <c r="P617" s="186">
        <f t="shared" si="30"/>
        <v>22129.344706181375</v>
      </c>
      <c r="Q617" s="215">
        <f>IF(P617="-",0,P617/(1+'General inputs'!$H$30)^'MP Calculations'!$C$40)</f>
        <v>49155.67009631281</v>
      </c>
    </row>
    <row r="618" spans="3:17" x14ac:dyDescent="0.25">
      <c r="C618" s="159"/>
      <c r="D618" s="165" t="s">
        <v>281</v>
      </c>
      <c r="E618" s="238">
        <v>33125</v>
      </c>
      <c r="F618" s="166" t="str">
        <f t="shared" si="28"/>
        <v>Date check - OK</v>
      </c>
      <c r="G618" s="68"/>
      <c r="H618" s="162" t="s">
        <v>279</v>
      </c>
      <c r="I618" s="173">
        <v>19964.399283333707</v>
      </c>
      <c r="J618" s="168">
        <f>IFERROR(MIN('MP Calculations'!$E$30/I618,1),"-")</f>
        <v>0.34115533736707537</v>
      </c>
      <c r="K618" s="12"/>
      <c r="L618" s="159">
        <v>55.465003000000003</v>
      </c>
      <c r="M618" s="187" t="s">
        <v>492</v>
      </c>
      <c r="N618" s="187">
        <v>480.89954999999998</v>
      </c>
      <c r="O618" s="186">
        <f t="shared" si="29"/>
        <v>26673.094983448649</v>
      </c>
      <c r="P618" s="186">
        <f t="shared" si="30"/>
        <v>9099.6687177024687</v>
      </c>
      <c r="Q618" s="215">
        <f>IF(P618="-",0,P618/(1+'General inputs'!$H$30)^'MP Calculations'!$C$40)</f>
        <v>20212.994076963168</v>
      </c>
    </row>
    <row r="619" spans="3:17" x14ac:dyDescent="0.25">
      <c r="C619" s="159"/>
      <c r="D619" s="165" t="s">
        <v>284</v>
      </c>
      <c r="E619" s="238">
        <v>33125</v>
      </c>
      <c r="F619" s="166" t="str">
        <f t="shared" si="28"/>
        <v>Date check - OK</v>
      </c>
      <c r="G619" s="68"/>
      <c r="H619" s="162" t="s">
        <v>279</v>
      </c>
      <c r="I619" s="173">
        <v>19964.399283333707</v>
      </c>
      <c r="J619" s="168">
        <f>IFERROR(MIN('MP Calculations'!$E$30/I619,1),"-")</f>
        <v>0.34115533736707537</v>
      </c>
      <c r="K619" s="12"/>
      <c r="L619" s="159">
        <v>72.724484000000004</v>
      </c>
      <c r="M619" s="187" t="s">
        <v>492</v>
      </c>
      <c r="N619" s="187">
        <v>657.22938499999998</v>
      </c>
      <c r="O619" s="186">
        <f t="shared" si="29"/>
        <v>47796.667893762344</v>
      </c>
      <c r="P619" s="186">
        <f t="shared" si="30"/>
        <v>16306.088360318552</v>
      </c>
      <c r="Q619" s="215">
        <f>IF(P619="-",0,P619/(1+'General inputs'!$H$30)^'MP Calculations'!$C$40)</f>
        <v>36220.534798631088</v>
      </c>
    </row>
    <row r="620" spans="3:17" x14ac:dyDescent="0.25">
      <c r="C620" s="159"/>
      <c r="D620" s="165" t="s">
        <v>281</v>
      </c>
      <c r="E620" s="238">
        <v>33125</v>
      </c>
      <c r="F620" s="166" t="str">
        <f t="shared" si="28"/>
        <v>Date check - OK</v>
      </c>
      <c r="G620" s="68"/>
      <c r="H620" s="162" t="s">
        <v>279</v>
      </c>
      <c r="I620" s="173">
        <v>19964.399283333707</v>
      </c>
      <c r="J620" s="168">
        <f>IFERROR(MIN('MP Calculations'!$E$30/I620,1),"-")</f>
        <v>0.34115533736707537</v>
      </c>
      <c r="K620" s="12"/>
      <c r="L620" s="159">
        <v>50.244627999999999</v>
      </c>
      <c r="M620" s="187" t="s">
        <v>492</v>
      </c>
      <c r="N620" s="187">
        <v>480.89954999999998</v>
      </c>
      <c r="O620" s="186">
        <f t="shared" si="29"/>
        <v>24162.618995117398</v>
      </c>
      <c r="P620" s="186">
        <f t="shared" si="30"/>
        <v>8243.2064349513803</v>
      </c>
      <c r="Q620" s="215">
        <f>IF(P620="-",0,P620/(1+'General inputs'!$H$30)^'MP Calculations'!$C$40)</f>
        <v>18310.543824602657</v>
      </c>
    </row>
    <row r="621" spans="3:17" x14ac:dyDescent="0.25">
      <c r="C621" s="159"/>
      <c r="D621" s="165" t="s">
        <v>281</v>
      </c>
      <c r="E621" s="238">
        <v>33125</v>
      </c>
      <c r="F621" s="166" t="str">
        <f t="shared" si="28"/>
        <v>Date check - OK</v>
      </c>
      <c r="G621" s="68"/>
      <c r="H621" s="162" t="s">
        <v>279</v>
      </c>
      <c r="I621" s="173">
        <v>19964.399283333707</v>
      </c>
      <c r="J621" s="168">
        <f>IFERROR(MIN('MP Calculations'!$E$30/I621,1),"-")</f>
        <v>0.34115533736707537</v>
      </c>
      <c r="K621" s="12"/>
      <c r="L621" s="159">
        <v>23.806654999999999</v>
      </c>
      <c r="M621" s="187" t="s">
        <v>492</v>
      </c>
      <c r="N621" s="187">
        <v>480.89954999999998</v>
      </c>
      <c r="O621" s="186">
        <f t="shared" si="29"/>
        <v>11448.60967650525</v>
      </c>
      <c r="P621" s="186">
        <f t="shared" si="30"/>
        <v>3905.7542965721123</v>
      </c>
      <c r="Q621" s="215">
        <f>IF(P621="-",0,P621/(1+'General inputs'!$H$30)^'MP Calculations'!$C$40)</f>
        <v>8675.8090774340289</v>
      </c>
    </row>
    <row r="622" spans="3:17" x14ac:dyDescent="0.25">
      <c r="C622" s="159"/>
      <c r="D622" s="165" t="s">
        <v>284</v>
      </c>
      <c r="E622" s="238">
        <v>33125</v>
      </c>
      <c r="F622" s="166" t="str">
        <f t="shared" si="28"/>
        <v>Date check - OK</v>
      </c>
      <c r="G622" s="68"/>
      <c r="H622" s="162" t="s">
        <v>279</v>
      </c>
      <c r="I622" s="173">
        <v>19964.399283333707</v>
      </c>
      <c r="J622" s="168">
        <f>IFERROR(MIN('MP Calculations'!$E$30/I622,1),"-")</f>
        <v>0.34115533736707537</v>
      </c>
      <c r="K622" s="12"/>
      <c r="L622" s="159">
        <v>20.212084999999998</v>
      </c>
      <c r="M622" s="187" t="s">
        <v>492</v>
      </c>
      <c r="N622" s="187">
        <v>657.22938499999998</v>
      </c>
      <c r="O622" s="186">
        <f t="shared" si="29"/>
        <v>13283.976194117724</v>
      </c>
      <c r="P622" s="186">
        <f t="shared" si="30"/>
        <v>4531.8993800804301</v>
      </c>
      <c r="Q622" s="215">
        <f>IF(P622="-",0,P622/(1+'General inputs'!$H$30)^'MP Calculations'!$C$40)</f>
        <v>10066.658267322862</v>
      </c>
    </row>
    <row r="623" spans="3:17" x14ac:dyDescent="0.25">
      <c r="C623" s="159"/>
      <c r="D623" s="165" t="s">
        <v>281</v>
      </c>
      <c r="E623" s="238">
        <v>33125</v>
      </c>
      <c r="F623" s="166" t="str">
        <f t="shared" si="28"/>
        <v>Date check - OK</v>
      </c>
      <c r="G623" s="68"/>
      <c r="H623" s="162" t="s">
        <v>279</v>
      </c>
      <c r="I623" s="173">
        <v>19964.399283333707</v>
      </c>
      <c r="J623" s="168">
        <f>IFERROR(MIN('MP Calculations'!$E$30/I623,1),"-")</f>
        <v>0.34115533736707537</v>
      </c>
      <c r="K623" s="12"/>
      <c r="L623" s="159">
        <v>23.527650000000001</v>
      </c>
      <c r="M623" s="187" t="s">
        <v>492</v>
      </c>
      <c r="N623" s="187">
        <v>480.89954999999998</v>
      </c>
      <c r="O623" s="186">
        <f t="shared" si="29"/>
        <v>11314.4362975575</v>
      </c>
      <c r="P623" s="186">
        <f t="shared" si="30"/>
        <v>3859.9803322115122</v>
      </c>
      <c r="Q623" s="215">
        <f>IF(P623="-",0,P623/(1+'General inputs'!$H$30)^'MP Calculations'!$C$40)</f>
        <v>8574.131873658469</v>
      </c>
    </row>
    <row r="624" spans="3:17" x14ac:dyDescent="0.25">
      <c r="C624" s="159"/>
      <c r="D624" s="165" t="s">
        <v>284</v>
      </c>
      <c r="E624" s="238">
        <v>33125</v>
      </c>
      <c r="F624" s="166" t="str">
        <f t="shared" si="28"/>
        <v>Date check - OK</v>
      </c>
      <c r="G624" s="68"/>
      <c r="H624" s="162" t="s">
        <v>279</v>
      </c>
      <c r="I624" s="173">
        <v>19964.399283333707</v>
      </c>
      <c r="J624" s="168">
        <f>IFERROR(MIN('MP Calculations'!$E$30/I624,1),"-")</f>
        <v>0.34115533736707537</v>
      </c>
      <c r="K624" s="12"/>
      <c r="L624" s="159">
        <v>67.402243999999996</v>
      </c>
      <c r="M624" s="187" t="s">
        <v>492</v>
      </c>
      <c r="N624" s="187">
        <v>657.22938499999998</v>
      </c>
      <c r="O624" s="186">
        <f t="shared" si="29"/>
        <v>44298.735371739938</v>
      </c>
      <c r="P624" s="186">
        <f t="shared" si="30"/>
        <v>15112.750010680733</v>
      </c>
      <c r="Q624" s="215">
        <f>IF(P624="-",0,P624/(1+'General inputs'!$H$30)^'MP Calculations'!$C$40)</f>
        <v>33569.78544265536</v>
      </c>
    </row>
    <row r="625" spans="3:17" x14ac:dyDescent="0.25">
      <c r="C625" s="159"/>
      <c r="D625" s="165" t="s">
        <v>281</v>
      </c>
      <c r="E625" s="238">
        <v>33125</v>
      </c>
      <c r="F625" s="166" t="str">
        <f t="shared" si="28"/>
        <v>Date check - OK</v>
      </c>
      <c r="G625" s="68"/>
      <c r="H625" s="162" t="s">
        <v>279</v>
      </c>
      <c r="I625" s="173">
        <v>19964.399283333707</v>
      </c>
      <c r="J625" s="168">
        <f>IFERROR(MIN('MP Calculations'!$E$30/I625,1),"-")</f>
        <v>0.34115533736707537</v>
      </c>
      <c r="K625" s="12"/>
      <c r="L625" s="159">
        <v>23.023420999999999</v>
      </c>
      <c r="M625" s="187" t="s">
        <v>492</v>
      </c>
      <c r="N625" s="187">
        <v>480.89954999999998</v>
      </c>
      <c r="O625" s="186">
        <f t="shared" ref="O625:O628" si="31">IF(N625="","-",L625*N625)</f>
        <v>11071.952798360549</v>
      </c>
      <c r="P625" s="186">
        <f t="shared" ref="P625:P628" si="32">IF(O625="-","-",IF(OR(E625&lt;$E$15,E625&gt;$E$16),0,O625*J625))</f>
        <v>3777.2557922370274</v>
      </c>
      <c r="Q625" s="215">
        <f>IF(P625="-",0,P625/(1+'General inputs'!$H$30)^'MP Calculations'!$C$40)</f>
        <v>8390.3767625222972</v>
      </c>
    </row>
    <row r="626" spans="3:17" x14ac:dyDescent="0.25">
      <c r="C626" s="159"/>
      <c r="D626" s="165" t="s">
        <v>281</v>
      </c>
      <c r="E626" s="238">
        <v>33125</v>
      </c>
      <c r="F626" s="166" t="str">
        <f t="shared" si="28"/>
        <v>Date check - OK</v>
      </c>
      <c r="G626" s="68"/>
      <c r="H626" s="162" t="s">
        <v>279</v>
      </c>
      <c r="I626" s="173">
        <v>19964.399283333707</v>
      </c>
      <c r="J626" s="168">
        <f>IFERROR(MIN('MP Calculations'!$E$30/I626,1),"-")</f>
        <v>0.34115533736707537</v>
      </c>
      <c r="K626" s="12"/>
      <c r="L626" s="159">
        <v>90.896795999999995</v>
      </c>
      <c r="M626" s="187" t="s">
        <v>492</v>
      </c>
      <c r="N626" s="187">
        <v>480.89954999999998</v>
      </c>
      <c r="O626" s="186">
        <f t="shared" si="31"/>
        <v>43712.228292841799</v>
      </c>
      <c r="P626" s="186">
        <f t="shared" si="32"/>
        <v>14912.659990311062</v>
      </c>
      <c r="Q626" s="215">
        <f>IF(P626="-",0,P626/(1+'General inputs'!$H$30)^'MP Calculations'!$C$40)</f>
        <v>33125.327680283903</v>
      </c>
    </row>
    <row r="627" spans="3:17" x14ac:dyDescent="0.25">
      <c r="C627" s="159"/>
      <c r="D627" s="165" t="s">
        <v>281</v>
      </c>
      <c r="E627" s="238">
        <v>33125</v>
      </c>
      <c r="F627" s="166" t="str">
        <f t="shared" si="28"/>
        <v>Date check - OK</v>
      </c>
      <c r="G627" s="68"/>
      <c r="H627" s="162" t="s">
        <v>279</v>
      </c>
      <c r="I627" s="173">
        <v>19964.399283333707</v>
      </c>
      <c r="J627" s="168">
        <f>IFERROR(MIN('MP Calculations'!$E$30/I627,1),"-")</f>
        <v>0.34115533736707537</v>
      </c>
      <c r="K627" s="12"/>
      <c r="L627" s="159">
        <v>35.387653</v>
      </c>
      <c r="M627" s="187" t="s">
        <v>492</v>
      </c>
      <c r="N627" s="187">
        <v>480.89954999999998</v>
      </c>
      <c r="O627" s="186">
        <f t="shared" si="31"/>
        <v>17017.906403256151</v>
      </c>
      <c r="P627" s="186">
        <f t="shared" si="32"/>
        <v>5805.7496002841644</v>
      </c>
      <c r="Q627" s="215">
        <f>IF(P627="-",0,P627/(1+'General inputs'!$H$30)^'MP Calculations'!$C$40)</f>
        <v>12896.247756204539</v>
      </c>
    </row>
    <row r="628" spans="3:17" x14ac:dyDescent="0.25">
      <c r="C628" s="159"/>
      <c r="D628" s="165" t="s">
        <v>281</v>
      </c>
      <c r="E628" s="238">
        <v>33125</v>
      </c>
      <c r="F628" s="166" t="str">
        <f t="shared" si="28"/>
        <v>Date check - OK</v>
      </c>
      <c r="G628" s="68"/>
      <c r="H628" s="162" t="s">
        <v>279</v>
      </c>
      <c r="I628" s="173">
        <v>19964.399283333707</v>
      </c>
      <c r="J628" s="168">
        <f>IFERROR(MIN('MP Calculations'!$E$30/I628,1),"-")</f>
        <v>0.34115533736707537</v>
      </c>
      <c r="K628" s="12"/>
      <c r="L628" s="159">
        <v>2.4156339999999998</v>
      </c>
      <c r="M628" s="187" t="s">
        <v>492</v>
      </c>
      <c r="N628" s="187">
        <v>480.89954999999998</v>
      </c>
      <c r="O628" s="186">
        <f t="shared" si="31"/>
        <v>1161.6773035647</v>
      </c>
      <c r="P628" s="186">
        <f t="shared" si="32"/>
        <v>396.31241240928966</v>
      </c>
      <c r="Q628" s="215">
        <f>IF(P628="-",0,P628/(1+'General inputs'!$H$30)^'MP Calculations'!$C$40)</f>
        <v>880.32440445574036</v>
      </c>
    </row>
    <row r="629" spans="3:17" x14ac:dyDescent="0.25">
      <c r="C629" s="159"/>
      <c r="D629" s="165" t="s">
        <v>281</v>
      </c>
      <c r="E629" s="238">
        <v>33125</v>
      </c>
      <c r="F629" s="166" t="str">
        <f t="shared" si="28"/>
        <v>Date check - OK</v>
      </c>
      <c r="G629" s="68"/>
      <c r="H629" s="162" t="s">
        <v>279</v>
      </c>
      <c r="I629" s="173">
        <v>19964.399283333707</v>
      </c>
      <c r="J629" s="168">
        <f>IFERROR(MIN('MP Calculations'!$E$30/I629,1),"-")</f>
        <v>0.34115533736707537</v>
      </c>
      <c r="K629" s="12"/>
      <c r="L629" s="159">
        <v>2.7432219999999998</v>
      </c>
      <c r="M629" s="187" t="s">
        <v>492</v>
      </c>
      <c r="N629" s="187">
        <v>480.89954999999998</v>
      </c>
      <c r="O629" s="186">
        <f t="shared" si="29"/>
        <v>1319.2142253500999</v>
      </c>
      <c r="P629" s="186">
        <f t="shared" si="30"/>
        <v>450.05697410875831</v>
      </c>
      <c r="Q629" s="215">
        <f>IF(P629="-",0,P629/(1+'General inputs'!$H$30)^'MP Calculations'!$C$40)</f>
        <v>999.70660846795704</v>
      </c>
    </row>
    <row r="630" spans="3:17" x14ac:dyDescent="0.25">
      <c r="C630" s="159"/>
      <c r="D630" s="165" t="s">
        <v>281</v>
      </c>
      <c r="E630" s="238">
        <v>33125</v>
      </c>
      <c r="F630" s="166" t="str">
        <f t="shared" si="28"/>
        <v>Date check - OK</v>
      </c>
      <c r="G630" s="68"/>
      <c r="H630" s="162" t="s">
        <v>279</v>
      </c>
      <c r="I630" s="173">
        <v>19964.399283333707</v>
      </c>
      <c r="J630" s="168">
        <f>IFERROR(MIN('MP Calculations'!$E$30/I630,1),"-")</f>
        <v>0.34115533736707537</v>
      </c>
      <c r="K630" s="12"/>
      <c r="L630" s="159">
        <v>12.246136999999999</v>
      </c>
      <c r="M630" s="187" t="s">
        <v>492</v>
      </c>
      <c r="N630" s="187">
        <v>480.89954999999998</v>
      </c>
      <c r="O630" s="186">
        <f t="shared" si="29"/>
        <v>5889.1617725383494</v>
      </c>
      <c r="P630" s="186">
        <f t="shared" si="30"/>
        <v>2009.1189713196043</v>
      </c>
      <c r="Q630" s="215">
        <f>IF(P630="-",0,P630/(1+'General inputs'!$H$30)^'MP Calculations'!$C$40)</f>
        <v>4462.8338818746579</v>
      </c>
    </row>
    <row r="631" spans="3:17" x14ac:dyDescent="0.25">
      <c r="C631" s="159"/>
      <c r="D631" s="165" t="s">
        <v>281</v>
      </c>
      <c r="E631" s="238">
        <v>33125</v>
      </c>
      <c r="F631" s="166" t="str">
        <f t="shared" si="28"/>
        <v>Date check - OK</v>
      </c>
      <c r="G631" s="68"/>
      <c r="H631" s="162" t="s">
        <v>279</v>
      </c>
      <c r="I631" s="173">
        <v>19964.399283333707</v>
      </c>
      <c r="J631" s="168">
        <f>IFERROR(MIN('MP Calculations'!$E$30/I631,1),"-")</f>
        <v>0.34115533736707537</v>
      </c>
      <c r="K631" s="12"/>
      <c r="L631" s="159">
        <v>62.191527999999998</v>
      </c>
      <c r="M631" s="187" t="s">
        <v>492</v>
      </c>
      <c r="N631" s="187">
        <v>480.89954999999998</v>
      </c>
      <c r="O631" s="186">
        <f t="shared" si="29"/>
        <v>29907.877829012399</v>
      </c>
      <c r="P631" s="186">
        <f t="shared" si="30"/>
        <v>10203.232150689999</v>
      </c>
      <c r="Q631" s="215">
        <f>IF(P631="-",0,P631/(1+'General inputs'!$H$30)^'MP Calculations'!$C$40)</f>
        <v>22664.327397607627</v>
      </c>
    </row>
    <row r="632" spans="3:17" x14ac:dyDescent="0.25">
      <c r="C632" s="159"/>
      <c r="D632" s="165" t="s">
        <v>281</v>
      </c>
      <c r="E632" s="238">
        <v>33125</v>
      </c>
      <c r="F632" s="166" t="str">
        <f t="shared" si="28"/>
        <v>Date check - OK</v>
      </c>
      <c r="G632" s="68"/>
      <c r="H632" s="162" t="s">
        <v>279</v>
      </c>
      <c r="I632" s="173">
        <v>19964.399283333707</v>
      </c>
      <c r="J632" s="168">
        <f>IFERROR(MIN('MP Calculations'!$E$30/I632,1),"-")</f>
        <v>0.34115533736707537</v>
      </c>
      <c r="K632" s="12"/>
      <c r="L632" s="159">
        <v>5.5458420000000004</v>
      </c>
      <c r="M632" s="187" t="s">
        <v>492</v>
      </c>
      <c r="N632" s="187">
        <v>480.89954999999998</v>
      </c>
      <c r="O632" s="186">
        <f t="shared" si="29"/>
        <v>2666.9929221711</v>
      </c>
      <c r="P632" s="186">
        <f t="shared" si="30"/>
        <v>909.85887011888383</v>
      </c>
      <c r="Q632" s="215">
        <f>IF(P632="-",0,P632/(1+'General inputs'!$H$30)^'MP Calculations'!$C$40)</f>
        <v>2021.0595048155608</v>
      </c>
    </row>
    <row r="633" spans="3:17" x14ac:dyDescent="0.25">
      <c r="C633" s="159"/>
      <c r="D633" s="165" t="s">
        <v>281</v>
      </c>
      <c r="E633" s="238">
        <v>33125</v>
      </c>
      <c r="F633" s="166" t="str">
        <f t="shared" si="28"/>
        <v>Date check - OK</v>
      </c>
      <c r="G633" s="68"/>
      <c r="H633" s="162" t="s">
        <v>279</v>
      </c>
      <c r="I633" s="173">
        <v>19964.399283333707</v>
      </c>
      <c r="J633" s="168">
        <f>IFERROR(MIN('MP Calculations'!$E$30/I633,1),"-")</f>
        <v>0.34115533736707537</v>
      </c>
      <c r="K633" s="12"/>
      <c r="L633" s="159">
        <v>24.699842</v>
      </c>
      <c r="M633" s="187" t="s">
        <v>492</v>
      </c>
      <c r="N633" s="187">
        <v>480.89954999999998</v>
      </c>
      <c r="O633" s="186">
        <f t="shared" si="29"/>
        <v>11878.142902871099</v>
      </c>
      <c r="P633" s="186">
        <f t="shared" si="30"/>
        <v>4052.2918493233219</v>
      </c>
      <c r="Q633" s="215">
        <f>IF(P633="-",0,P633/(1+'General inputs'!$H$30)^'MP Calculations'!$C$40)</f>
        <v>9001.311332263449</v>
      </c>
    </row>
    <row r="634" spans="3:17" x14ac:dyDescent="0.25">
      <c r="C634" s="159"/>
      <c r="D634" s="165" t="s">
        <v>281</v>
      </c>
      <c r="E634" s="238">
        <v>33125</v>
      </c>
      <c r="F634" s="166" t="str">
        <f t="shared" si="28"/>
        <v>Date check - OK</v>
      </c>
      <c r="G634" s="68"/>
      <c r="H634" s="162" t="s">
        <v>279</v>
      </c>
      <c r="I634" s="173">
        <v>19964.399283333707</v>
      </c>
      <c r="J634" s="168">
        <f>IFERROR(MIN('MP Calculations'!$E$30/I634,1),"-")</f>
        <v>0.34115533736707537</v>
      </c>
      <c r="K634" s="12"/>
      <c r="L634" s="159">
        <v>113.10941800000001</v>
      </c>
      <c r="M634" s="187" t="s">
        <v>492</v>
      </c>
      <c r="N634" s="187">
        <v>480.89954999999998</v>
      </c>
      <c r="O634" s="186">
        <f t="shared" si="29"/>
        <v>54394.2682169619</v>
      </c>
      <c r="P634" s="186">
        <f t="shared" si="30"/>
        <v>18556.894924392822</v>
      </c>
      <c r="Q634" s="215">
        <f>IF(P634="-",0,P634/(1+'General inputs'!$H$30)^'MP Calculations'!$C$40)</f>
        <v>41220.226673074401</v>
      </c>
    </row>
    <row r="635" spans="3:17" x14ac:dyDescent="0.25">
      <c r="C635" s="159"/>
      <c r="D635" s="165" t="s">
        <v>281</v>
      </c>
      <c r="E635" s="238">
        <v>33125</v>
      </c>
      <c r="F635" s="166" t="str">
        <f t="shared" si="28"/>
        <v>Date check - OK</v>
      </c>
      <c r="G635" s="68"/>
      <c r="H635" s="162" t="s">
        <v>279</v>
      </c>
      <c r="I635" s="173">
        <v>19964.399283333707</v>
      </c>
      <c r="J635" s="168">
        <f>IFERROR(MIN('MP Calculations'!$E$30/I635,1),"-")</f>
        <v>0.34115533736707537</v>
      </c>
      <c r="K635" s="12"/>
      <c r="L635" s="159">
        <v>68.520100999999997</v>
      </c>
      <c r="M635" s="187" t="s">
        <v>492</v>
      </c>
      <c r="N635" s="187">
        <v>480.89954999999998</v>
      </c>
      <c r="O635" s="186">
        <f t="shared" si="29"/>
        <v>32951.285736854545</v>
      </c>
      <c r="P635" s="186">
        <f t="shared" si="30"/>
        <v>11241.50700223551</v>
      </c>
      <c r="Q635" s="215">
        <f>IF(P635="-",0,P635/(1+'General inputs'!$H$30)^'MP Calculations'!$C$40)</f>
        <v>24970.635910105659</v>
      </c>
    </row>
    <row r="636" spans="3:17" x14ac:dyDescent="0.25">
      <c r="C636" s="159"/>
      <c r="D636" s="165" t="s">
        <v>281</v>
      </c>
      <c r="E636" s="238">
        <v>33125</v>
      </c>
      <c r="F636" s="166" t="str">
        <f t="shared" si="28"/>
        <v>Date check - OK</v>
      </c>
      <c r="G636" s="68"/>
      <c r="H636" s="162" t="s">
        <v>279</v>
      </c>
      <c r="I636" s="173">
        <v>19964.399283333707</v>
      </c>
      <c r="J636" s="168">
        <f>IFERROR(MIN('MP Calculations'!$E$30/I636,1),"-")</f>
        <v>0.34115533736707537</v>
      </c>
      <c r="K636" s="12"/>
      <c r="L636" s="159">
        <v>18.250533999999998</v>
      </c>
      <c r="M636" s="187" t="s">
        <v>492</v>
      </c>
      <c r="N636" s="187">
        <v>480.89954999999998</v>
      </c>
      <c r="O636" s="186">
        <f t="shared" si="29"/>
        <v>8776.6735878596992</v>
      </c>
      <c r="P636" s="186">
        <f t="shared" si="30"/>
        <v>2994.2090388269753</v>
      </c>
      <c r="Q636" s="215">
        <f>IF(P636="-",0,P636/(1+'General inputs'!$H$30)^'MP Calculations'!$C$40)</f>
        <v>6651.0036183251432</v>
      </c>
    </row>
    <row r="637" spans="3:17" x14ac:dyDescent="0.25">
      <c r="C637" s="159"/>
      <c r="D637" s="165" t="s">
        <v>281</v>
      </c>
      <c r="E637" s="238">
        <v>33125</v>
      </c>
      <c r="F637" s="166" t="str">
        <f t="shared" si="28"/>
        <v>Date check - OK</v>
      </c>
      <c r="G637" s="68"/>
      <c r="H637" s="162" t="s">
        <v>279</v>
      </c>
      <c r="I637" s="173">
        <v>19964.399283333707</v>
      </c>
      <c r="J637" s="168">
        <f>IFERROR(MIN('MP Calculations'!$E$30/I637,1),"-")</f>
        <v>0.34115533736707537</v>
      </c>
      <c r="K637" s="12"/>
      <c r="L637" s="159">
        <v>41.128729</v>
      </c>
      <c r="M637" s="187" t="s">
        <v>492</v>
      </c>
      <c r="N637" s="187">
        <v>480.89954999999998</v>
      </c>
      <c r="O637" s="186">
        <f t="shared" si="29"/>
        <v>19778.787268171949</v>
      </c>
      <c r="P637" s="186">
        <f t="shared" si="30"/>
        <v>6747.6388431848163</v>
      </c>
      <c r="Q637" s="215">
        <f>IF(P637="-",0,P637/(1+'General inputs'!$H$30)^'MP Calculations'!$C$40)</f>
        <v>14988.455975924555</v>
      </c>
    </row>
    <row r="638" spans="3:17" x14ac:dyDescent="0.25">
      <c r="C638" s="159"/>
      <c r="D638" s="165" t="s">
        <v>284</v>
      </c>
      <c r="E638" s="238">
        <v>33125</v>
      </c>
      <c r="F638" s="166" t="str">
        <f t="shared" si="28"/>
        <v>Date check - OK</v>
      </c>
      <c r="G638" s="68"/>
      <c r="H638" s="162" t="s">
        <v>279</v>
      </c>
      <c r="I638" s="173">
        <v>19964.399283333707</v>
      </c>
      <c r="J638" s="168">
        <f>IFERROR(MIN('MP Calculations'!$E$30/I638,1),"-")</f>
        <v>0.34115533736707537</v>
      </c>
      <c r="K638" s="12"/>
      <c r="L638" s="159">
        <v>18.567990000000002</v>
      </c>
      <c r="M638" s="187" t="s">
        <v>492</v>
      </c>
      <c r="N638" s="187">
        <v>657.22938499999998</v>
      </c>
      <c r="O638" s="186">
        <f t="shared" si="29"/>
        <v>12203.428648386151</v>
      </c>
      <c r="P638" s="186">
        <f t="shared" si="30"/>
        <v>4163.2648175752101</v>
      </c>
      <c r="Q638" s="215">
        <f>IF(P638="-",0,P638/(1+'General inputs'!$H$30)^'MP Calculations'!$C$40)</f>
        <v>9247.8143665568532</v>
      </c>
    </row>
    <row r="639" spans="3:17" x14ac:dyDescent="0.25">
      <c r="C639" s="159"/>
      <c r="D639" s="165" t="s">
        <v>284</v>
      </c>
      <c r="E639" s="238">
        <v>33125</v>
      </c>
      <c r="F639" s="166" t="str">
        <f t="shared" si="28"/>
        <v>Date check - OK</v>
      </c>
      <c r="G639" s="68"/>
      <c r="H639" s="162" t="s">
        <v>279</v>
      </c>
      <c r="I639" s="173">
        <v>19964.399283333707</v>
      </c>
      <c r="J639" s="168">
        <f>IFERROR(MIN('MP Calculations'!$E$30/I639,1),"-")</f>
        <v>0.34115533736707537</v>
      </c>
      <c r="K639" s="12"/>
      <c r="L639" s="159">
        <v>13.495907000000001</v>
      </c>
      <c r="M639" s="187" t="s">
        <v>492</v>
      </c>
      <c r="N639" s="187">
        <v>657.22938499999998</v>
      </c>
      <c r="O639" s="186">
        <f t="shared" si="29"/>
        <v>8869.9066576271944</v>
      </c>
      <c r="P639" s="186">
        <f t="shared" si="30"/>
        <v>3026.0159981972733</v>
      </c>
      <c r="Q639" s="215">
        <f>IF(P639="-",0,P639/(1+'General inputs'!$H$30)^'MP Calculations'!$C$40)</f>
        <v>6721.6560674750026</v>
      </c>
    </row>
    <row r="640" spans="3:17" x14ac:dyDescent="0.25">
      <c r="C640" s="159"/>
      <c r="D640" s="165" t="s">
        <v>285</v>
      </c>
      <c r="E640" s="238">
        <v>33125</v>
      </c>
      <c r="F640" s="166" t="str">
        <f t="shared" si="28"/>
        <v>Date check - OK</v>
      </c>
      <c r="G640" s="68"/>
      <c r="H640" s="162" t="s">
        <v>279</v>
      </c>
      <c r="I640" s="173">
        <v>19964.399283333707</v>
      </c>
      <c r="J640" s="168">
        <f>IFERROR(MIN('MP Calculations'!$E$30/I640,1),"-")</f>
        <v>0.34115533736707537</v>
      </c>
      <c r="K640" s="12"/>
      <c r="L640" s="159">
        <v>7.2879779999999998</v>
      </c>
      <c r="M640" s="187" t="s">
        <v>492</v>
      </c>
      <c r="N640" s="187">
        <v>657.22938499999998</v>
      </c>
      <c r="O640" s="186">
        <f t="shared" si="29"/>
        <v>4789.8732988335296</v>
      </c>
      <c r="P640" s="186">
        <f t="shared" si="30"/>
        <v>1634.0908412090989</v>
      </c>
      <c r="Q640" s="215">
        <f>IF(P640="-",0,P640/(1+'General inputs'!$H$30)^'MP Calculations'!$C$40)</f>
        <v>3629.7880196806582</v>
      </c>
    </row>
    <row r="641" spans="3:17" x14ac:dyDescent="0.25">
      <c r="C641" s="159"/>
      <c r="D641" s="165" t="s">
        <v>285</v>
      </c>
      <c r="E641" s="238">
        <v>33125</v>
      </c>
      <c r="F641" s="166" t="str">
        <f t="shared" si="28"/>
        <v>Date check - OK</v>
      </c>
      <c r="G641" s="68"/>
      <c r="H641" s="162" t="s">
        <v>279</v>
      </c>
      <c r="I641" s="173">
        <v>19964.399283333707</v>
      </c>
      <c r="J641" s="168">
        <f>IFERROR(MIN('MP Calculations'!$E$30/I641,1),"-")</f>
        <v>0.34115533736707537</v>
      </c>
      <c r="K641" s="12"/>
      <c r="L641" s="159">
        <v>5.0012670000000004</v>
      </c>
      <c r="M641" s="187" t="s">
        <v>492</v>
      </c>
      <c r="N641" s="187">
        <v>657.22938499999998</v>
      </c>
      <c r="O641" s="186">
        <f t="shared" si="29"/>
        <v>3286.9796346307953</v>
      </c>
      <c r="P641" s="186">
        <f t="shared" si="30"/>
        <v>1121.3706461711752</v>
      </c>
      <c r="Q641" s="215">
        <f>IF(P641="-",0,P641/(1+'General inputs'!$H$30)^'MP Calculations'!$C$40)</f>
        <v>2490.8882875091326</v>
      </c>
    </row>
    <row r="642" spans="3:17" x14ac:dyDescent="0.25">
      <c r="C642" s="159"/>
      <c r="D642" s="165" t="s">
        <v>330</v>
      </c>
      <c r="E642" s="238">
        <v>33239</v>
      </c>
      <c r="F642" s="166" t="str">
        <f t="shared" si="28"/>
        <v>Date check - OK</v>
      </c>
      <c r="G642" s="68"/>
      <c r="H642" s="162" t="s">
        <v>279</v>
      </c>
      <c r="I642" s="173">
        <v>19964.399283333707</v>
      </c>
      <c r="J642" s="168">
        <f>IFERROR(MIN('MP Calculations'!$E$30/I642,1),"-")</f>
        <v>0.34115533736707537</v>
      </c>
      <c r="K642" s="12"/>
      <c r="L642" s="159">
        <v>2.278953</v>
      </c>
      <c r="M642" s="187" t="s">
        <v>492</v>
      </c>
      <c r="N642" s="187">
        <v>137.14542700000001</v>
      </c>
      <c r="O642" s="186">
        <f t="shared" si="29"/>
        <v>312.54798229793101</v>
      </c>
      <c r="P642" s="186">
        <f t="shared" si="30"/>
        <v>106.62741234424935</v>
      </c>
      <c r="Q642" s="215">
        <f>IF(P642="-",0,P642/(1+'General inputs'!$H$30)^'MP Calculations'!$C$40)</f>
        <v>236.85029873267658</v>
      </c>
    </row>
    <row r="643" spans="3:17" x14ac:dyDescent="0.25">
      <c r="C643" s="159"/>
      <c r="D643" s="165" t="s">
        <v>330</v>
      </c>
      <c r="E643" s="238">
        <v>33239</v>
      </c>
      <c r="F643" s="166" t="str">
        <f t="shared" si="28"/>
        <v>Date check - OK</v>
      </c>
      <c r="G643" s="68"/>
      <c r="H643" s="162" t="s">
        <v>279</v>
      </c>
      <c r="I643" s="173">
        <v>19964.399283333707</v>
      </c>
      <c r="J643" s="168">
        <f>IFERROR(MIN('MP Calculations'!$E$30/I643,1),"-")</f>
        <v>0.34115533736707537</v>
      </c>
      <c r="K643" s="12"/>
      <c r="L643" s="159">
        <v>2.007307</v>
      </c>
      <c r="M643" s="187" t="s">
        <v>492</v>
      </c>
      <c r="N643" s="187">
        <v>137.14542700000001</v>
      </c>
      <c r="O643" s="186">
        <f t="shared" si="29"/>
        <v>275.29297563508902</v>
      </c>
      <c r="P643" s="186">
        <f t="shared" si="30"/>
        <v>93.917667977574851</v>
      </c>
      <c r="Q643" s="215">
        <f>IF(P643="-",0,P643/(1+'General inputs'!$H$30)^'MP Calculations'!$C$40)</f>
        <v>208.61828330737529</v>
      </c>
    </row>
    <row r="644" spans="3:17" x14ac:dyDescent="0.25">
      <c r="C644" s="159"/>
      <c r="D644" s="165" t="s">
        <v>330</v>
      </c>
      <c r="E644" s="238">
        <v>33239</v>
      </c>
      <c r="F644" s="166" t="str">
        <f t="shared" si="28"/>
        <v>Date check - OK</v>
      </c>
      <c r="G644" s="68"/>
      <c r="H644" s="162" t="s">
        <v>279</v>
      </c>
      <c r="I644" s="173">
        <v>19964.399283333707</v>
      </c>
      <c r="J644" s="168">
        <f>IFERROR(MIN('MP Calculations'!$E$30/I644,1),"-")</f>
        <v>0.34115533736707537</v>
      </c>
      <c r="K644" s="12"/>
      <c r="L644" s="159">
        <v>4.1609470000000002</v>
      </c>
      <c r="M644" s="187" t="s">
        <v>492</v>
      </c>
      <c r="N644" s="187">
        <v>137.14542700000001</v>
      </c>
      <c r="O644" s="186">
        <f t="shared" si="29"/>
        <v>570.65485303936907</v>
      </c>
      <c r="P644" s="186">
        <f t="shared" si="30"/>
        <v>194.68194890880477</v>
      </c>
      <c r="Q644" s="215">
        <f>IF(P644="-",0,P644/(1+'General inputs'!$H$30)^'MP Calculations'!$C$40)</f>
        <v>432.44487269409876</v>
      </c>
    </row>
    <row r="645" spans="3:17" x14ac:dyDescent="0.25">
      <c r="C645" s="159"/>
      <c r="D645" s="165" t="s">
        <v>330</v>
      </c>
      <c r="E645" s="238">
        <v>33239</v>
      </c>
      <c r="F645" s="166" t="str">
        <f t="shared" si="28"/>
        <v>Date check - OK</v>
      </c>
      <c r="G645" s="68"/>
      <c r="H645" s="162" t="s">
        <v>279</v>
      </c>
      <c r="I645" s="173">
        <v>19964.399283333707</v>
      </c>
      <c r="J645" s="168">
        <f>IFERROR(MIN('MP Calculations'!$E$30/I645,1),"-")</f>
        <v>0.34115533736707537</v>
      </c>
      <c r="K645" s="12"/>
      <c r="L645" s="159">
        <v>4.1611760000000002</v>
      </c>
      <c r="M645" s="187" t="s">
        <v>492</v>
      </c>
      <c r="N645" s="187">
        <v>137.14542700000001</v>
      </c>
      <c r="O645" s="186">
        <f t="shared" si="29"/>
        <v>570.68625934215208</v>
      </c>
      <c r="P645" s="186">
        <f t="shared" si="30"/>
        <v>194.69266333662617</v>
      </c>
      <c r="Q645" s="215">
        <f>IF(P645="-",0,P645/(1+'General inputs'!$H$30)^'MP Calculations'!$C$40)</f>
        <v>432.4686725348194</v>
      </c>
    </row>
    <row r="646" spans="3:17" x14ac:dyDescent="0.25">
      <c r="C646" s="159"/>
      <c r="D646" s="165" t="s">
        <v>331</v>
      </c>
      <c r="E646" s="238">
        <v>33455</v>
      </c>
      <c r="F646" s="166" t="str">
        <f t="shared" si="28"/>
        <v>Date check - OK</v>
      </c>
      <c r="G646" s="68"/>
      <c r="H646" s="162" t="s">
        <v>279</v>
      </c>
      <c r="I646" s="173">
        <v>19964.399283333707</v>
      </c>
      <c r="J646" s="168">
        <f>IFERROR(MIN('MP Calculations'!$E$30/I646,1),"-")</f>
        <v>0.34115533736707537</v>
      </c>
      <c r="K646" s="12"/>
      <c r="L646" s="159">
        <v>7.1613879999999996</v>
      </c>
      <c r="M646" s="187" t="s">
        <v>492</v>
      </c>
      <c r="N646" s="187">
        <v>1715.208396</v>
      </c>
      <c r="O646" s="186">
        <f t="shared" si="29"/>
        <v>12283.272824613647</v>
      </c>
      <c r="P646" s="186">
        <f t="shared" si="30"/>
        <v>4190.5040844528976</v>
      </c>
      <c r="Q646" s="215">
        <f>IF(P646="-",0,P646/(1+'General inputs'!$H$30)^'MP Calculations'!$C$40)</f>
        <v>9308.3206505920516</v>
      </c>
    </row>
    <row r="647" spans="3:17" x14ac:dyDescent="0.25">
      <c r="C647" s="159"/>
      <c r="D647" s="165" t="s">
        <v>299</v>
      </c>
      <c r="E647" s="238">
        <v>33455</v>
      </c>
      <c r="F647" s="166" t="str">
        <f t="shared" si="28"/>
        <v>Date check - OK</v>
      </c>
      <c r="G647" s="68"/>
      <c r="H647" s="162" t="s">
        <v>279</v>
      </c>
      <c r="I647" s="173">
        <v>19964.399283333707</v>
      </c>
      <c r="J647" s="168">
        <f>IFERROR(MIN('MP Calculations'!$E$30/I647,1),"-")</f>
        <v>0.34115533736707537</v>
      </c>
      <c r="K647" s="12"/>
      <c r="L647" s="159">
        <v>16.598901999999999</v>
      </c>
      <c r="M647" s="187" t="s">
        <v>492</v>
      </c>
      <c r="N647" s="187">
        <v>765.87706100000003</v>
      </c>
      <c r="O647" s="186">
        <f t="shared" si="29"/>
        <v>12712.718279587021</v>
      </c>
      <c r="P647" s="186">
        <f t="shared" si="30"/>
        <v>4337.0116935250962</v>
      </c>
      <c r="Q647" s="215">
        <f>IF(P647="-",0,P647/(1+'General inputs'!$H$30)^'MP Calculations'!$C$40)</f>
        <v>9633.7563918564974</v>
      </c>
    </row>
    <row r="648" spans="3:17" x14ac:dyDescent="0.25">
      <c r="C648" s="159"/>
      <c r="D648" s="165" t="s">
        <v>284</v>
      </c>
      <c r="E648" s="238">
        <v>33557</v>
      </c>
      <c r="F648" s="166" t="str">
        <f t="shared" si="28"/>
        <v>Date check - OK</v>
      </c>
      <c r="G648" s="68"/>
      <c r="H648" s="162" t="s">
        <v>279</v>
      </c>
      <c r="I648" s="173">
        <v>19964.399283333707</v>
      </c>
      <c r="J648" s="168">
        <f>IFERROR(MIN('MP Calculations'!$E$30/I648,1),"-")</f>
        <v>0.34115533736707537</v>
      </c>
      <c r="K648" s="12"/>
      <c r="L648" s="159">
        <v>8.4963060000000006</v>
      </c>
      <c r="M648" s="187" t="s">
        <v>492</v>
      </c>
      <c r="N648" s="187">
        <v>657.22938499999998</v>
      </c>
      <c r="O648" s="186">
        <f t="shared" si="29"/>
        <v>5584.0219671518098</v>
      </c>
      <c r="P648" s="186">
        <f t="shared" si="30"/>
        <v>1905.0188980688356</v>
      </c>
      <c r="Q648" s="215">
        <f>IF(P648="-",0,P648/(1+'General inputs'!$H$30)^'MP Calculations'!$C$40)</f>
        <v>4231.5975336836773</v>
      </c>
    </row>
    <row r="649" spans="3:17" x14ac:dyDescent="0.25">
      <c r="C649" s="159"/>
      <c r="D649" s="165" t="s">
        <v>332</v>
      </c>
      <c r="E649" s="238">
        <v>33603</v>
      </c>
      <c r="F649" s="166" t="str">
        <f t="shared" si="28"/>
        <v>Date check - OK</v>
      </c>
      <c r="G649" s="68"/>
      <c r="H649" s="162" t="s">
        <v>279</v>
      </c>
      <c r="I649" s="173">
        <v>19964.399283333707</v>
      </c>
      <c r="J649" s="168">
        <f>IFERROR(MIN('MP Calculations'!$E$30/I649,1),"-")</f>
        <v>0.34115533736707537</v>
      </c>
      <c r="K649" s="12"/>
      <c r="L649" s="159">
        <v>1</v>
      </c>
      <c r="M649" s="187" t="s">
        <v>493</v>
      </c>
      <c r="N649" s="187">
        <v>126993.05099</v>
      </c>
      <c r="O649" s="186">
        <f t="shared" si="29"/>
        <v>126993.05099</v>
      </c>
      <c r="P649" s="186">
        <f t="shared" si="30"/>
        <v>43324.357153767654</v>
      </c>
      <c r="Q649" s="215">
        <f>IF(P649="-",0,P649/(1+'General inputs'!$H$30)^'MP Calculations'!$C$40)</f>
        <v>96235.918219058804</v>
      </c>
    </row>
    <row r="650" spans="3:17" x14ac:dyDescent="0.25">
      <c r="C650" s="159"/>
      <c r="D650" s="165" t="s">
        <v>333</v>
      </c>
      <c r="E650" s="238">
        <v>33603</v>
      </c>
      <c r="F650" s="166" t="str">
        <f t="shared" si="28"/>
        <v>Date check - OK</v>
      </c>
      <c r="G650" s="68"/>
      <c r="H650" s="162" t="s">
        <v>279</v>
      </c>
      <c r="I650" s="173">
        <v>19964.399283333707</v>
      </c>
      <c r="J650" s="168">
        <f>IFERROR(MIN('MP Calculations'!$E$30/I650,1),"-")</f>
        <v>0.34115533736707537</v>
      </c>
      <c r="K650" s="12"/>
      <c r="L650" s="159">
        <v>1</v>
      </c>
      <c r="M650" s="187" t="s">
        <v>493</v>
      </c>
      <c r="N650" s="187">
        <v>39590.964376999997</v>
      </c>
      <c r="O650" s="186">
        <f t="shared" si="29"/>
        <v>39590.964376999997</v>
      </c>
      <c r="P650" s="186">
        <f t="shared" si="30"/>
        <v>13506.668808723296</v>
      </c>
      <c r="Q650" s="215">
        <f>IF(P650="-",0,P650/(1+'General inputs'!$H$30)^'MP Calculations'!$C$40)</f>
        <v>30002.214926694407</v>
      </c>
    </row>
    <row r="651" spans="3:17" x14ac:dyDescent="0.25">
      <c r="C651" s="159"/>
      <c r="D651" s="165" t="s">
        <v>334</v>
      </c>
      <c r="E651" s="238">
        <v>33603</v>
      </c>
      <c r="F651" s="166" t="str">
        <f t="shared" si="28"/>
        <v>Date check - OK</v>
      </c>
      <c r="G651" s="68"/>
      <c r="H651" s="162" t="s">
        <v>279</v>
      </c>
      <c r="I651" s="173">
        <v>19964.399283333707</v>
      </c>
      <c r="J651" s="168">
        <f>IFERROR(MIN('MP Calculations'!$E$30/I651,1),"-")</f>
        <v>0.34115533736707537</v>
      </c>
      <c r="K651" s="12"/>
      <c r="L651" s="159">
        <v>1</v>
      </c>
      <c r="M651" s="187" t="s">
        <v>493</v>
      </c>
      <c r="N651" s="187">
        <v>17446.865657999999</v>
      </c>
      <c r="O651" s="186">
        <f t="shared" si="29"/>
        <v>17446.865657999999</v>
      </c>
      <c r="P651" s="186">
        <f t="shared" si="30"/>
        <v>5952.0913395530315</v>
      </c>
      <c r="Q651" s="215">
        <f>IF(P651="-",0,P651/(1+'General inputs'!$H$30)^'MP Calculations'!$C$40)</f>
        <v>13221.315052698488</v>
      </c>
    </row>
    <row r="652" spans="3:17" x14ac:dyDescent="0.25">
      <c r="C652" s="159"/>
      <c r="D652" s="165" t="s">
        <v>335</v>
      </c>
      <c r="E652" s="238">
        <v>33603</v>
      </c>
      <c r="F652" s="166" t="str">
        <f t="shared" si="28"/>
        <v>Date check - OK</v>
      </c>
      <c r="G652" s="68"/>
      <c r="H652" s="162" t="s">
        <v>279</v>
      </c>
      <c r="I652" s="173">
        <v>19964.399283333707</v>
      </c>
      <c r="J652" s="168">
        <f>IFERROR(MIN('MP Calculations'!$E$30/I652,1),"-")</f>
        <v>0.34115533736707537</v>
      </c>
      <c r="K652" s="12"/>
      <c r="L652" s="159">
        <v>1</v>
      </c>
      <c r="M652" s="187" t="s">
        <v>493</v>
      </c>
      <c r="N652" s="187">
        <v>173294.34831199999</v>
      </c>
      <c r="O652" s="186">
        <f t="shared" si="29"/>
        <v>173294.34831199999</v>
      </c>
      <c r="P652" s="186">
        <f t="shared" si="30"/>
        <v>59120.291862187827</v>
      </c>
      <c r="Q652" s="215">
        <f>IF(P652="-",0,P652/(1+'General inputs'!$H$30)^'MP Calculations'!$C$40)</f>
        <v>131323.25431957655</v>
      </c>
    </row>
    <row r="653" spans="3:17" x14ac:dyDescent="0.25">
      <c r="C653" s="159"/>
      <c r="D653" s="165" t="s">
        <v>336</v>
      </c>
      <c r="E653" s="238">
        <v>33603</v>
      </c>
      <c r="F653" s="166" t="str">
        <f t="shared" si="28"/>
        <v>Date check - OK</v>
      </c>
      <c r="G653" s="68"/>
      <c r="H653" s="162" t="s">
        <v>279</v>
      </c>
      <c r="I653" s="173">
        <v>19964.399283333707</v>
      </c>
      <c r="J653" s="168">
        <f>IFERROR(MIN('MP Calculations'!$E$30/I653,1),"-")</f>
        <v>0.34115533736707537</v>
      </c>
      <c r="K653" s="12"/>
      <c r="L653" s="159">
        <v>1</v>
      </c>
      <c r="M653" s="187" t="s">
        <v>493</v>
      </c>
      <c r="N653" s="187">
        <v>39590.964376999997</v>
      </c>
      <c r="O653" s="186">
        <f t="shared" si="29"/>
        <v>39590.964376999997</v>
      </c>
      <c r="P653" s="186">
        <f t="shared" si="30"/>
        <v>13506.668808723296</v>
      </c>
      <c r="Q653" s="215">
        <f>IF(P653="-",0,P653/(1+'General inputs'!$H$30)^'MP Calculations'!$C$40)</f>
        <v>30002.214926694407</v>
      </c>
    </row>
    <row r="654" spans="3:17" x14ac:dyDescent="0.25">
      <c r="C654" s="159"/>
      <c r="D654" s="165" t="s">
        <v>337</v>
      </c>
      <c r="E654" s="238">
        <v>33603</v>
      </c>
      <c r="F654" s="166" t="str">
        <f t="shared" si="28"/>
        <v>Date check - OK</v>
      </c>
      <c r="G654" s="68"/>
      <c r="H654" s="162" t="s">
        <v>279</v>
      </c>
      <c r="I654" s="173">
        <v>19964.399283333707</v>
      </c>
      <c r="J654" s="168">
        <f>IFERROR(MIN('MP Calculations'!$E$30/I654,1),"-")</f>
        <v>0.34115533736707537</v>
      </c>
      <c r="K654" s="12"/>
      <c r="L654" s="159">
        <v>1</v>
      </c>
      <c r="M654" s="187" t="s">
        <v>493</v>
      </c>
      <c r="N654" s="187">
        <v>17446.865657999999</v>
      </c>
      <c r="O654" s="186">
        <f t="shared" si="29"/>
        <v>17446.865657999999</v>
      </c>
      <c r="P654" s="186">
        <f t="shared" si="30"/>
        <v>5952.0913395530315</v>
      </c>
      <c r="Q654" s="215">
        <f>IF(P654="-",0,P654/(1+'General inputs'!$H$30)^'MP Calculations'!$C$40)</f>
        <v>13221.315052698488</v>
      </c>
    </row>
    <row r="655" spans="3:17" x14ac:dyDescent="0.25">
      <c r="C655" s="159"/>
      <c r="D655" s="165" t="s">
        <v>338</v>
      </c>
      <c r="E655" s="238">
        <v>33603</v>
      </c>
      <c r="F655" s="166" t="str">
        <f t="shared" si="28"/>
        <v>Date check - OK</v>
      </c>
      <c r="G655" s="68"/>
      <c r="H655" s="162" t="s">
        <v>279</v>
      </c>
      <c r="I655" s="173">
        <v>19964.399283333707</v>
      </c>
      <c r="J655" s="168">
        <f>IFERROR(MIN('MP Calculations'!$E$30/I655,1),"-")</f>
        <v>0.34115533736707537</v>
      </c>
      <c r="K655" s="12"/>
      <c r="L655" s="159">
        <v>1</v>
      </c>
      <c r="M655" s="187" t="s">
        <v>493</v>
      </c>
      <c r="N655" s="187">
        <v>0</v>
      </c>
      <c r="O655" s="186">
        <f t="shared" si="29"/>
        <v>0</v>
      </c>
      <c r="P655" s="186">
        <f t="shared" si="30"/>
        <v>0</v>
      </c>
      <c r="Q655" s="215">
        <f>IF(P655="-",0,P655/(1+'General inputs'!$H$30)^'MP Calculations'!$C$40)</f>
        <v>0</v>
      </c>
    </row>
    <row r="656" spans="3:17" x14ac:dyDescent="0.25">
      <c r="C656" s="159"/>
      <c r="D656" s="165" t="s">
        <v>339</v>
      </c>
      <c r="E656" s="238">
        <v>33603</v>
      </c>
      <c r="F656" s="166" t="str">
        <f t="shared" si="28"/>
        <v>Date check - OK</v>
      </c>
      <c r="G656" s="68"/>
      <c r="H656" s="162" t="s">
        <v>279</v>
      </c>
      <c r="I656" s="173">
        <v>19964.399283333707</v>
      </c>
      <c r="J656" s="168">
        <f>IFERROR(MIN('MP Calculations'!$E$30/I656,1),"-")</f>
        <v>0.34115533736707537</v>
      </c>
      <c r="K656" s="12"/>
      <c r="L656" s="159">
        <v>1</v>
      </c>
      <c r="M656" s="187" t="s">
        <v>493</v>
      </c>
      <c r="N656" s="187">
        <v>40454.254389000002</v>
      </c>
      <c r="O656" s="186">
        <f t="shared" si="29"/>
        <v>40454.254389000002</v>
      </c>
      <c r="P656" s="186">
        <f t="shared" si="30"/>
        <v>13801.184804012784</v>
      </c>
      <c r="Q656" s="215">
        <f>IF(P656="-",0,P656/(1+'General inputs'!$H$30)^'MP Calculations'!$C$40)</f>
        <v>30656.4200689955</v>
      </c>
    </row>
    <row r="657" spans="3:17" x14ac:dyDescent="0.25">
      <c r="C657" s="159"/>
      <c r="D657" s="165" t="s">
        <v>340</v>
      </c>
      <c r="E657" s="238">
        <v>33603</v>
      </c>
      <c r="F657" s="166" t="str">
        <f t="shared" si="28"/>
        <v>Date check - OK</v>
      </c>
      <c r="G657" s="68"/>
      <c r="H657" s="162" t="s">
        <v>279</v>
      </c>
      <c r="I657" s="173">
        <v>19964.399283333707</v>
      </c>
      <c r="J657" s="168">
        <f>IFERROR(MIN('MP Calculations'!$E$30/I657,1),"-")</f>
        <v>0.34115533736707537</v>
      </c>
      <c r="K657" s="12"/>
      <c r="L657" s="159">
        <v>1</v>
      </c>
      <c r="M657" s="187" t="s">
        <v>493</v>
      </c>
      <c r="N657" s="187">
        <v>126993.05099</v>
      </c>
      <c r="O657" s="186">
        <f t="shared" si="29"/>
        <v>126993.05099</v>
      </c>
      <c r="P657" s="186">
        <f t="shared" si="30"/>
        <v>43324.357153767654</v>
      </c>
      <c r="Q657" s="215">
        <f>IF(P657="-",0,P657/(1+'General inputs'!$H$30)^'MP Calculations'!$C$40)</f>
        <v>96235.918219058804</v>
      </c>
    </row>
    <row r="658" spans="3:17" x14ac:dyDescent="0.25">
      <c r="C658" s="159"/>
      <c r="D658" s="165" t="s">
        <v>341</v>
      </c>
      <c r="E658" s="238">
        <v>33603</v>
      </c>
      <c r="F658" s="166" t="str">
        <f t="shared" si="28"/>
        <v>Date check - OK</v>
      </c>
      <c r="G658" s="68"/>
      <c r="H658" s="162" t="s">
        <v>279</v>
      </c>
      <c r="I658" s="173">
        <v>19964.399283333707</v>
      </c>
      <c r="J658" s="168">
        <f>IFERROR(MIN('MP Calculations'!$E$30/I658,1),"-")</f>
        <v>0.34115533736707537</v>
      </c>
      <c r="K658" s="12"/>
      <c r="L658" s="159">
        <v>1</v>
      </c>
      <c r="M658" s="187" t="s">
        <v>493</v>
      </c>
      <c r="N658" s="187">
        <v>39590.964376999997</v>
      </c>
      <c r="O658" s="186">
        <f t="shared" si="29"/>
        <v>39590.964376999997</v>
      </c>
      <c r="P658" s="186">
        <f t="shared" si="30"/>
        <v>13506.668808723296</v>
      </c>
      <c r="Q658" s="215">
        <f>IF(P658="-",0,P658/(1+'General inputs'!$H$30)^'MP Calculations'!$C$40)</f>
        <v>30002.214926694407</v>
      </c>
    </row>
    <row r="659" spans="3:17" x14ac:dyDescent="0.25">
      <c r="C659" s="159"/>
      <c r="D659" s="165" t="s">
        <v>342</v>
      </c>
      <c r="E659" s="238">
        <v>33603</v>
      </c>
      <c r="F659" s="166" t="str">
        <f t="shared" si="28"/>
        <v>Date check - OK</v>
      </c>
      <c r="G659" s="68"/>
      <c r="H659" s="162" t="s">
        <v>279</v>
      </c>
      <c r="I659" s="173">
        <v>19964.399283333707</v>
      </c>
      <c r="J659" s="168">
        <f>IFERROR(MIN('MP Calculations'!$E$30/I659,1),"-")</f>
        <v>0.34115533736707537</v>
      </c>
      <c r="K659" s="12"/>
      <c r="L659" s="159">
        <v>1</v>
      </c>
      <c r="M659" s="187" t="s">
        <v>493</v>
      </c>
      <c r="N659" s="187">
        <v>17446.865657999999</v>
      </c>
      <c r="O659" s="186">
        <f t="shared" si="29"/>
        <v>17446.865657999999</v>
      </c>
      <c r="P659" s="186">
        <f t="shared" si="30"/>
        <v>5952.0913395530315</v>
      </c>
      <c r="Q659" s="215">
        <f>IF(P659="-",0,P659/(1+'General inputs'!$H$30)^'MP Calculations'!$C$40)</f>
        <v>13221.315052698488</v>
      </c>
    </row>
    <row r="660" spans="3:17" x14ac:dyDescent="0.25">
      <c r="C660" s="159"/>
      <c r="D660" s="165" t="s">
        <v>343</v>
      </c>
      <c r="E660" s="238">
        <v>33603</v>
      </c>
      <c r="F660" s="166" t="str">
        <f t="shared" si="28"/>
        <v>Date check - OK</v>
      </c>
      <c r="G660" s="68"/>
      <c r="H660" s="162" t="s">
        <v>279</v>
      </c>
      <c r="I660" s="173">
        <v>19964.399283333707</v>
      </c>
      <c r="J660" s="168">
        <f>IFERROR(MIN('MP Calculations'!$E$30/I660,1),"-")</f>
        <v>0.34115533736707537</v>
      </c>
      <c r="K660" s="12"/>
      <c r="L660" s="159">
        <v>1</v>
      </c>
      <c r="M660" s="187" t="s">
        <v>493</v>
      </c>
      <c r="N660" s="187">
        <v>180843.47287500001</v>
      </c>
      <c r="O660" s="186">
        <f t="shared" si="29"/>
        <v>180843.47287500001</v>
      </c>
      <c r="P660" s="186">
        <f t="shared" si="30"/>
        <v>61695.715999304171</v>
      </c>
      <c r="Q660" s="215">
        <f>IF(P660="-",0,P660/(1+'General inputs'!$H$30)^'MP Calculations'!$C$40)</f>
        <v>137044.01564003309</v>
      </c>
    </row>
    <row r="661" spans="3:17" x14ac:dyDescent="0.25">
      <c r="C661" s="159"/>
      <c r="D661" s="165" t="s">
        <v>344</v>
      </c>
      <c r="E661" s="238">
        <v>33603</v>
      </c>
      <c r="F661" s="166" t="str">
        <f t="shared" si="28"/>
        <v>Date check - OK</v>
      </c>
      <c r="G661" s="68"/>
      <c r="H661" s="162" t="s">
        <v>279</v>
      </c>
      <c r="I661" s="173">
        <v>19964.399283333707</v>
      </c>
      <c r="J661" s="168">
        <f>IFERROR(MIN('MP Calculations'!$E$30/I661,1),"-")</f>
        <v>0.34115533736707537</v>
      </c>
      <c r="K661" s="12"/>
      <c r="L661" s="159">
        <v>1</v>
      </c>
      <c r="M661" s="187" t="s">
        <v>493</v>
      </c>
      <c r="N661" s="187">
        <v>42442.855879000002</v>
      </c>
      <c r="O661" s="186">
        <f t="shared" si="29"/>
        <v>42442.855879000002</v>
      </c>
      <c r="P661" s="186">
        <f t="shared" si="30"/>
        <v>14479.606816222404</v>
      </c>
      <c r="Q661" s="215">
        <f>IF(P661="-",0,P661/(1+'General inputs'!$H$30)^'MP Calculations'!$C$40)</f>
        <v>32163.391425853508</v>
      </c>
    </row>
    <row r="662" spans="3:17" x14ac:dyDescent="0.25">
      <c r="C662" s="159"/>
      <c r="D662" s="165" t="s">
        <v>345</v>
      </c>
      <c r="E662" s="238">
        <v>33603</v>
      </c>
      <c r="F662" s="166" t="str">
        <f t="shared" si="28"/>
        <v>Date check - OK</v>
      </c>
      <c r="G662" s="68"/>
      <c r="H662" s="162" t="s">
        <v>279</v>
      </c>
      <c r="I662" s="173">
        <v>19964.399283333707</v>
      </c>
      <c r="J662" s="168">
        <f>IFERROR(MIN('MP Calculations'!$E$30/I662,1),"-")</f>
        <v>0.34115533736707537</v>
      </c>
      <c r="K662" s="12"/>
      <c r="L662" s="159">
        <v>1</v>
      </c>
      <c r="M662" s="187" t="s">
        <v>493</v>
      </c>
      <c r="N662" s="187">
        <v>23150.648660999999</v>
      </c>
      <c r="O662" s="186">
        <f t="shared" si="29"/>
        <v>23150.648660999999</v>
      </c>
      <c r="P662" s="186">
        <f t="shared" si="30"/>
        <v>7897.9673542100863</v>
      </c>
      <c r="Q662" s="215">
        <f>IF(P662="-",0,P662/(1+'General inputs'!$H$30)^'MP Calculations'!$C$40)</f>
        <v>17543.668050258875</v>
      </c>
    </row>
    <row r="663" spans="3:17" x14ac:dyDescent="0.25">
      <c r="C663" s="159"/>
      <c r="D663" s="165" t="s">
        <v>346</v>
      </c>
      <c r="E663" s="238">
        <v>33603</v>
      </c>
      <c r="F663" s="166" t="str">
        <f t="shared" ref="F663:F726" si="33">IF(E663="","-",IF(OR(E663&lt;$E$15,E663&gt;$E$16),"ERROR - date outside of range","Date check - OK"))</f>
        <v>Date check - OK</v>
      </c>
      <c r="G663" s="68"/>
      <c r="H663" s="162" t="s">
        <v>279</v>
      </c>
      <c r="I663" s="173">
        <v>19964.399283333707</v>
      </c>
      <c r="J663" s="168">
        <f>IFERROR(MIN('MP Calculations'!$E$30/I663,1),"-")</f>
        <v>0.34115533736707537</v>
      </c>
      <c r="K663" s="12"/>
      <c r="L663" s="159">
        <v>1</v>
      </c>
      <c r="M663" s="187" t="s">
        <v>493</v>
      </c>
      <c r="N663" s="187">
        <v>143936.641676</v>
      </c>
      <c r="O663" s="186">
        <f t="shared" ref="O663:O726" si="34">IF(N663="","-",L663*N663)</f>
        <v>143936.641676</v>
      </c>
      <c r="P663" s="186">
        <f t="shared" ref="P663:P726" si="35">IF(O663="-","-",IF(OR(E663&lt;$E$15,E663&gt;$E$16),0,O663*J663))</f>
        <v>49104.753550459624</v>
      </c>
      <c r="Q663" s="215">
        <f>IF(P663="-",0,P663/(1+'General inputs'!$H$30)^'MP Calculations'!$C$40)</f>
        <v>109075.84918286803</v>
      </c>
    </row>
    <row r="664" spans="3:17" x14ac:dyDescent="0.25">
      <c r="C664" s="159"/>
      <c r="D664" s="165" t="s">
        <v>347</v>
      </c>
      <c r="E664" s="238">
        <v>33603</v>
      </c>
      <c r="F664" s="166" t="str">
        <f t="shared" si="33"/>
        <v>Date check - OK</v>
      </c>
      <c r="G664" s="68"/>
      <c r="H664" s="162" t="s">
        <v>279</v>
      </c>
      <c r="I664" s="173">
        <v>19964.399283333707</v>
      </c>
      <c r="J664" s="168">
        <f>IFERROR(MIN('MP Calculations'!$E$30/I664,1),"-")</f>
        <v>0.34115533736707537</v>
      </c>
      <c r="K664" s="12"/>
      <c r="L664" s="159">
        <v>1</v>
      </c>
      <c r="M664" s="187" t="s">
        <v>493</v>
      </c>
      <c r="N664" s="187">
        <v>36739.072874999998</v>
      </c>
      <c r="O664" s="186">
        <f t="shared" si="34"/>
        <v>36739.072874999998</v>
      </c>
      <c r="P664" s="186">
        <f t="shared" si="35"/>
        <v>12533.730801224192</v>
      </c>
      <c r="Q664" s="215">
        <f>IF(P664="-",0,P664/(1+'General inputs'!$H$30)^'MP Calculations'!$C$40)</f>
        <v>27841.038427535314</v>
      </c>
    </row>
    <row r="665" spans="3:17" x14ac:dyDescent="0.25">
      <c r="C665" s="159"/>
      <c r="D665" s="165" t="s">
        <v>348</v>
      </c>
      <c r="E665" s="238">
        <v>33603</v>
      </c>
      <c r="F665" s="166" t="str">
        <f t="shared" si="33"/>
        <v>Date check - OK</v>
      </c>
      <c r="G665" s="68"/>
      <c r="H665" s="162" t="s">
        <v>279</v>
      </c>
      <c r="I665" s="173">
        <v>19964.399283333707</v>
      </c>
      <c r="J665" s="168">
        <f>IFERROR(MIN('MP Calculations'!$E$30/I665,1),"-")</f>
        <v>0.34115533736707537</v>
      </c>
      <c r="K665" s="12"/>
      <c r="L665" s="159">
        <v>1</v>
      </c>
      <c r="M665" s="187" t="s">
        <v>493</v>
      </c>
      <c r="N665" s="187">
        <v>12581.874271999999</v>
      </c>
      <c r="O665" s="186">
        <f t="shared" si="34"/>
        <v>12581.874271999999</v>
      </c>
      <c r="P665" s="186">
        <f t="shared" si="35"/>
        <v>4292.3735619742856</v>
      </c>
      <c r="Q665" s="215">
        <f>IF(P665="-",0,P665/(1+'General inputs'!$H$30)^'MP Calculations'!$C$40)</f>
        <v>9534.6022010134875</v>
      </c>
    </row>
    <row r="666" spans="3:17" x14ac:dyDescent="0.25">
      <c r="C666" s="159"/>
      <c r="D666" s="165" t="s">
        <v>349</v>
      </c>
      <c r="E666" s="238">
        <v>33603</v>
      </c>
      <c r="F666" s="166" t="str">
        <f t="shared" si="33"/>
        <v>Date check - OK</v>
      </c>
      <c r="G666" s="68"/>
      <c r="H666" s="162" t="s">
        <v>279</v>
      </c>
      <c r="I666" s="173">
        <v>19964.399283333707</v>
      </c>
      <c r="J666" s="168">
        <f>IFERROR(MIN('MP Calculations'!$E$30/I666,1),"-")</f>
        <v>0.34115533736707537</v>
      </c>
      <c r="K666" s="12"/>
      <c r="L666" s="159">
        <v>1</v>
      </c>
      <c r="M666" s="187" t="s">
        <v>493</v>
      </c>
      <c r="N666" s="187">
        <v>165577.465425</v>
      </c>
      <c r="O666" s="186">
        <f t="shared" si="34"/>
        <v>165577.465425</v>
      </c>
      <c r="P666" s="186">
        <f t="shared" si="35"/>
        <v>56487.636077451134</v>
      </c>
      <c r="Q666" s="215">
        <f>IF(P666="-",0,P666/(1+'General inputs'!$H$30)^'MP Calculations'!$C$40)</f>
        <v>125475.36496949027</v>
      </c>
    </row>
    <row r="667" spans="3:17" x14ac:dyDescent="0.25">
      <c r="C667" s="159"/>
      <c r="D667" s="165" t="s">
        <v>350</v>
      </c>
      <c r="E667" s="238">
        <v>33603</v>
      </c>
      <c r="F667" s="166" t="str">
        <f t="shared" si="33"/>
        <v>Date check - OK</v>
      </c>
      <c r="G667" s="68"/>
      <c r="H667" s="162" t="s">
        <v>279</v>
      </c>
      <c r="I667" s="173">
        <v>19964.399283333707</v>
      </c>
      <c r="J667" s="168">
        <f>IFERROR(MIN('MP Calculations'!$E$30/I667,1),"-")</f>
        <v>0.34115533736707537</v>
      </c>
      <c r="K667" s="12"/>
      <c r="L667" s="159">
        <v>1</v>
      </c>
      <c r="M667" s="187" t="s">
        <v>493</v>
      </c>
      <c r="N667" s="187">
        <v>38248.897788000002</v>
      </c>
      <c r="O667" s="186">
        <f t="shared" si="34"/>
        <v>38248.897788000002</v>
      </c>
      <c r="P667" s="186">
        <f t="shared" si="35"/>
        <v>13048.815628783923</v>
      </c>
      <c r="Q667" s="215">
        <f>IF(P667="-",0,P667/(1+'General inputs'!$H$30)^'MP Calculations'!$C$40)</f>
        <v>28985.190691929743</v>
      </c>
    </row>
    <row r="668" spans="3:17" x14ac:dyDescent="0.25">
      <c r="C668" s="159"/>
      <c r="D668" s="165" t="s">
        <v>351</v>
      </c>
      <c r="E668" s="238">
        <v>33603</v>
      </c>
      <c r="F668" s="166" t="str">
        <f t="shared" si="33"/>
        <v>Date check - OK</v>
      </c>
      <c r="G668" s="68"/>
      <c r="H668" s="162" t="s">
        <v>279</v>
      </c>
      <c r="I668" s="173">
        <v>19964.399283333707</v>
      </c>
      <c r="J668" s="168">
        <f>IFERROR(MIN('MP Calculations'!$E$30/I668,1),"-")</f>
        <v>0.34115533736707537</v>
      </c>
      <c r="K668" s="12"/>
      <c r="L668" s="159">
        <v>1</v>
      </c>
      <c r="M668" s="187" t="s">
        <v>493</v>
      </c>
      <c r="N668" s="187">
        <v>13588.424214000001</v>
      </c>
      <c r="O668" s="186">
        <f t="shared" si="34"/>
        <v>13588.424214000001</v>
      </c>
      <c r="P668" s="186">
        <f t="shared" si="35"/>
        <v>4635.7634470141065</v>
      </c>
      <c r="Q668" s="215">
        <f>IF(P668="-",0,P668/(1+'General inputs'!$H$30)^'MP Calculations'!$C$40)</f>
        <v>10297.370377276442</v>
      </c>
    </row>
    <row r="669" spans="3:17" x14ac:dyDescent="0.25">
      <c r="C669" s="159"/>
      <c r="D669" s="165" t="s">
        <v>352</v>
      </c>
      <c r="E669" s="238">
        <v>33603</v>
      </c>
      <c r="F669" s="166" t="str">
        <f t="shared" si="33"/>
        <v>Date check - OK</v>
      </c>
      <c r="G669" s="68"/>
      <c r="H669" s="162" t="s">
        <v>279</v>
      </c>
      <c r="I669" s="173">
        <v>19964.399283333707</v>
      </c>
      <c r="J669" s="168">
        <f>IFERROR(MIN('MP Calculations'!$E$30/I669,1),"-")</f>
        <v>0.34115533736707537</v>
      </c>
      <c r="K669" s="12"/>
      <c r="L669" s="159">
        <v>1</v>
      </c>
      <c r="M669" s="187" t="s">
        <v>493</v>
      </c>
      <c r="N669" s="187">
        <v>157692.82421399999</v>
      </c>
      <c r="O669" s="186">
        <f t="shared" si="34"/>
        <v>157692.82421399999</v>
      </c>
      <c r="P669" s="186">
        <f t="shared" si="35"/>
        <v>53797.748645094078</v>
      </c>
      <c r="Q669" s="215">
        <f>IF(P669="-",0,P669/(1+'General inputs'!$H$30)^'MP Calculations'!$C$40)</f>
        <v>119500.3475897742</v>
      </c>
    </row>
    <row r="670" spans="3:17" x14ac:dyDescent="0.25">
      <c r="C670" s="159"/>
      <c r="D670" s="165" t="s">
        <v>353</v>
      </c>
      <c r="E670" s="238">
        <v>33603</v>
      </c>
      <c r="F670" s="166" t="str">
        <f t="shared" si="33"/>
        <v>Date check - OK</v>
      </c>
      <c r="G670" s="68"/>
      <c r="H670" s="162" t="s">
        <v>279</v>
      </c>
      <c r="I670" s="173">
        <v>19964.399283333707</v>
      </c>
      <c r="J670" s="168">
        <f>IFERROR(MIN('MP Calculations'!$E$30/I670,1),"-")</f>
        <v>0.34115533736707537</v>
      </c>
      <c r="K670" s="12"/>
      <c r="L670" s="159">
        <v>1</v>
      </c>
      <c r="M670" s="187" t="s">
        <v>493</v>
      </c>
      <c r="N670" s="187">
        <v>39590.964376999997</v>
      </c>
      <c r="O670" s="186">
        <f t="shared" si="34"/>
        <v>39590.964376999997</v>
      </c>
      <c r="P670" s="186">
        <f t="shared" si="35"/>
        <v>13506.668808723296</v>
      </c>
      <c r="Q670" s="215">
        <f>IF(P670="-",0,P670/(1+'General inputs'!$H$30)^'MP Calculations'!$C$40)</f>
        <v>30002.214926694407</v>
      </c>
    </row>
    <row r="671" spans="3:17" x14ac:dyDescent="0.25">
      <c r="C671" s="159"/>
      <c r="D671" s="165" t="s">
        <v>354</v>
      </c>
      <c r="E671" s="238">
        <v>33603</v>
      </c>
      <c r="F671" s="166" t="str">
        <f t="shared" si="33"/>
        <v>Date check - OK</v>
      </c>
      <c r="G671" s="68"/>
      <c r="H671" s="162" t="s">
        <v>279</v>
      </c>
      <c r="I671" s="173">
        <v>19964.399283333707</v>
      </c>
      <c r="J671" s="168">
        <f>IFERROR(MIN('MP Calculations'!$E$30/I671,1),"-")</f>
        <v>0.34115533736707537</v>
      </c>
      <c r="K671" s="12"/>
      <c r="L671" s="159">
        <v>1</v>
      </c>
      <c r="M671" s="187" t="s">
        <v>493</v>
      </c>
      <c r="N671" s="187">
        <v>17446.865657999999</v>
      </c>
      <c r="O671" s="186">
        <f t="shared" si="34"/>
        <v>17446.865657999999</v>
      </c>
      <c r="P671" s="186">
        <f t="shared" si="35"/>
        <v>5952.0913395530315</v>
      </c>
      <c r="Q671" s="215">
        <f>IF(P671="-",0,P671/(1+'General inputs'!$H$30)^'MP Calculations'!$C$40)</f>
        <v>13221.315052698488</v>
      </c>
    </row>
    <row r="672" spans="3:17" x14ac:dyDescent="0.25">
      <c r="C672" s="159"/>
      <c r="D672" s="165" t="s">
        <v>355</v>
      </c>
      <c r="E672" s="238">
        <v>33603</v>
      </c>
      <c r="F672" s="166" t="str">
        <f t="shared" si="33"/>
        <v>Date check - OK</v>
      </c>
      <c r="G672" s="68"/>
      <c r="H672" s="162" t="s">
        <v>279</v>
      </c>
      <c r="I672" s="173">
        <v>19964.399283333707</v>
      </c>
      <c r="J672" s="168">
        <f>IFERROR(MIN('MP Calculations'!$E$30/I672,1),"-")</f>
        <v>0.34115533736707537</v>
      </c>
      <c r="K672" s="12"/>
      <c r="L672" s="159">
        <v>1</v>
      </c>
      <c r="M672" s="187" t="s">
        <v>493</v>
      </c>
      <c r="N672" s="187">
        <v>190237.93899900001</v>
      </c>
      <c r="O672" s="186">
        <f t="shared" si="34"/>
        <v>190237.93899900001</v>
      </c>
      <c r="P672" s="186">
        <f t="shared" si="35"/>
        <v>64900.688259220951</v>
      </c>
      <c r="Q672" s="215">
        <f>IF(P672="-",0,P672/(1+'General inputs'!$H$30)^'MP Calculations'!$C$40)</f>
        <v>144163.18528414358</v>
      </c>
    </row>
    <row r="673" spans="3:17" x14ac:dyDescent="0.25">
      <c r="C673" s="159"/>
      <c r="D673" s="165" t="s">
        <v>356</v>
      </c>
      <c r="E673" s="238">
        <v>33603</v>
      </c>
      <c r="F673" s="166" t="str">
        <f t="shared" si="33"/>
        <v>Date check - OK</v>
      </c>
      <c r="G673" s="68"/>
      <c r="H673" s="162" t="s">
        <v>279</v>
      </c>
      <c r="I673" s="173">
        <v>19964.399283333707</v>
      </c>
      <c r="J673" s="168">
        <f>IFERROR(MIN('MP Calculations'!$E$30/I673,1),"-")</f>
        <v>0.34115533736707537</v>
      </c>
      <c r="K673" s="12"/>
      <c r="L673" s="159">
        <v>1</v>
      </c>
      <c r="M673" s="187" t="s">
        <v>493</v>
      </c>
      <c r="N673" s="187">
        <v>44455.955762999998</v>
      </c>
      <c r="O673" s="186">
        <f t="shared" si="34"/>
        <v>44455.955762999998</v>
      </c>
      <c r="P673" s="186">
        <f t="shared" si="35"/>
        <v>15166.386586302044</v>
      </c>
      <c r="Q673" s="215">
        <f>IF(P673="-",0,P673/(1+'General inputs'!$H$30)^'MP Calculations'!$C$40)</f>
        <v>33688.92777837941</v>
      </c>
    </row>
    <row r="674" spans="3:17" x14ac:dyDescent="0.25">
      <c r="C674" s="159"/>
      <c r="D674" s="165" t="s">
        <v>357</v>
      </c>
      <c r="E674" s="238">
        <v>33603</v>
      </c>
      <c r="F674" s="166" t="str">
        <f t="shared" si="33"/>
        <v>Date check - OK</v>
      </c>
      <c r="G674" s="68"/>
      <c r="H674" s="162" t="s">
        <v>279</v>
      </c>
      <c r="I674" s="173">
        <v>19964.399283333707</v>
      </c>
      <c r="J674" s="168">
        <f>IFERROR(MIN('MP Calculations'!$E$30/I674,1),"-")</f>
        <v>0.34115533736707537</v>
      </c>
      <c r="K674" s="12"/>
      <c r="L674" s="159">
        <v>1</v>
      </c>
      <c r="M674" s="187" t="s">
        <v>493</v>
      </c>
      <c r="N674" s="187">
        <v>29022.189987999998</v>
      </c>
      <c r="O674" s="186">
        <f t="shared" si="34"/>
        <v>29022.189987999998</v>
      </c>
      <c r="P674" s="186">
        <f t="shared" si="35"/>
        <v>9901.0750164874971</v>
      </c>
      <c r="Q674" s="215">
        <f>IF(P674="-",0,P674/(1+'General inputs'!$H$30)^'MP Calculations'!$C$40)</f>
        <v>21993.149077449023</v>
      </c>
    </row>
    <row r="675" spans="3:17" x14ac:dyDescent="0.25">
      <c r="C675" s="159"/>
      <c r="D675" s="165" t="s">
        <v>358</v>
      </c>
      <c r="E675" s="238">
        <v>33603</v>
      </c>
      <c r="F675" s="166" t="str">
        <f t="shared" si="33"/>
        <v>Date check - OK</v>
      </c>
      <c r="G675" s="68"/>
      <c r="H675" s="162" t="s">
        <v>279</v>
      </c>
      <c r="I675" s="173">
        <v>19964.399283333707</v>
      </c>
      <c r="J675" s="168">
        <f>IFERROR(MIN('MP Calculations'!$E$30/I675,1),"-")</f>
        <v>0.34115533736707537</v>
      </c>
      <c r="K675" s="12"/>
      <c r="L675" s="159">
        <v>1</v>
      </c>
      <c r="M675" s="187" t="s">
        <v>493</v>
      </c>
      <c r="N675" s="187">
        <v>180507.956228</v>
      </c>
      <c r="O675" s="186">
        <f t="shared" si="34"/>
        <v>180507.956228</v>
      </c>
      <c r="P675" s="186">
        <f t="shared" si="35"/>
        <v>61581.252704404615</v>
      </c>
      <c r="Q675" s="215">
        <f>IF(P675="-",0,P675/(1+'General inputs'!$H$30)^'MP Calculations'!$C$40)</f>
        <v>136789.75958153137</v>
      </c>
    </row>
    <row r="676" spans="3:17" x14ac:dyDescent="0.25">
      <c r="C676" s="159"/>
      <c r="D676" s="165" t="s">
        <v>359</v>
      </c>
      <c r="E676" s="238">
        <v>33603</v>
      </c>
      <c r="F676" s="166" t="str">
        <f t="shared" si="33"/>
        <v>Date check - OK</v>
      </c>
      <c r="G676" s="68"/>
      <c r="H676" s="162" t="s">
        <v>279</v>
      </c>
      <c r="I676" s="173">
        <v>19964.399283333707</v>
      </c>
      <c r="J676" s="168">
        <f>IFERROR(MIN('MP Calculations'!$E$30/I676,1),"-")</f>
        <v>0.34115533736707537</v>
      </c>
      <c r="K676" s="12"/>
      <c r="L676" s="159">
        <v>1</v>
      </c>
      <c r="M676" s="187" t="s">
        <v>493</v>
      </c>
      <c r="N676" s="187">
        <v>39590.964376999997</v>
      </c>
      <c r="O676" s="186">
        <f t="shared" si="34"/>
        <v>39590.964376999997</v>
      </c>
      <c r="P676" s="186">
        <f t="shared" si="35"/>
        <v>13506.668808723296</v>
      </c>
      <c r="Q676" s="215">
        <f>IF(P676="-",0,P676/(1+'General inputs'!$H$30)^'MP Calculations'!$C$40)</f>
        <v>30002.214926694407</v>
      </c>
    </row>
    <row r="677" spans="3:17" x14ac:dyDescent="0.25">
      <c r="C677" s="159"/>
      <c r="D677" s="165" t="s">
        <v>360</v>
      </c>
      <c r="E677" s="238">
        <v>33603</v>
      </c>
      <c r="F677" s="166" t="str">
        <f t="shared" si="33"/>
        <v>Date check - OK</v>
      </c>
      <c r="G677" s="68"/>
      <c r="H677" s="162" t="s">
        <v>279</v>
      </c>
      <c r="I677" s="173">
        <v>19964.399283333707</v>
      </c>
      <c r="J677" s="168">
        <f>IFERROR(MIN('MP Calculations'!$E$30/I677,1),"-")</f>
        <v>0.34115533736707537</v>
      </c>
      <c r="K677" s="12"/>
      <c r="L677" s="159">
        <v>1</v>
      </c>
      <c r="M677" s="187" t="s">
        <v>493</v>
      </c>
      <c r="N677" s="187">
        <v>17446.865657999999</v>
      </c>
      <c r="O677" s="186">
        <f t="shared" si="34"/>
        <v>17446.865657999999</v>
      </c>
      <c r="P677" s="186">
        <f t="shared" si="35"/>
        <v>5952.0913395530315</v>
      </c>
      <c r="Q677" s="215">
        <f>IF(P677="-",0,P677/(1+'General inputs'!$H$30)^'MP Calculations'!$C$40)</f>
        <v>13221.315052698488</v>
      </c>
    </row>
    <row r="678" spans="3:17" x14ac:dyDescent="0.25">
      <c r="C678" s="159"/>
      <c r="D678" s="165" t="s">
        <v>361</v>
      </c>
      <c r="E678" s="238">
        <v>33603</v>
      </c>
      <c r="F678" s="166" t="str">
        <f t="shared" si="33"/>
        <v>Date check - OK</v>
      </c>
      <c r="G678" s="68"/>
      <c r="H678" s="162" t="s">
        <v>279</v>
      </c>
      <c r="I678" s="173">
        <v>19964.399283333707</v>
      </c>
      <c r="J678" s="168">
        <f>IFERROR(MIN('MP Calculations'!$E$30/I678,1),"-")</f>
        <v>0.34115533736707537</v>
      </c>
      <c r="K678" s="12"/>
      <c r="L678" s="159">
        <v>1</v>
      </c>
      <c r="M678" s="187" t="s">
        <v>493</v>
      </c>
      <c r="N678" s="187">
        <v>166584.01536700001</v>
      </c>
      <c r="O678" s="186">
        <f t="shared" si="34"/>
        <v>166584.01536700001</v>
      </c>
      <c r="P678" s="186">
        <f t="shared" si="35"/>
        <v>56831.02596249096</v>
      </c>
      <c r="Q678" s="215">
        <f>IF(P678="-",0,P678/(1+'General inputs'!$H$30)^'MP Calculations'!$C$40)</f>
        <v>126238.13314575324</v>
      </c>
    </row>
    <row r="679" spans="3:17" x14ac:dyDescent="0.25">
      <c r="C679" s="159"/>
      <c r="D679" s="165" t="s">
        <v>362</v>
      </c>
      <c r="E679" s="238">
        <v>33603</v>
      </c>
      <c r="F679" s="166" t="str">
        <f t="shared" si="33"/>
        <v>Date check - OK</v>
      </c>
      <c r="G679" s="68"/>
      <c r="H679" s="162" t="s">
        <v>279</v>
      </c>
      <c r="I679" s="173">
        <v>19964.399283333707</v>
      </c>
      <c r="J679" s="168">
        <f>IFERROR(MIN('MP Calculations'!$E$30/I679,1),"-")</f>
        <v>0.34115533736707537</v>
      </c>
      <c r="K679" s="12"/>
      <c r="L679" s="159">
        <v>1</v>
      </c>
      <c r="M679" s="187" t="s">
        <v>493</v>
      </c>
      <c r="N679" s="187">
        <v>38584.414434999999</v>
      </c>
      <c r="O679" s="186">
        <f t="shared" si="34"/>
        <v>38584.414434999999</v>
      </c>
      <c r="P679" s="186">
        <f t="shared" si="35"/>
        <v>13163.278923683478</v>
      </c>
      <c r="Q679" s="215">
        <f>IF(P679="-",0,P679/(1+'General inputs'!$H$30)^'MP Calculations'!$C$40)</f>
        <v>29239.44675043146</v>
      </c>
    </row>
    <row r="680" spans="3:17" x14ac:dyDescent="0.25">
      <c r="C680" s="159"/>
      <c r="D680" s="165" t="s">
        <v>363</v>
      </c>
      <c r="E680" s="238">
        <v>33603</v>
      </c>
      <c r="F680" s="166" t="str">
        <f t="shared" si="33"/>
        <v>Date check - OK</v>
      </c>
      <c r="G680" s="68"/>
      <c r="H680" s="162" t="s">
        <v>279</v>
      </c>
      <c r="I680" s="173">
        <v>19964.399283333707</v>
      </c>
      <c r="J680" s="168">
        <f>IFERROR(MIN('MP Calculations'!$E$30/I680,1),"-")</f>
        <v>0.34115533736707537</v>
      </c>
      <c r="K680" s="12"/>
      <c r="L680" s="159">
        <v>1</v>
      </c>
      <c r="M680" s="187" t="s">
        <v>493</v>
      </c>
      <c r="N680" s="187">
        <v>14427.215832</v>
      </c>
      <c r="O680" s="186">
        <f t="shared" si="34"/>
        <v>14427.215832</v>
      </c>
      <c r="P680" s="186">
        <f t="shared" si="35"/>
        <v>4921.9216844335706</v>
      </c>
      <c r="Q680" s="215">
        <f>IF(P680="-",0,P680/(1+'General inputs'!$H$30)^'MP Calculations'!$C$40)</f>
        <v>10933.01052390963</v>
      </c>
    </row>
    <row r="681" spans="3:17" x14ac:dyDescent="0.25">
      <c r="C681" s="159"/>
      <c r="D681" s="165" t="s">
        <v>364</v>
      </c>
      <c r="E681" s="238">
        <v>33603</v>
      </c>
      <c r="F681" s="166" t="str">
        <f t="shared" si="33"/>
        <v>Date check - OK</v>
      </c>
      <c r="G681" s="68"/>
      <c r="H681" s="162" t="s">
        <v>279</v>
      </c>
      <c r="I681" s="173">
        <v>19964.399283333707</v>
      </c>
      <c r="J681" s="168">
        <f>IFERROR(MIN('MP Calculations'!$E$30/I681,1),"-")</f>
        <v>0.34115533736707537</v>
      </c>
      <c r="K681" s="12"/>
      <c r="L681" s="159">
        <v>1</v>
      </c>
      <c r="M681" s="187" t="s">
        <v>493</v>
      </c>
      <c r="N681" s="187">
        <v>163228.848894</v>
      </c>
      <c r="O681" s="186">
        <f t="shared" si="34"/>
        <v>163228.848894</v>
      </c>
      <c r="P681" s="186">
        <f t="shared" si="35"/>
        <v>55686.393012471934</v>
      </c>
      <c r="Q681" s="215">
        <f>IF(P681="-",0,P681/(1+'General inputs'!$H$30)^'MP Calculations'!$C$40)</f>
        <v>123695.57255846263</v>
      </c>
    </row>
    <row r="682" spans="3:17" x14ac:dyDescent="0.25">
      <c r="C682" s="159"/>
      <c r="D682" s="165" t="s">
        <v>365</v>
      </c>
      <c r="E682" s="238">
        <v>33603</v>
      </c>
      <c r="F682" s="166" t="str">
        <f t="shared" si="33"/>
        <v>Date check - OK</v>
      </c>
      <c r="G682" s="68"/>
      <c r="H682" s="162" t="s">
        <v>279</v>
      </c>
      <c r="I682" s="173">
        <v>19964.399283333707</v>
      </c>
      <c r="J682" s="168">
        <f>IFERROR(MIN('MP Calculations'!$E$30/I682,1),"-")</f>
        <v>0.34115533736707537</v>
      </c>
      <c r="K682" s="12"/>
      <c r="L682" s="159">
        <v>1</v>
      </c>
      <c r="M682" s="187" t="s">
        <v>493</v>
      </c>
      <c r="N682" s="187">
        <v>42442.855879000002</v>
      </c>
      <c r="O682" s="186">
        <f t="shared" si="34"/>
        <v>42442.855879000002</v>
      </c>
      <c r="P682" s="186">
        <f t="shared" si="35"/>
        <v>14479.606816222404</v>
      </c>
      <c r="Q682" s="215">
        <f>IF(P682="-",0,P682/(1+'General inputs'!$H$30)^'MP Calculations'!$C$40)</f>
        <v>32163.391425853508</v>
      </c>
    </row>
    <row r="683" spans="3:17" x14ac:dyDescent="0.25">
      <c r="C683" s="159"/>
      <c r="D683" s="165" t="s">
        <v>366</v>
      </c>
      <c r="E683" s="238">
        <v>33603</v>
      </c>
      <c r="F683" s="166" t="str">
        <f t="shared" si="33"/>
        <v>Date check - OK</v>
      </c>
      <c r="G683" s="68"/>
      <c r="H683" s="162" t="s">
        <v>279</v>
      </c>
      <c r="I683" s="173">
        <v>19964.399283333707</v>
      </c>
      <c r="J683" s="168">
        <f>IFERROR(MIN('MP Calculations'!$E$30/I683,1),"-")</f>
        <v>0.34115533736707537</v>
      </c>
      <c r="K683" s="12"/>
      <c r="L683" s="159">
        <v>1</v>
      </c>
      <c r="M683" s="187" t="s">
        <v>493</v>
      </c>
      <c r="N683" s="187">
        <v>23150.648660999999</v>
      </c>
      <c r="O683" s="186">
        <f t="shared" si="34"/>
        <v>23150.648660999999</v>
      </c>
      <c r="P683" s="186">
        <f t="shared" si="35"/>
        <v>7897.9673542100863</v>
      </c>
      <c r="Q683" s="215">
        <f>IF(P683="-",0,P683/(1+'General inputs'!$H$30)^'MP Calculations'!$C$40)</f>
        <v>17543.668050258875</v>
      </c>
    </row>
    <row r="684" spans="3:17" x14ac:dyDescent="0.25">
      <c r="C684" s="159"/>
      <c r="D684" s="165" t="s">
        <v>282</v>
      </c>
      <c r="E684" s="238">
        <v>33604</v>
      </c>
      <c r="F684" s="166" t="str">
        <f t="shared" si="33"/>
        <v>Date check - OK</v>
      </c>
      <c r="G684" s="68"/>
      <c r="H684" s="162" t="s">
        <v>279</v>
      </c>
      <c r="I684" s="173">
        <v>19964.399283333707</v>
      </c>
      <c r="J684" s="168">
        <f>IFERROR(MIN('MP Calculations'!$E$30/I684,1),"-")</f>
        <v>0.34115533736707537</v>
      </c>
      <c r="K684" s="12"/>
      <c r="L684" s="159">
        <v>4.2349209999999999</v>
      </c>
      <c r="M684" s="187" t="s">
        <v>492</v>
      </c>
      <c r="N684" s="187">
        <v>178.11094499999999</v>
      </c>
      <c r="O684" s="186">
        <f t="shared" si="34"/>
        <v>754.28578131034499</v>
      </c>
      <c r="P684" s="186">
        <f t="shared" si="35"/>
        <v>257.3286201941188</v>
      </c>
      <c r="Q684" s="215">
        <f>IF(P684="-",0,P684/(1+'General inputs'!$H$30)^'MP Calculations'!$C$40)</f>
        <v>571.60123485573445</v>
      </c>
    </row>
    <row r="685" spans="3:17" x14ac:dyDescent="0.25">
      <c r="C685" s="159"/>
      <c r="D685" s="165" t="s">
        <v>282</v>
      </c>
      <c r="E685" s="238">
        <v>33604</v>
      </c>
      <c r="F685" s="166" t="str">
        <f t="shared" si="33"/>
        <v>Date check - OK</v>
      </c>
      <c r="G685" s="68"/>
      <c r="H685" s="162" t="s">
        <v>279</v>
      </c>
      <c r="I685" s="173">
        <v>19964.399283333707</v>
      </c>
      <c r="J685" s="168">
        <f>IFERROR(MIN('MP Calculations'!$E$30/I685,1),"-")</f>
        <v>0.34115533736707537</v>
      </c>
      <c r="K685" s="12"/>
      <c r="L685" s="159">
        <v>1.9605520000000001</v>
      </c>
      <c r="M685" s="187" t="s">
        <v>492</v>
      </c>
      <c r="N685" s="187">
        <v>178.11094499999999</v>
      </c>
      <c r="O685" s="186">
        <f t="shared" si="34"/>
        <v>349.19576944163998</v>
      </c>
      <c r="P685" s="186">
        <f t="shared" si="35"/>
        <v>119.13000053101815</v>
      </c>
      <c r="Q685" s="215">
        <f>IF(P685="-",0,P685/(1+'General inputs'!$H$30)^'MP Calculations'!$C$40)</f>
        <v>264.6221604131174</v>
      </c>
    </row>
    <row r="686" spans="3:17" x14ac:dyDescent="0.25">
      <c r="C686" s="159"/>
      <c r="D686" s="165" t="s">
        <v>282</v>
      </c>
      <c r="E686" s="238">
        <v>33604</v>
      </c>
      <c r="F686" s="166" t="str">
        <f t="shared" si="33"/>
        <v>Date check - OK</v>
      </c>
      <c r="G686" s="68"/>
      <c r="H686" s="162" t="s">
        <v>279</v>
      </c>
      <c r="I686" s="173">
        <v>19964.399283333707</v>
      </c>
      <c r="J686" s="168">
        <f>IFERROR(MIN('MP Calculations'!$E$30/I686,1),"-")</f>
        <v>0.34115533736707537</v>
      </c>
      <c r="K686" s="12"/>
      <c r="L686" s="159">
        <v>4.2328510000000001</v>
      </c>
      <c r="M686" s="187" t="s">
        <v>492</v>
      </c>
      <c r="N686" s="187">
        <v>178.11094499999999</v>
      </c>
      <c r="O686" s="186">
        <f t="shared" si="34"/>
        <v>753.91709165419502</v>
      </c>
      <c r="P686" s="186">
        <f t="shared" si="35"/>
        <v>257.20283975009119</v>
      </c>
      <c r="Q686" s="215">
        <f>IF(P686="-",0,P686/(1+'General inputs'!$H$30)^'MP Calculations'!$C$40)</f>
        <v>571.3218401383001</v>
      </c>
    </row>
    <row r="687" spans="3:17" x14ac:dyDescent="0.25">
      <c r="C687" s="159"/>
      <c r="D687" s="165" t="s">
        <v>282</v>
      </c>
      <c r="E687" s="238">
        <v>33604</v>
      </c>
      <c r="F687" s="166" t="str">
        <f t="shared" si="33"/>
        <v>Date check - OK</v>
      </c>
      <c r="G687" s="68"/>
      <c r="H687" s="162" t="s">
        <v>279</v>
      </c>
      <c r="I687" s="173">
        <v>19964.399283333707</v>
      </c>
      <c r="J687" s="168">
        <f>IFERROR(MIN('MP Calculations'!$E$30/I687,1),"-")</f>
        <v>0.34115533736707537</v>
      </c>
      <c r="K687" s="12"/>
      <c r="L687" s="159">
        <v>1.6513199999999999</v>
      </c>
      <c r="M687" s="187" t="s">
        <v>492</v>
      </c>
      <c r="N687" s="187">
        <v>178.11094499999999</v>
      </c>
      <c r="O687" s="186">
        <f t="shared" si="34"/>
        <v>294.11816569739995</v>
      </c>
      <c r="P687" s="186">
        <f t="shared" si="35"/>
        <v>100.33998204428185</v>
      </c>
      <c r="Q687" s="215">
        <f>IF(P687="-",0,P687/(1+'General inputs'!$H$30)^'MP Calculations'!$C$40)</f>
        <v>222.8840989340701</v>
      </c>
    </row>
    <row r="688" spans="3:17" x14ac:dyDescent="0.25">
      <c r="C688" s="159"/>
      <c r="D688" s="165" t="s">
        <v>282</v>
      </c>
      <c r="E688" s="238">
        <v>33604</v>
      </c>
      <c r="F688" s="166" t="str">
        <f t="shared" si="33"/>
        <v>Date check - OK</v>
      </c>
      <c r="G688" s="68"/>
      <c r="H688" s="162" t="s">
        <v>279</v>
      </c>
      <c r="I688" s="173">
        <v>19964.399283333707</v>
      </c>
      <c r="J688" s="168">
        <f>IFERROR(MIN('MP Calculations'!$E$30/I688,1),"-")</f>
        <v>0.34115533736707537</v>
      </c>
      <c r="K688" s="12"/>
      <c r="L688" s="159">
        <v>249.803349</v>
      </c>
      <c r="M688" s="187" t="s">
        <v>492</v>
      </c>
      <c r="N688" s="187">
        <v>178.11094499999999</v>
      </c>
      <c r="O688" s="186">
        <f t="shared" si="34"/>
        <v>44492.710554554804</v>
      </c>
      <c r="P688" s="186">
        <f t="shared" si="35"/>
        <v>15178.92567961478</v>
      </c>
      <c r="Q688" s="215">
        <f>IF(P688="-",0,P688/(1+'General inputs'!$H$30)^'MP Calculations'!$C$40)</f>
        <v>33716.780728494814</v>
      </c>
    </row>
    <row r="689" spans="3:17" x14ac:dyDescent="0.25">
      <c r="C689" s="159"/>
      <c r="D689" s="165" t="s">
        <v>282</v>
      </c>
      <c r="E689" s="238">
        <v>33604</v>
      </c>
      <c r="F689" s="166" t="str">
        <f t="shared" si="33"/>
        <v>Date check - OK</v>
      </c>
      <c r="G689" s="68"/>
      <c r="H689" s="162" t="s">
        <v>279</v>
      </c>
      <c r="I689" s="173">
        <v>19964.399283333707</v>
      </c>
      <c r="J689" s="168">
        <f>IFERROR(MIN('MP Calculations'!$E$30/I689,1),"-")</f>
        <v>0.34115533736707537</v>
      </c>
      <c r="K689" s="12"/>
      <c r="L689" s="159">
        <v>1.759104</v>
      </c>
      <c r="M689" s="187" t="s">
        <v>492</v>
      </c>
      <c r="N689" s="187">
        <v>178.11094499999999</v>
      </c>
      <c r="O689" s="186">
        <f t="shared" si="34"/>
        <v>313.31567579327998</v>
      </c>
      <c r="P689" s="186">
        <f t="shared" si="35"/>
        <v>106.88931507764964</v>
      </c>
      <c r="Q689" s="215">
        <f>IF(P689="-",0,P689/(1+'General inputs'!$H$30)^'MP Calculations'!$C$40)</f>
        <v>237.43206039490741</v>
      </c>
    </row>
    <row r="690" spans="3:17" x14ac:dyDescent="0.25">
      <c r="C690" s="159"/>
      <c r="D690" s="165" t="s">
        <v>282</v>
      </c>
      <c r="E690" s="238">
        <v>33604</v>
      </c>
      <c r="F690" s="166" t="str">
        <f t="shared" si="33"/>
        <v>Date check - OK</v>
      </c>
      <c r="G690" s="68"/>
      <c r="H690" s="162" t="s">
        <v>279</v>
      </c>
      <c r="I690" s="173">
        <v>19964.399283333707</v>
      </c>
      <c r="J690" s="168">
        <f>IFERROR(MIN('MP Calculations'!$E$30/I690,1),"-")</f>
        <v>0.34115533736707537</v>
      </c>
      <c r="K690" s="12"/>
      <c r="L690" s="159">
        <v>2.0663320000000001</v>
      </c>
      <c r="M690" s="187" t="s">
        <v>492</v>
      </c>
      <c r="N690" s="187">
        <v>178.11094499999999</v>
      </c>
      <c r="O690" s="186">
        <f t="shared" si="34"/>
        <v>368.03634520373998</v>
      </c>
      <c r="P690" s="186">
        <f t="shared" si="35"/>
        <v>125.55756351132733</v>
      </c>
      <c r="Q690" s="215">
        <f>IF(P690="-",0,P690/(1+'General inputs'!$H$30)^'MP Calculations'!$C$40)</f>
        <v>278.89963539388793</v>
      </c>
    </row>
    <row r="691" spans="3:17" x14ac:dyDescent="0.25">
      <c r="C691" s="159"/>
      <c r="D691" s="165" t="s">
        <v>282</v>
      </c>
      <c r="E691" s="238">
        <v>33604</v>
      </c>
      <c r="F691" s="166" t="str">
        <f t="shared" si="33"/>
        <v>Date check - OK</v>
      </c>
      <c r="G691" s="68"/>
      <c r="H691" s="162" t="s">
        <v>279</v>
      </c>
      <c r="I691" s="173">
        <v>19964.399283333707</v>
      </c>
      <c r="J691" s="168">
        <f>IFERROR(MIN('MP Calculations'!$E$30/I691,1),"-")</f>
        <v>0.34115533736707537</v>
      </c>
      <c r="K691" s="12"/>
      <c r="L691" s="159">
        <v>4.0826880000000001</v>
      </c>
      <c r="M691" s="187" t="s">
        <v>492</v>
      </c>
      <c r="N691" s="187">
        <v>178.11094499999999</v>
      </c>
      <c r="O691" s="186">
        <f t="shared" si="34"/>
        <v>727.17141782015995</v>
      </c>
      <c r="P691" s="186">
        <f t="shared" si="35"/>
        <v>248.07841037013119</v>
      </c>
      <c r="Q691" s="215">
        <f>IF(P691="-",0,P691/(1+'General inputs'!$H$30)^'MP Calculations'!$C$40)</f>
        <v>551.05384547449364</v>
      </c>
    </row>
    <row r="692" spans="3:17" x14ac:dyDescent="0.25">
      <c r="C692" s="159"/>
      <c r="D692" s="165" t="s">
        <v>282</v>
      </c>
      <c r="E692" s="238">
        <v>33604</v>
      </c>
      <c r="F692" s="166" t="str">
        <f t="shared" si="33"/>
        <v>Date check - OK</v>
      </c>
      <c r="G692" s="68"/>
      <c r="H692" s="162" t="s">
        <v>279</v>
      </c>
      <c r="I692" s="173">
        <v>19964.399283333707</v>
      </c>
      <c r="J692" s="168">
        <f>IFERROR(MIN('MP Calculations'!$E$30/I692,1),"-")</f>
        <v>0.34115533736707537</v>
      </c>
      <c r="K692" s="12"/>
      <c r="L692" s="159">
        <v>4.083418</v>
      </c>
      <c r="M692" s="187" t="s">
        <v>492</v>
      </c>
      <c r="N692" s="187">
        <v>178.11094499999999</v>
      </c>
      <c r="O692" s="186">
        <f t="shared" si="34"/>
        <v>727.30143881000993</v>
      </c>
      <c r="P692" s="186">
        <f t="shared" si="35"/>
        <v>248.12276772478828</v>
      </c>
      <c r="Q692" s="215">
        <f>IF(P692="-",0,P692/(1+'General inputs'!$H$30)^'MP Calculations'!$C$40)</f>
        <v>551.15237597870964</v>
      </c>
    </row>
    <row r="693" spans="3:17" x14ac:dyDescent="0.25">
      <c r="C693" s="159"/>
      <c r="D693" s="165" t="s">
        <v>282</v>
      </c>
      <c r="E693" s="238">
        <v>33604</v>
      </c>
      <c r="F693" s="166" t="str">
        <f t="shared" si="33"/>
        <v>Date check - OK</v>
      </c>
      <c r="G693" s="68"/>
      <c r="H693" s="162" t="s">
        <v>279</v>
      </c>
      <c r="I693" s="173">
        <v>19964.399283333707</v>
      </c>
      <c r="J693" s="168">
        <f>IFERROR(MIN('MP Calculations'!$E$30/I693,1),"-")</f>
        <v>0.34115533736707537</v>
      </c>
      <c r="K693" s="12"/>
      <c r="L693" s="159">
        <v>3.19929</v>
      </c>
      <c r="M693" s="187" t="s">
        <v>492</v>
      </c>
      <c r="N693" s="187">
        <v>178.11094499999999</v>
      </c>
      <c r="O693" s="186">
        <f t="shared" si="34"/>
        <v>569.8285652290499</v>
      </c>
      <c r="P693" s="186">
        <f t="shared" si="35"/>
        <v>194.40005641211303</v>
      </c>
      <c r="Q693" s="215">
        <f>IF(P693="-",0,P693/(1+'General inputs'!$H$30)^'MP Calculations'!$C$40)</f>
        <v>431.81870799044469</v>
      </c>
    </row>
    <row r="694" spans="3:17" x14ac:dyDescent="0.25">
      <c r="C694" s="159"/>
      <c r="D694" s="165" t="s">
        <v>282</v>
      </c>
      <c r="E694" s="238">
        <v>33604</v>
      </c>
      <c r="F694" s="166" t="str">
        <f t="shared" si="33"/>
        <v>Date check - OK</v>
      </c>
      <c r="G694" s="68"/>
      <c r="H694" s="162" t="s">
        <v>279</v>
      </c>
      <c r="I694" s="173">
        <v>19964.399283333707</v>
      </c>
      <c r="J694" s="168">
        <f>IFERROR(MIN('MP Calculations'!$E$30/I694,1),"-")</f>
        <v>0.34115533736707537</v>
      </c>
      <c r="K694" s="12"/>
      <c r="L694" s="159">
        <v>0.39560499999999998</v>
      </c>
      <c r="M694" s="187" t="s">
        <v>492</v>
      </c>
      <c r="N694" s="187">
        <v>178.11094499999999</v>
      </c>
      <c r="O694" s="186">
        <f t="shared" si="34"/>
        <v>70.461580396724997</v>
      </c>
      <c r="P694" s="186">
        <f t="shared" si="35"/>
        <v>24.03834423166202</v>
      </c>
      <c r="Q694" s="215">
        <f>IF(P694="-",0,P694/(1+'General inputs'!$H$30)^'MP Calculations'!$C$40)</f>
        <v>53.396109753901612</v>
      </c>
    </row>
    <row r="695" spans="3:17" x14ac:dyDescent="0.25">
      <c r="C695" s="159"/>
      <c r="D695" s="165" t="s">
        <v>282</v>
      </c>
      <c r="E695" s="238">
        <v>33604</v>
      </c>
      <c r="F695" s="166" t="str">
        <f t="shared" si="33"/>
        <v>Date check - OK</v>
      </c>
      <c r="G695" s="68"/>
      <c r="H695" s="162" t="s">
        <v>279</v>
      </c>
      <c r="I695" s="173">
        <v>19964.399283333707</v>
      </c>
      <c r="J695" s="168">
        <f>IFERROR(MIN('MP Calculations'!$E$30/I695,1),"-")</f>
        <v>0.34115533736707537</v>
      </c>
      <c r="K695" s="12"/>
      <c r="L695" s="159">
        <v>0.298896</v>
      </c>
      <c r="M695" s="187" t="s">
        <v>492</v>
      </c>
      <c r="N695" s="187">
        <v>178.11094499999999</v>
      </c>
      <c r="O695" s="186">
        <f t="shared" si="34"/>
        <v>53.236649016719994</v>
      </c>
      <c r="P695" s="186">
        <f t="shared" si="35"/>
        <v>18.161966955591691</v>
      </c>
      <c r="Q695" s="215">
        <f>IF(P695="-",0,P695/(1+'General inputs'!$H$30)^'MP Calculations'!$C$40)</f>
        <v>40.342977517984295</v>
      </c>
    </row>
    <row r="696" spans="3:17" x14ac:dyDescent="0.25">
      <c r="C696" s="159"/>
      <c r="D696" s="165" t="s">
        <v>282</v>
      </c>
      <c r="E696" s="238">
        <v>33604</v>
      </c>
      <c r="F696" s="166" t="str">
        <f t="shared" si="33"/>
        <v>Date check - OK</v>
      </c>
      <c r="G696" s="68"/>
      <c r="H696" s="162" t="s">
        <v>279</v>
      </c>
      <c r="I696" s="173">
        <v>19964.399283333707</v>
      </c>
      <c r="J696" s="168">
        <f>IFERROR(MIN('MP Calculations'!$E$30/I696,1),"-")</f>
        <v>0.34115533736707537</v>
      </c>
      <c r="K696" s="12"/>
      <c r="L696" s="159">
        <v>0.92520500000000006</v>
      </c>
      <c r="M696" s="187" t="s">
        <v>492</v>
      </c>
      <c r="N696" s="187">
        <v>178.11094499999999</v>
      </c>
      <c r="O696" s="186">
        <f t="shared" si="34"/>
        <v>164.789136868725</v>
      </c>
      <c r="P696" s="186">
        <f t="shared" si="35"/>
        <v>56.218693582879034</v>
      </c>
      <c r="Q696" s="215">
        <f>IF(P696="-",0,P696/(1+'General inputs'!$H$30)^'MP Calculations'!$C$40)</f>
        <v>124.87796596316666</v>
      </c>
    </row>
    <row r="697" spans="3:17" x14ac:dyDescent="0.25">
      <c r="C697" s="159"/>
      <c r="D697" s="165" t="s">
        <v>282</v>
      </c>
      <c r="E697" s="238">
        <v>33604</v>
      </c>
      <c r="F697" s="166" t="str">
        <f t="shared" si="33"/>
        <v>Date check - OK</v>
      </c>
      <c r="G697" s="68"/>
      <c r="H697" s="162" t="s">
        <v>279</v>
      </c>
      <c r="I697" s="173">
        <v>19964.399283333707</v>
      </c>
      <c r="J697" s="168">
        <f>IFERROR(MIN('MP Calculations'!$E$30/I697,1),"-")</f>
        <v>0.34115533736707537</v>
      </c>
      <c r="K697" s="12"/>
      <c r="L697" s="159">
        <v>0.92118999999999995</v>
      </c>
      <c r="M697" s="187" t="s">
        <v>492</v>
      </c>
      <c r="N697" s="187">
        <v>178.11094499999999</v>
      </c>
      <c r="O697" s="186">
        <f t="shared" si="34"/>
        <v>164.07402142454998</v>
      </c>
      <c r="P697" s="186">
        <f t="shared" si="35"/>
        <v>55.974728132265099</v>
      </c>
      <c r="Q697" s="215">
        <f>IF(P697="-",0,P697/(1+'General inputs'!$H$30)^'MP Calculations'!$C$40)</f>
        <v>124.33604818997895</v>
      </c>
    </row>
    <row r="698" spans="3:17" x14ac:dyDescent="0.25">
      <c r="C698" s="159"/>
      <c r="D698" s="165" t="s">
        <v>282</v>
      </c>
      <c r="E698" s="238">
        <v>33604</v>
      </c>
      <c r="F698" s="166" t="str">
        <f t="shared" si="33"/>
        <v>Date check - OK</v>
      </c>
      <c r="G698" s="68"/>
      <c r="H698" s="162" t="s">
        <v>279</v>
      </c>
      <c r="I698" s="173">
        <v>19964.399283333707</v>
      </c>
      <c r="J698" s="168">
        <f>IFERROR(MIN('MP Calculations'!$E$30/I698,1),"-")</f>
        <v>0.34115533736707537</v>
      </c>
      <c r="K698" s="12"/>
      <c r="L698" s="159">
        <v>1.1454960000000001</v>
      </c>
      <c r="M698" s="187" t="s">
        <v>492</v>
      </c>
      <c r="N698" s="187">
        <v>178.11094499999999</v>
      </c>
      <c r="O698" s="186">
        <f t="shared" si="34"/>
        <v>204.02537505371998</v>
      </c>
      <c r="P698" s="186">
        <f t="shared" si="35"/>
        <v>69.604345657895919</v>
      </c>
      <c r="Q698" s="215">
        <f>IF(P698="-",0,P698/(1+'General inputs'!$H$30)^'MP Calculations'!$C$40)</f>
        <v>154.611367749789</v>
      </c>
    </row>
    <row r="699" spans="3:17" x14ac:dyDescent="0.25">
      <c r="C699" s="159"/>
      <c r="D699" s="165" t="s">
        <v>282</v>
      </c>
      <c r="E699" s="238">
        <v>33604</v>
      </c>
      <c r="F699" s="166" t="str">
        <f t="shared" si="33"/>
        <v>Date check - OK</v>
      </c>
      <c r="G699" s="68"/>
      <c r="H699" s="162" t="s">
        <v>279</v>
      </c>
      <c r="I699" s="173">
        <v>19964.399283333707</v>
      </c>
      <c r="J699" s="168">
        <f>IFERROR(MIN('MP Calculations'!$E$30/I699,1),"-")</f>
        <v>0.34115533736707537</v>
      </c>
      <c r="K699" s="12"/>
      <c r="L699" s="159">
        <v>1.1096189999999999</v>
      </c>
      <c r="M699" s="187" t="s">
        <v>492</v>
      </c>
      <c r="N699" s="187">
        <v>178.11094499999999</v>
      </c>
      <c r="O699" s="186">
        <f t="shared" si="34"/>
        <v>197.63528867995498</v>
      </c>
      <c r="P699" s="186">
        <f t="shared" si="35"/>
        <v>67.424333585249371</v>
      </c>
      <c r="Q699" s="215">
        <f>IF(P699="-",0,P699/(1+'General inputs'!$H$30)^'MP Calculations'!$C$40)</f>
        <v>149.76893090080901</v>
      </c>
    </row>
    <row r="700" spans="3:17" x14ac:dyDescent="0.25">
      <c r="C700" s="159"/>
      <c r="D700" s="165" t="s">
        <v>300</v>
      </c>
      <c r="E700" s="238">
        <v>33623</v>
      </c>
      <c r="F700" s="166" t="str">
        <f t="shared" si="33"/>
        <v>Date check - OK</v>
      </c>
      <c r="G700" s="68"/>
      <c r="H700" s="162" t="s">
        <v>279</v>
      </c>
      <c r="I700" s="173">
        <v>19964.399283333707</v>
      </c>
      <c r="J700" s="168">
        <f>IFERROR(MIN('MP Calculations'!$E$30/I700,1),"-")</f>
        <v>0.34115533736707537</v>
      </c>
      <c r="K700" s="12"/>
      <c r="L700" s="159">
        <v>75.158856999999998</v>
      </c>
      <c r="M700" s="187" t="s">
        <v>492</v>
      </c>
      <c r="N700" s="187">
        <v>304.56971499999997</v>
      </c>
      <c r="O700" s="186">
        <f t="shared" si="34"/>
        <v>22891.111656215751</v>
      </c>
      <c r="P700" s="186">
        <f t="shared" si="35"/>
        <v>7809.4249197836762</v>
      </c>
      <c r="Q700" s="215">
        <f>IF(P700="-",0,P700/(1+'General inputs'!$H$30)^'MP Calculations'!$C$40)</f>
        <v>17346.989714141073</v>
      </c>
    </row>
    <row r="701" spans="3:17" x14ac:dyDescent="0.25">
      <c r="C701" s="159"/>
      <c r="D701" s="165" t="s">
        <v>281</v>
      </c>
      <c r="E701" s="238">
        <v>33623</v>
      </c>
      <c r="F701" s="166" t="str">
        <f t="shared" si="33"/>
        <v>Date check - OK</v>
      </c>
      <c r="G701" s="68"/>
      <c r="H701" s="162" t="s">
        <v>279</v>
      </c>
      <c r="I701" s="173">
        <v>19964.399283333707</v>
      </c>
      <c r="J701" s="168">
        <f>IFERROR(MIN('MP Calculations'!$E$30/I701,1),"-")</f>
        <v>0.34115533736707537</v>
      </c>
      <c r="K701" s="12"/>
      <c r="L701" s="159">
        <v>70.574659999999994</v>
      </c>
      <c r="M701" s="187" t="s">
        <v>492</v>
      </c>
      <c r="N701" s="187">
        <v>480.89954999999998</v>
      </c>
      <c r="O701" s="186">
        <f t="shared" si="34"/>
        <v>33939.322235402993</v>
      </c>
      <c r="P701" s="186">
        <f t="shared" si="35"/>
        <v>11578.580927228792</v>
      </c>
      <c r="Q701" s="215">
        <f>IF(P701="-",0,P701/(1+'General inputs'!$H$30)^'MP Calculations'!$C$40)</f>
        <v>25719.374513757612</v>
      </c>
    </row>
    <row r="702" spans="3:17" x14ac:dyDescent="0.25">
      <c r="C702" s="159"/>
      <c r="D702" s="165" t="s">
        <v>281</v>
      </c>
      <c r="E702" s="238">
        <v>33623</v>
      </c>
      <c r="F702" s="166" t="str">
        <f t="shared" si="33"/>
        <v>Date check - OK</v>
      </c>
      <c r="G702" s="68"/>
      <c r="H702" s="162" t="s">
        <v>279</v>
      </c>
      <c r="I702" s="173">
        <v>19964.399283333707</v>
      </c>
      <c r="J702" s="168">
        <f>IFERROR(MIN('MP Calculations'!$E$30/I702,1),"-")</f>
        <v>0.34115533736707537</v>
      </c>
      <c r="K702" s="12"/>
      <c r="L702" s="159">
        <v>25.869582999999999</v>
      </c>
      <c r="M702" s="187" t="s">
        <v>492</v>
      </c>
      <c r="N702" s="187">
        <v>480.89954999999998</v>
      </c>
      <c r="O702" s="186">
        <f t="shared" si="34"/>
        <v>12440.670823387649</v>
      </c>
      <c r="P702" s="186">
        <f t="shared" si="35"/>
        <v>4244.2012518255451</v>
      </c>
      <c r="Q702" s="215">
        <f>IF(P702="-",0,P702/(1+'General inputs'!$H$30)^'MP Calculations'!$C$40)</f>
        <v>9427.5975781071738</v>
      </c>
    </row>
    <row r="703" spans="3:17" x14ac:dyDescent="0.25">
      <c r="C703" s="159"/>
      <c r="D703" s="165" t="s">
        <v>281</v>
      </c>
      <c r="E703" s="238">
        <v>33623</v>
      </c>
      <c r="F703" s="166" t="str">
        <f t="shared" si="33"/>
        <v>Date check - OK</v>
      </c>
      <c r="G703" s="68"/>
      <c r="H703" s="162" t="s">
        <v>279</v>
      </c>
      <c r="I703" s="173">
        <v>19964.399283333707</v>
      </c>
      <c r="J703" s="168">
        <f>IFERROR(MIN('MP Calculations'!$E$30/I703,1),"-")</f>
        <v>0.34115533736707537</v>
      </c>
      <c r="K703" s="12"/>
      <c r="L703" s="159">
        <v>3.5155780000000001</v>
      </c>
      <c r="M703" s="187" t="s">
        <v>492</v>
      </c>
      <c r="N703" s="187">
        <v>480.89954999999998</v>
      </c>
      <c r="O703" s="186">
        <f t="shared" si="34"/>
        <v>1690.6398781898999</v>
      </c>
      <c r="P703" s="186">
        <f t="shared" si="35"/>
        <v>576.7708180101065</v>
      </c>
      <c r="Q703" s="215">
        <f>IF(P703="-",0,P703/(1+'General inputs'!$H$30)^'MP Calculations'!$C$40)</f>
        <v>1281.1746767795546</v>
      </c>
    </row>
    <row r="704" spans="3:17" x14ac:dyDescent="0.25">
      <c r="C704" s="159"/>
      <c r="D704" s="165" t="s">
        <v>281</v>
      </c>
      <c r="E704" s="238">
        <v>33623</v>
      </c>
      <c r="F704" s="166" t="str">
        <f t="shared" si="33"/>
        <v>Date check - OK</v>
      </c>
      <c r="G704" s="68"/>
      <c r="H704" s="162" t="s">
        <v>279</v>
      </c>
      <c r="I704" s="173">
        <v>19964.399283333707</v>
      </c>
      <c r="J704" s="168">
        <f>IFERROR(MIN('MP Calculations'!$E$30/I704,1),"-")</f>
        <v>0.34115533736707537</v>
      </c>
      <c r="K704" s="12"/>
      <c r="L704" s="159">
        <v>8.1421550000000007</v>
      </c>
      <c r="M704" s="187" t="s">
        <v>492</v>
      </c>
      <c r="N704" s="187">
        <v>480.89954999999998</v>
      </c>
      <c r="O704" s="186">
        <f t="shared" si="34"/>
        <v>3915.5586755302502</v>
      </c>
      <c r="P704" s="186">
        <f t="shared" si="35"/>
        <v>1335.8137409311014</v>
      </c>
      <c r="Q704" s="215">
        <f>IF(P704="-",0,P704/(1+'General inputs'!$H$30)^'MP Calculations'!$C$40)</f>
        <v>2967.2283762197958</v>
      </c>
    </row>
    <row r="705" spans="3:17" x14ac:dyDescent="0.25">
      <c r="C705" s="159"/>
      <c r="D705" s="165" t="s">
        <v>281</v>
      </c>
      <c r="E705" s="238">
        <v>33623</v>
      </c>
      <c r="F705" s="166" t="str">
        <f t="shared" si="33"/>
        <v>Date check - OK</v>
      </c>
      <c r="G705" s="68"/>
      <c r="H705" s="162" t="s">
        <v>279</v>
      </c>
      <c r="I705" s="173">
        <v>19964.399283333707</v>
      </c>
      <c r="J705" s="168">
        <f>IFERROR(MIN('MP Calculations'!$E$30/I705,1),"-")</f>
        <v>0.34115533736707537</v>
      </c>
      <c r="K705" s="12"/>
      <c r="L705" s="159">
        <v>50.099477999999998</v>
      </c>
      <c r="M705" s="187" t="s">
        <v>492</v>
      </c>
      <c r="N705" s="187">
        <v>480.89954999999998</v>
      </c>
      <c r="O705" s="186">
        <f t="shared" si="34"/>
        <v>24092.816425434899</v>
      </c>
      <c r="P705" s="186">
        <f t="shared" si="35"/>
        <v>8219.3929157422572</v>
      </c>
      <c r="Q705" s="215">
        <f>IF(P705="-",0,P705/(1+'General inputs'!$H$30)^'MP Calculations'!$C$40)</f>
        <v>18257.6471161995</v>
      </c>
    </row>
    <row r="706" spans="3:17" x14ac:dyDescent="0.25">
      <c r="C706" s="159"/>
      <c r="D706" s="165" t="s">
        <v>281</v>
      </c>
      <c r="E706" s="238">
        <v>33623</v>
      </c>
      <c r="F706" s="166" t="str">
        <f t="shared" si="33"/>
        <v>Date check - OK</v>
      </c>
      <c r="G706" s="68"/>
      <c r="H706" s="162" t="s">
        <v>279</v>
      </c>
      <c r="I706" s="173">
        <v>19964.399283333707</v>
      </c>
      <c r="J706" s="168">
        <f>IFERROR(MIN('MP Calculations'!$E$30/I706,1),"-")</f>
        <v>0.34115533736707537</v>
      </c>
      <c r="K706" s="12"/>
      <c r="L706" s="159">
        <v>35.996692000000003</v>
      </c>
      <c r="M706" s="187" t="s">
        <v>492</v>
      </c>
      <c r="N706" s="187">
        <v>480.89954999999998</v>
      </c>
      <c r="O706" s="186">
        <f t="shared" si="34"/>
        <v>17310.792984288601</v>
      </c>
      <c r="P706" s="186">
        <f t="shared" si="35"/>
        <v>5905.6694206465791</v>
      </c>
      <c r="Q706" s="215">
        <f>IF(P706="-",0,P706/(1+'General inputs'!$H$30)^'MP Calculations'!$C$40)</f>
        <v>13118.198554614117</v>
      </c>
    </row>
    <row r="707" spans="3:17" x14ac:dyDescent="0.25">
      <c r="C707" s="159"/>
      <c r="D707" s="165" t="s">
        <v>281</v>
      </c>
      <c r="E707" s="238">
        <v>33623</v>
      </c>
      <c r="F707" s="166" t="str">
        <f t="shared" si="33"/>
        <v>Date check - OK</v>
      </c>
      <c r="G707" s="68"/>
      <c r="H707" s="162" t="s">
        <v>279</v>
      </c>
      <c r="I707" s="173">
        <v>19964.399283333707</v>
      </c>
      <c r="J707" s="168">
        <f>IFERROR(MIN('MP Calculations'!$E$30/I707,1),"-")</f>
        <v>0.34115533736707537</v>
      </c>
      <c r="K707" s="12"/>
      <c r="L707" s="159">
        <v>59.364910999999999</v>
      </c>
      <c r="M707" s="187" t="s">
        <v>492</v>
      </c>
      <c r="N707" s="187">
        <v>480.89954999999998</v>
      </c>
      <c r="O707" s="186">
        <f t="shared" si="34"/>
        <v>28548.558985690048</v>
      </c>
      <c r="P707" s="186">
        <f t="shared" si="35"/>
        <v>9739.4932721069399</v>
      </c>
      <c r="Q707" s="215">
        <f>IF(P707="-",0,P707/(1+'General inputs'!$H$30)^'MP Calculations'!$C$40)</f>
        <v>21634.229325155644</v>
      </c>
    </row>
    <row r="708" spans="3:17" x14ac:dyDescent="0.25">
      <c r="C708" s="159"/>
      <c r="D708" s="165" t="s">
        <v>281</v>
      </c>
      <c r="E708" s="238">
        <v>33623</v>
      </c>
      <c r="F708" s="166" t="str">
        <f t="shared" si="33"/>
        <v>Date check - OK</v>
      </c>
      <c r="G708" s="68"/>
      <c r="H708" s="162" t="s">
        <v>279</v>
      </c>
      <c r="I708" s="173">
        <v>19964.399283333707</v>
      </c>
      <c r="J708" s="168">
        <f>IFERROR(MIN('MP Calculations'!$E$30/I708,1),"-")</f>
        <v>0.34115533736707537</v>
      </c>
      <c r="K708" s="12"/>
      <c r="L708" s="159">
        <v>17.434408999999999</v>
      </c>
      <c r="M708" s="187" t="s">
        <v>492</v>
      </c>
      <c r="N708" s="187">
        <v>480.89954999999998</v>
      </c>
      <c r="O708" s="186">
        <f t="shared" si="34"/>
        <v>8384.199442615949</v>
      </c>
      <c r="P708" s="186">
        <f t="shared" si="35"/>
        <v>2860.3143893984893</v>
      </c>
      <c r="Q708" s="215">
        <f>IF(P708="-",0,P708/(1+'General inputs'!$H$30)^'MP Calculations'!$C$40)</f>
        <v>6353.584905644977</v>
      </c>
    </row>
    <row r="709" spans="3:17" x14ac:dyDescent="0.25">
      <c r="C709" s="159"/>
      <c r="D709" s="165" t="s">
        <v>285</v>
      </c>
      <c r="E709" s="238">
        <v>33623</v>
      </c>
      <c r="F709" s="166" t="str">
        <f t="shared" si="33"/>
        <v>Date check - OK</v>
      </c>
      <c r="G709" s="68"/>
      <c r="H709" s="162" t="s">
        <v>279</v>
      </c>
      <c r="I709" s="173">
        <v>19964.399283333707</v>
      </c>
      <c r="J709" s="168">
        <f>IFERROR(MIN('MP Calculations'!$E$30/I709,1),"-")</f>
        <v>0.34115533736707537</v>
      </c>
      <c r="K709" s="12"/>
      <c r="L709" s="159">
        <v>6.297701</v>
      </c>
      <c r="M709" s="187" t="s">
        <v>492</v>
      </c>
      <c r="N709" s="187">
        <v>657.22938499999998</v>
      </c>
      <c r="O709" s="186">
        <f t="shared" si="34"/>
        <v>4139.0341551438851</v>
      </c>
      <c r="P709" s="186">
        <f t="shared" si="35"/>
        <v>1412.0535935719599</v>
      </c>
      <c r="Q709" s="215">
        <f>IF(P709="-",0,P709/(1+'General inputs'!$H$30)^'MP Calculations'!$C$40)</f>
        <v>3136.5791226772235</v>
      </c>
    </row>
    <row r="710" spans="3:17" x14ac:dyDescent="0.25">
      <c r="C710" s="159"/>
      <c r="D710" s="165" t="s">
        <v>1008</v>
      </c>
      <c r="E710" s="238">
        <v>33623</v>
      </c>
      <c r="F710" s="166" t="str">
        <f t="shared" si="33"/>
        <v>Date check - OK</v>
      </c>
      <c r="G710" s="68"/>
      <c r="H710" s="162" t="s">
        <v>279</v>
      </c>
      <c r="I710" s="173">
        <v>19964.399283333707</v>
      </c>
      <c r="J710" s="168">
        <f>IFERROR(MIN('MP Calculations'!$E$30/I710,1),"-")</f>
        <v>0.34115533736707537</v>
      </c>
      <c r="K710" s="12"/>
      <c r="L710" s="159">
        <v>0.71190200000000003</v>
      </c>
      <c r="M710" s="187" t="s">
        <v>492</v>
      </c>
      <c r="N710" s="187">
        <v>276.07196399999998</v>
      </c>
      <c r="O710" s="186">
        <f t="shared" si="34"/>
        <v>196.53618331552801</v>
      </c>
      <c r="P710" s="186">
        <f t="shared" si="35"/>
        <v>67.049367923846333</v>
      </c>
      <c r="Q710" s="215">
        <f>IF(P710="-",0,P710/(1+'General inputs'!$H$30)^'MP Calculations'!$C$40)</f>
        <v>148.93602379966811</v>
      </c>
    </row>
    <row r="711" spans="3:17" x14ac:dyDescent="0.25">
      <c r="C711" s="159"/>
      <c r="D711" s="165" t="s">
        <v>330</v>
      </c>
      <c r="E711" s="238">
        <v>33623</v>
      </c>
      <c r="F711" s="166" t="str">
        <f t="shared" si="33"/>
        <v>Date check - OK</v>
      </c>
      <c r="G711" s="68"/>
      <c r="H711" s="162" t="s">
        <v>279</v>
      </c>
      <c r="I711" s="173">
        <v>19964.399283333707</v>
      </c>
      <c r="J711" s="168">
        <f>IFERROR(MIN('MP Calculations'!$E$30/I711,1),"-")</f>
        <v>0.34115533736707537</v>
      </c>
      <c r="K711" s="12"/>
      <c r="L711" s="159">
        <v>5.5914619999999999</v>
      </c>
      <c r="M711" s="187" t="s">
        <v>492</v>
      </c>
      <c r="N711" s="187">
        <v>137.14542700000001</v>
      </c>
      <c r="O711" s="186">
        <f t="shared" si="34"/>
        <v>766.84344354427401</v>
      </c>
      <c r="P711" s="186">
        <f t="shared" si="35"/>
        <v>261.6127336900766</v>
      </c>
      <c r="Q711" s="215">
        <f>IF(P711="-",0,P711/(1+'General inputs'!$H$30)^'MP Calculations'!$C$40)</f>
        <v>581.11748906292019</v>
      </c>
    </row>
    <row r="712" spans="3:17" x14ac:dyDescent="0.25">
      <c r="C712" s="159"/>
      <c r="D712" s="165" t="s">
        <v>281</v>
      </c>
      <c r="E712" s="238">
        <v>33645</v>
      </c>
      <c r="F712" s="166" t="str">
        <f t="shared" si="33"/>
        <v>Date check - OK</v>
      </c>
      <c r="G712" s="68"/>
      <c r="H712" s="162" t="s">
        <v>279</v>
      </c>
      <c r="I712" s="173">
        <v>19964.399283333707</v>
      </c>
      <c r="J712" s="168">
        <f>IFERROR(MIN('MP Calculations'!$E$30/I712,1),"-")</f>
        <v>0.34115533736707537</v>
      </c>
      <c r="K712" s="12"/>
      <c r="L712" s="159">
        <v>5.9476420000000001</v>
      </c>
      <c r="M712" s="187" t="s">
        <v>492</v>
      </c>
      <c r="N712" s="187">
        <v>480.89954999999998</v>
      </c>
      <c r="O712" s="186">
        <f t="shared" si="34"/>
        <v>2860.2183613611001</v>
      </c>
      <c r="P712" s="186">
        <f t="shared" si="35"/>
        <v>975.77876001364962</v>
      </c>
      <c r="Q712" s="215">
        <f>IF(P712="-",0,P712/(1+'General inputs'!$H$30)^'MP Calculations'!$C$40)</f>
        <v>2167.4866314871992</v>
      </c>
    </row>
    <row r="713" spans="3:17" x14ac:dyDescent="0.25">
      <c r="C713" s="159"/>
      <c r="D713" s="165" t="s">
        <v>296</v>
      </c>
      <c r="E713" s="238">
        <v>33756</v>
      </c>
      <c r="F713" s="166" t="str">
        <f t="shared" si="33"/>
        <v>Date check - OK</v>
      </c>
      <c r="G713" s="68"/>
      <c r="H713" s="162" t="s">
        <v>279</v>
      </c>
      <c r="I713" s="173">
        <v>19964.399283333707</v>
      </c>
      <c r="J713" s="168">
        <f>IFERROR(MIN('MP Calculations'!$E$30/I713,1),"-")</f>
        <v>0.34115533736707537</v>
      </c>
      <c r="K713" s="12"/>
      <c r="L713" s="159">
        <v>6.3224819999999999</v>
      </c>
      <c r="M713" s="187" t="s">
        <v>492</v>
      </c>
      <c r="N713" s="187">
        <v>219.07646199999999</v>
      </c>
      <c r="O713" s="186">
        <f t="shared" si="34"/>
        <v>1385.1069876186839</v>
      </c>
      <c r="P713" s="186">
        <f t="shared" si="35"/>
        <v>472.53664165054562</v>
      </c>
      <c r="Q713" s="215">
        <f>IF(P713="-",0,P713/(1+'General inputs'!$H$30)^'MP Calculations'!$C$40)</f>
        <v>1049.6404468274013</v>
      </c>
    </row>
    <row r="714" spans="3:17" x14ac:dyDescent="0.25">
      <c r="C714" s="159"/>
      <c r="D714" s="165" t="s">
        <v>296</v>
      </c>
      <c r="E714" s="238">
        <v>33756</v>
      </c>
      <c r="F714" s="166" t="str">
        <f t="shared" si="33"/>
        <v>Date check - OK</v>
      </c>
      <c r="G714" s="68"/>
      <c r="H714" s="162" t="s">
        <v>279</v>
      </c>
      <c r="I714" s="173">
        <v>19964.399283333707</v>
      </c>
      <c r="J714" s="168">
        <f>IFERROR(MIN('MP Calculations'!$E$30/I714,1),"-")</f>
        <v>0.34115533736707537</v>
      </c>
      <c r="K714" s="12"/>
      <c r="L714" s="159">
        <v>2.071609</v>
      </c>
      <c r="M714" s="187" t="s">
        <v>492</v>
      </c>
      <c r="N714" s="187">
        <v>219.07646199999999</v>
      </c>
      <c r="O714" s="186">
        <f t="shared" si="34"/>
        <v>453.840770367358</v>
      </c>
      <c r="P714" s="186">
        <f t="shared" si="35"/>
        <v>154.83020112560939</v>
      </c>
      <c r="Q714" s="215">
        <f>IF(P714="-",0,P714/(1+'General inputs'!$H$30)^'MP Calculations'!$C$40)</f>
        <v>343.92262349053209</v>
      </c>
    </row>
    <row r="715" spans="3:17" x14ac:dyDescent="0.25">
      <c r="C715" s="159"/>
      <c r="D715" s="165" t="s">
        <v>281</v>
      </c>
      <c r="E715" s="238">
        <v>33770</v>
      </c>
      <c r="F715" s="166" t="str">
        <f t="shared" si="33"/>
        <v>Date check - OK</v>
      </c>
      <c r="G715" s="68"/>
      <c r="H715" s="162" t="s">
        <v>279</v>
      </c>
      <c r="I715" s="173">
        <v>19964.399283333707</v>
      </c>
      <c r="J715" s="168">
        <f>IFERROR(MIN('MP Calculations'!$E$30/I715,1),"-")</f>
        <v>0.34115533736707537</v>
      </c>
      <c r="K715" s="12"/>
      <c r="L715" s="159">
        <v>50.007252000000001</v>
      </c>
      <c r="M715" s="187" t="s">
        <v>492</v>
      </c>
      <c r="N715" s="187">
        <v>480.89954999999998</v>
      </c>
      <c r="O715" s="186">
        <f t="shared" si="34"/>
        <v>24048.4649835366</v>
      </c>
      <c r="P715" s="186">
        <f t="shared" si="35"/>
        <v>8204.2621846187267</v>
      </c>
      <c r="Q715" s="215">
        <f>IF(P715="-",0,P715/(1+'General inputs'!$H$30)^'MP Calculations'!$C$40)</f>
        <v>18224.037389508565</v>
      </c>
    </row>
    <row r="716" spans="3:17" x14ac:dyDescent="0.25">
      <c r="C716" s="159"/>
      <c r="D716" s="165" t="s">
        <v>281</v>
      </c>
      <c r="E716" s="238">
        <v>33770</v>
      </c>
      <c r="F716" s="166" t="str">
        <f t="shared" si="33"/>
        <v>Date check - OK</v>
      </c>
      <c r="G716" s="68"/>
      <c r="H716" s="162" t="s">
        <v>279</v>
      </c>
      <c r="I716" s="173">
        <v>19964.399283333707</v>
      </c>
      <c r="J716" s="168">
        <f>IFERROR(MIN('MP Calculations'!$E$30/I716,1),"-")</f>
        <v>0.34115533736707537</v>
      </c>
      <c r="K716" s="12"/>
      <c r="L716" s="159">
        <v>8.5955899999999996</v>
      </c>
      <c r="M716" s="187" t="s">
        <v>492</v>
      </c>
      <c r="N716" s="187">
        <v>480.89954999999998</v>
      </c>
      <c r="O716" s="186">
        <f t="shared" si="34"/>
        <v>4133.6153629844994</v>
      </c>
      <c r="P716" s="186">
        <f t="shared" si="35"/>
        <v>1410.2049437047026</v>
      </c>
      <c r="Q716" s="215">
        <f>IF(P716="-",0,P716/(1+'General inputs'!$H$30)^'MP Calculations'!$C$40)</f>
        <v>3132.4727370519358</v>
      </c>
    </row>
    <row r="717" spans="3:17" x14ac:dyDescent="0.25">
      <c r="C717" s="159"/>
      <c r="D717" s="165" t="s">
        <v>281</v>
      </c>
      <c r="E717" s="238">
        <v>33770</v>
      </c>
      <c r="F717" s="166" t="str">
        <f t="shared" si="33"/>
        <v>Date check - OK</v>
      </c>
      <c r="G717" s="68"/>
      <c r="H717" s="162" t="s">
        <v>279</v>
      </c>
      <c r="I717" s="173">
        <v>19964.399283333707</v>
      </c>
      <c r="J717" s="168">
        <f>IFERROR(MIN('MP Calculations'!$E$30/I717,1),"-")</f>
        <v>0.34115533736707537</v>
      </c>
      <c r="K717" s="12"/>
      <c r="L717" s="159">
        <v>42.179146000000003</v>
      </c>
      <c r="M717" s="187" t="s">
        <v>492</v>
      </c>
      <c r="N717" s="187">
        <v>480.89954999999998</v>
      </c>
      <c r="O717" s="186">
        <f t="shared" si="34"/>
        <v>20283.932330784301</v>
      </c>
      <c r="P717" s="186">
        <f t="shared" si="35"/>
        <v>6919.9717774396458</v>
      </c>
      <c r="Q717" s="215">
        <f>IF(P717="-",0,P717/(1+'General inputs'!$H$30)^'MP Calculations'!$C$40)</f>
        <v>15371.257228082453</v>
      </c>
    </row>
    <row r="718" spans="3:17" x14ac:dyDescent="0.25">
      <c r="C718" s="159"/>
      <c r="D718" s="165" t="s">
        <v>281</v>
      </c>
      <c r="E718" s="238">
        <v>33770</v>
      </c>
      <c r="F718" s="166" t="str">
        <f t="shared" si="33"/>
        <v>Date check - OK</v>
      </c>
      <c r="G718" s="68"/>
      <c r="H718" s="162" t="s">
        <v>279</v>
      </c>
      <c r="I718" s="173">
        <v>19964.399283333707</v>
      </c>
      <c r="J718" s="168">
        <f>IFERROR(MIN('MP Calculations'!$E$30/I718,1),"-")</f>
        <v>0.34115533736707537</v>
      </c>
      <c r="K718" s="12"/>
      <c r="L718" s="159">
        <v>36.639080999999997</v>
      </c>
      <c r="M718" s="187" t="s">
        <v>492</v>
      </c>
      <c r="N718" s="187">
        <v>480.89954999999998</v>
      </c>
      <c r="O718" s="186">
        <f t="shared" si="34"/>
        <v>17619.717565313549</v>
      </c>
      <c r="P718" s="186">
        <f t="shared" si="35"/>
        <v>6011.0606903071275</v>
      </c>
      <c r="Q718" s="215">
        <f>IF(P718="-",0,P718/(1+'General inputs'!$H$30)^'MP Calculations'!$C$40)</f>
        <v>13352.303023194172</v>
      </c>
    </row>
    <row r="719" spans="3:17" x14ac:dyDescent="0.25">
      <c r="C719" s="159"/>
      <c r="D719" s="165" t="s">
        <v>285</v>
      </c>
      <c r="E719" s="238">
        <v>33770</v>
      </c>
      <c r="F719" s="166" t="str">
        <f t="shared" si="33"/>
        <v>Date check - OK</v>
      </c>
      <c r="G719" s="68"/>
      <c r="H719" s="162" t="s">
        <v>279</v>
      </c>
      <c r="I719" s="173">
        <v>19964.399283333707</v>
      </c>
      <c r="J719" s="168">
        <f>IFERROR(MIN('MP Calculations'!$E$30/I719,1),"-")</f>
        <v>0.34115533736707537</v>
      </c>
      <c r="K719" s="12"/>
      <c r="L719" s="159">
        <v>9.9956469999999999</v>
      </c>
      <c r="M719" s="187" t="s">
        <v>492</v>
      </c>
      <c r="N719" s="187">
        <v>657.22938499999998</v>
      </c>
      <c r="O719" s="186">
        <f t="shared" si="34"/>
        <v>6569.4329304870944</v>
      </c>
      <c r="P719" s="186">
        <f t="shared" si="35"/>
        <v>2241.1971077106991</v>
      </c>
      <c r="Q719" s="215">
        <f>IF(P719="-",0,P719/(1+'General inputs'!$H$30)^'MP Calculations'!$C$40)</f>
        <v>4978.3464946734075</v>
      </c>
    </row>
    <row r="720" spans="3:17" x14ac:dyDescent="0.25">
      <c r="C720" s="159"/>
      <c r="D720" s="165" t="s">
        <v>281</v>
      </c>
      <c r="E720" s="238">
        <v>33770</v>
      </c>
      <c r="F720" s="166" t="str">
        <f t="shared" si="33"/>
        <v>Date check - OK</v>
      </c>
      <c r="G720" s="68"/>
      <c r="H720" s="162" t="s">
        <v>279</v>
      </c>
      <c r="I720" s="173">
        <v>19964.399283333707</v>
      </c>
      <c r="J720" s="168">
        <f>IFERROR(MIN('MP Calculations'!$E$30/I720,1),"-")</f>
        <v>0.34115533736707537</v>
      </c>
      <c r="K720" s="12"/>
      <c r="L720" s="159">
        <v>18.881316000000002</v>
      </c>
      <c r="M720" s="187" t="s">
        <v>492</v>
      </c>
      <c r="N720" s="187">
        <v>480.89954999999998</v>
      </c>
      <c r="O720" s="186">
        <f t="shared" si="34"/>
        <v>9080.0163678078006</v>
      </c>
      <c r="P720" s="186">
        <f t="shared" si="35"/>
        <v>3097.6960472580367</v>
      </c>
      <c r="Q720" s="215">
        <f>IF(P720="-",0,P720/(1+'General inputs'!$H$30)^'MP Calculations'!$C$40)</f>
        <v>6880.878172372406</v>
      </c>
    </row>
    <row r="721" spans="3:17" x14ac:dyDescent="0.25">
      <c r="C721" s="159"/>
      <c r="D721" s="165" t="s">
        <v>281</v>
      </c>
      <c r="E721" s="238">
        <v>33770</v>
      </c>
      <c r="F721" s="166" t="str">
        <f t="shared" si="33"/>
        <v>Date check - OK</v>
      </c>
      <c r="G721" s="68"/>
      <c r="H721" s="162" t="s">
        <v>279</v>
      </c>
      <c r="I721" s="173">
        <v>19964.399283333707</v>
      </c>
      <c r="J721" s="168">
        <f>IFERROR(MIN('MP Calculations'!$E$30/I721,1),"-")</f>
        <v>0.34115533736707537</v>
      </c>
      <c r="K721" s="12"/>
      <c r="L721" s="159">
        <v>45.91798</v>
      </c>
      <c r="M721" s="187" t="s">
        <v>492</v>
      </c>
      <c r="N721" s="187">
        <v>480.89954999999998</v>
      </c>
      <c r="O721" s="186">
        <f t="shared" si="34"/>
        <v>22081.935918908999</v>
      </c>
      <c r="P721" s="186">
        <f t="shared" si="35"/>
        <v>7533.3702981335391</v>
      </c>
      <c r="Q721" s="215">
        <f>IF(P721="-",0,P721/(1+'General inputs'!$H$30)^'MP Calculations'!$C$40)</f>
        <v>16733.792618132797</v>
      </c>
    </row>
    <row r="722" spans="3:17" x14ac:dyDescent="0.25">
      <c r="C722" s="159"/>
      <c r="D722" s="165" t="s">
        <v>285</v>
      </c>
      <c r="E722" s="238">
        <v>33770</v>
      </c>
      <c r="F722" s="166" t="str">
        <f t="shared" si="33"/>
        <v>Date check - OK</v>
      </c>
      <c r="G722" s="68"/>
      <c r="H722" s="162" t="s">
        <v>279</v>
      </c>
      <c r="I722" s="173">
        <v>19964.399283333707</v>
      </c>
      <c r="J722" s="168">
        <f>IFERROR(MIN('MP Calculations'!$E$30/I722,1),"-")</f>
        <v>0.34115533736707537</v>
      </c>
      <c r="K722" s="12"/>
      <c r="L722" s="159">
        <v>5.4974439999999998</v>
      </c>
      <c r="M722" s="187" t="s">
        <v>492</v>
      </c>
      <c r="N722" s="187">
        <v>657.22938499999998</v>
      </c>
      <c r="O722" s="186">
        <f t="shared" si="34"/>
        <v>3613.08173919194</v>
      </c>
      <c r="P722" s="186">
        <f t="shared" si="35"/>
        <v>1232.6221196688457</v>
      </c>
      <c r="Q722" s="215">
        <f>IF(P722="-",0,P722/(1+'General inputs'!$H$30)^'MP Calculations'!$C$40)</f>
        <v>2738.0099624429877</v>
      </c>
    </row>
    <row r="723" spans="3:17" x14ac:dyDescent="0.25">
      <c r="C723" s="159"/>
      <c r="D723" s="165" t="s">
        <v>281</v>
      </c>
      <c r="E723" s="238">
        <v>33770</v>
      </c>
      <c r="F723" s="166" t="str">
        <f t="shared" si="33"/>
        <v>Date check - OK</v>
      </c>
      <c r="G723" s="68"/>
      <c r="H723" s="162" t="s">
        <v>279</v>
      </c>
      <c r="I723" s="173">
        <v>19964.399283333707</v>
      </c>
      <c r="J723" s="168">
        <f>IFERROR(MIN('MP Calculations'!$E$30/I723,1),"-")</f>
        <v>0.34115533736707537</v>
      </c>
      <c r="K723" s="12"/>
      <c r="L723" s="159">
        <v>32.296261000000001</v>
      </c>
      <c r="M723" s="187" t="s">
        <v>492</v>
      </c>
      <c r="N723" s="187">
        <v>480.89954999999998</v>
      </c>
      <c r="O723" s="186">
        <f t="shared" si="34"/>
        <v>15531.257381582549</v>
      </c>
      <c r="P723" s="186">
        <f t="shared" si="35"/>
        <v>5298.5713517486738</v>
      </c>
      <c r="Q723" s="215">
        <f>IF(P723="-",0,P723/(1+'General inputs'!$H$30)^'MP Calculations'!$C$40)</f>
        <v>11769.658288868326</v>
      </c>
    </row>
    <row r="724" spans="3:17" x14ac:dyDescent="0.25">
      <c r="C724" s="159"/>
      <c r="D724" s="165" t="s">
        <v>281</v>
      </c>
      <c r="E724" s="238">
        <v>33770</v>
      </c>
      <c r="F724" s="166" t="str">
        <f t="shared" si="33"/>
        <v>Date check - OK</v>
      </c>
      <c r="G724" s="68"/>
      <c r="H724" s="162" t="s">
        <v>279</v>
      </c>
      <c r="I724" s="173">
        <v>19964.399283333707</v>
      </c>
      <c r="J724" s="168">
        <f>IFERROR(MIN('MP Calculations'!$E$30/I724,1),"-")</f>
        <v>0.34115533736707537</v>
      </c>
      <c r="K724" s="12"/>
      <c r="L724" s="159">
        <v>41.197690000000001</v>
      </c>
      <c r="M724" s="187" t="s">
        <v>492</v>
      </c>
      <c r="N724" s="187">
        <v>480.89954999999998</v>
      </c>
      <c r="O724" s="186">
        <f t="shared" si="34"/>
        <v>19811.950582039499</v>
      </c>
      <c r="P724" s="186">
        <f t="shared" si="35"/>
        <v>6758.9526847155103</v>
      </c>
      <c r="Q724" s="215">
        <f>IF(P724="-",0,P724/(1+'General inputs'!$H$30)^'MP Calculations'!$C$40)</f>
        <v>15013.587287727449</v>
      </c>
    </row>
    <row r="725" spans="3:17" x14ac:dyDescent="0.25">
      <c r="C725" s="159"/>
      <c r="D725" s="165" t="s">
        <v>281</v>
      </c>
      <c r="E725" s="238">
        <v>33770</v>
      </c>
      <c r="F725" s="166" t="str">
        <f t="shared" si="33"/>
        <v>Date check - OK</v>
      </c>
      <c r="G725" s="68"/>
      <c r="H725" s="162" t="s">
        <v>279</v>
      </c>
      <c r="I725" s="173">
        <v>19964.399283333707</v>
      </c>
      <c r="J725" s="168">
        <f>IFERROR(MIN('MP Calculations'!$E$30/I725,1),"-")</f>
        <v>0.34115533736707537</v>
      </c>
      <c r="K725" s="12"/>
      <c r="L725" s="159">
        <v>47.439512000000001</v>
      </c>
      <c r="M725" s="187" t="s">
        <v>492</v>
      </c>
      <c r="N725" s="187">
        <v>480.89954999999998</v>
      </c>
      <c r="O725" s="186">
        <f t="shared" si="34"/>
        <v>22813.639973019599</v>
      </c>
      <c r="P725" s="186">
        <f t="shared" si="35"/>
        <v>7782.995041566498</v>
      </c>
      <c r="Q725" s="215">
        <f>IF(P725="-",0,P725/(1+'General inputs'!$H$30)^'MP Calculations'!$C$40)</f>
        <v>17288.281316238699</v>
      </c>
    </row>
    <row r="726" spans="3:17" x14ac:dyDescent="0.25">
      <c r="C726" s="159"/>
      <c r="D726" s="165" t="s">
        <v>285</v>
      </c>
      <c r="E726" s="238">
        <v>33770</v>
      </c>
      <c r="F726" s="166" t="str">
        <f t="shared" si="33"/>
        <v>Date check - OK</v>
      </c>
      <c r="G726" s="68"/>
      <c r="H726" s="162" t="s">
        <v>279</v>
      </c>
      <c r="I726" s="173">
        <v>19964.399283333707</v>
      </c>
      <c r="J726" s="168">
        <f>IFERROR(MIN('MP Calculations'!$E$30/I726,1),"-")</f>
        <v>0.34115533736707537</v>
      </c>
      <c r="K726" s="12"/>
      <c r="L726" s="159">
        <v>21.454619000000001</v>
      </c>
      <c r="M726" s="187" t="s">
        <v>492</v>
      </c>
      <c r="N726" s="187">
        <v>657.22938499999998</v>
      </c>
      <c r="O726" s="186">
        <f t="shared" si="34"/>
        <v>14100.606050779315</v>
      </c>
      <c r="P726" s="186">
        <f t="shared" si="35"/>
        <v>4810.4970143338414</v>
      </c>
      <c r="Q726" s="215">
        <f>IF(P726="-",0,P726/(1+'General inputs'!$H$30)^'MP Calculations'!$C$40)</f>
        <v>10685.504129267822</v>
      </c>
    </row>
    <row r="727" spans="3:17" x14ac:dyDescent="0.25">
      <c r="C727" s="159"/>
      <c r="D727" s="165" t="s">
        <v>281</v>
      </c>
      <c r="E727" s="238">
        <v>33770</v>
      </c>
      <c r="F727" s="166" t="str">
        <f t="shared" ref="F727:F790" si="36">IF(E727="","-",IF(OR(E727&lt;$E$15,E727&gt;$E$16),"ERROR - date outside of range","Date check - OK"))</f>
        <v>Date check - OK</v>
      </c>
      <c r="G727" s="68"/>
      <c r="H727" s="162" t="s">
        <v>279</v>
      </c>
      <c r="I727" s="173">
        <v>19964.399283333707</v>
      </c>
      <c r="J727" s="168">
        <f>IFERROR(MIN('MP Calculations'!$E$30/I727,1),"-")</f>
        <v>0.34115533736707537</v>
      </c>
      <c r="K727" s="12"/>
      <c r="L727" s="159">
        <v>57.997338999999997</v>
      </c>
      <c r="M727" s="187" t="s">
        <v>492</v>
      </c>
      <c r="N727" s="187">
        <v>480.89954999999998</v>
      </c>
      <c r="O727" s="186">
        <f t="shared" ref="O727:O790" si="37">IF(N727="","-",L727*N727)</f>
        <v>27890.894226297449</v>
      </c>
      <c r="P727" s="186">
        <f t="shared" ref="P727:P790" si="38">IF(O727="-","-",IF(OR(E727&lt;$E$15,E727&gt;$E$16),0,O727*J727))</f>
        <v>9515.1274292419203</v>
      </c>
      <c r="Q727" s="215">
        <f>IF(P727="-",0,P727/(1+'General inputs'!$H$30)^'MP Calculations'!$C$40)</f>
        <v>21135.847945174097</v>
      </c>
    </row>
    <row r="728" spans="3:17" x14ac:dyDescent="0.25">
      <c r="C728" s="159"/>
      <c r="D728" s="165" t="s">
        <v>281</v>
      </c>
      <c r="E728" s="238">
        <v>33770</v>
      </c>
      <c r="F728" s="166" t="str">
        <f t="shared" si="36"/>
        <v>Date check - OK</v>
      </c>
      <c r="G728" s="68"/>
      <c r="H728" s="162" t="s">
        <v>279</v>
      </c>
      <c r="I728" s="173">
        <v>19964.399283333707</v>
      </c>
      <c r="J728" s="168">
        <f>IFERROR(MIN('MP Calculations'!$E$30/I728,1),"-")</f>
        <v>0.34115533736707537</v>
      </c>
      <c r="K728" s="12"/>
      <c r="L728" s="159">
        <v>20.135007000000002</v>
      </c>
      <c r="M728" s="187" t="s">
        <v>492</v>
      </c>
      <c r="N728" s="187">
        <v>480.89954999999998</v>
      </c>
      <c r="O728" s="186">
        <f t="shared" si="37"/>
        <v>9682.9158055468506</v>
      </c>
      <c r="P728" s="186">
        <f t="shared" si="38"/>
        <v>3303.3784083383221</v>
      </c>
      <c r="Q728" s="215">
        <f>IF(P728="-",0,P728/(1+'General inputs'!$H$30)^'MP Calculations'!$C$40)</f>
        <v>7337.758139679755</v>
      </c>
    </row>
    <row r="729" spans="3:17" x14ac:dyDescent="0.25">
      <c r="C729" s="159"/>
      <c r="D729" s="165" t="s">
        <v>281</v>
      </c>
      <c r="E729" s="238">
        <v>33770</v>
      </c>
      <c r="F729" s="166" t="str">
        <f t="shared" si="36"/>
        <v>Date check - OK</v>
      </c>
      <c r="G729" s="68"/>
      <c r="H729" s="162" t="s">
        <v>279</v>
      </c>
      <c r="I729" s="173">
        <v>19964.399283333707</v>
      </c>
      <c r="J729" s="168">
        <f>IFERROR(MIN('MP Calculations'!$E$30/I729,1),"-")</f>
        <v>0.34115533736707537</v>
      </c>
      <c r="K729" s="12"/>
      <c r="L729" s="159">
        <v>24.677159</v>
      </c>
      <c r="M729" s="187" t="s">
        <v>492</v>
      </c>
      <c r="N729" s="187">
        <v>480.89954999999998</v>
      </c>
      <c r="O729" s="186">
        <f t="shared" si="37"/>
        <v>11867.234658378449</v>
      </c>
      <c r="P729" s="186">
        <f t="shared" si="38"/>
        <v>4048.5704434933491</v>
      </c>
      <c r="Q729" s="215">
        <f>IF(P729="-",0,P729/(1+'General inputs'!$H$30)^'MP Calculations'!$C$40)</f>
        <v>8993.0450144080642</v>
      </c>
    </row>
    <row r="730" spans="3:17" x14ac:dyDescent="0.25">
      <c r="C730" s="159"/>
      <c r="D730" s="165" t="s">
        <v>281</v>
      </c>
      <c r="E730" s="238">
        <v>33770</v>
      </c>
      <c r="F730" s="166" t="str">
        <f t="shared" si="36"/>
        <v>Date check - OK</v>
      </c>
      <c r="G730" s="68"/>
      <c r="H730" s="162" t="s">
        <v>279</v>
      </c>
      <c r="I730" s="173">
        <v>19964.399283333707</v>
      </c>
      <c r="J730" s="168">
        <f>IFERROR(MIN('MP Calculations'!$E$30/I730,1),"-")</f>
        <v>0.34115533736707537</v>
      </c>
      <c r="K730" s="12"/>
      <c r="L730" s="159">
        <v>85.712412999999998</v>
      </c>
      <c r="M730" s="187" t="s">
        <v>492</v>
      </c>
      <c r="N730" s="187">
        <v>480.89954999999998</v>
      </c>
      <c r="O730" s="186">
        <f t="shared" si="37"/>
        <v>41219.060841114144</v>
      </c>
      <c r="P730" s="186">
        <f t="shared" si="38"/>
        <v>14062.102607204301</v>
      </c>
      <c r="Q730" s="215">
        <f>IF(P730="-",0,P730/(1+'General inputs'!$H$30)^'MP Calculations'!$C$40)</f>
        <v>31235.993916582331</v>
      </c>
    </row>
    <row r="731" spans="3:17" x14ac:dyDescent="0.25">
      <c r="C731" s="159"/>
      <c r="D731" s="165" t="s">
        <v>281</v>
      </c>
      <c r="E731" s="238">
        <v>33770</v>
      </c>
      <c r="F731" s="166" t="str">
        <f t="shared" si="36"/>
        <v>Date check - OK</v>
      </c>
      <c r="G731" s="68"/>
      <c r="H731" s="162" t="s">
        <v>279</v>
      </c>
      <c r="I731" s="173">
        <v>19964.399283333707</v>
      </c>
      <c r="J731" s="168">
        <f>IFERROR(MIN('MP Calculations'!$E$30/I731,1),"-")</f>
        <v>0.34115533736707537</v>
      </c>
      <c r="K731" s="12"/>
      <c r="L731" s="159">
        <v>97.320507000000006</v>
      </c>
      <c r="M731" s="187" t="s">
        <v>492</v>
      </c>
      <c r="N731" s="187">
        <v>480.89954999999998</v>
      </c>
      <c r="O731" s="186">
        <f t="shared" si="37"/>
        <v>46801.388022071849</v>
      </c>
      <c r="P731" s="186">
        <f t="shared" si="38"/>
        <v>15966.543319917322</v>
      </c>
      <c r="Q731" s="215">
        <f>IF(P731="-",0,P731/(1+'General inputs'!$H$30)^'MP Calculations'!$C$40)</f>
        <v>35466.307133491959</v>
      </c>
    </row>
    <row r="732" spans="3:17" x14ac:dyDescent="0.25">
      <c r="C732" s="159"/>
      <c r="D732" s="165" t="s">
        <v>285</v>
      </c>
      <c r="E732" s="238">
        <v>33770</v>
      </c>
      <c r="F732" s="166" t="str">
        <f t="shared" si="36"/>
        <v>Date check - OK</v>
      </c>
      <c r="G732" s="68"/>
      <c r="H732" s="162" t="s">
        <v>279</v>
      </c>
      <c r="I732" s="173">
        <v>19964.399283333707</v>
      </c>
      <c r="J732" s="168">
        <f>IFERROR(MIN('MP Calculations'!$E$30/I732,1),"-")</f>
        <v>0.34115533736707537</v>
      </c>
      <c r="K732" s="12"/>
      <c r="L732" s="159">
        <v>7.9975630000000004</v>
      </c>
      <c r="M732" s="187" t="s">
        <v>492</v>
      </c>
      <c r="N732" s="187">
        <v>657.22938499999998</v>
      </c>
      <c r="O732" s="186">
        <f t="shared" si="37"/>
        <v>5256.2334119887555</v>
      </c>
      <c r="P732" s="186">
        <f t="shared" si="38"/>
        <v>1793.1920829471176</v>
      </c>
      <c r="Q732" s="215">
        <f>IF(P732="-",0,P732/(1+'General inputs'!$H$30)^'MP Calculations'!$C$40)</f>
        <v>3983.1978587258786</v>
      </c>
    </row>
    <row r="733" spans="3:17" x14ac:dyDescent="0.25">
      <c r="C733" s="159"/>
      <c r="D733" s="165" t="s">
        <v>285</v>
      </c>
      <c r="E733" s="238">
        <v>33770</v>
      </c>
      <c r="F733" s="166" t="str">
        <f t="shared" si="36"/>
        <v>Date check - OK</v>
      </c>
      <c r="G733" s="68"/>
      <c r="H733" s="162" t="s">
        <v>279</v>
      </c>
      <c r="I733" s="173">
        <v>19964.399283333707</v>
      </c>
      <c r="J733" s="168">
        <f>IFERROR(MIN('MP Calculations'!$E$30/I733,1),"-")</f>
        <v>0.34115533736707537</v>
      </c>
      <c r="K733" s="12"/>
      <c r="L733" s="159">
        <v>5.6667449999999997</v>
      </c>
      <c r="M733" s="187" t="s">
        <v>492</v>
      </c>
      <c r="N733" s="187">
        <v>657.22938499999998</v>
      </c>
      <c r="O733" s="186">
        <f t="shared" si="37"/>
        <v>3724.3513313018248</v>
      </c>
      <c r="P733" s="186">
        <f t="shared" si="38"/>
        <v>1270.5823349037903</v>
      </c>
      <c r="Q733" s="215">
        <f>IF(P733="-",0,P733/(1+'General inputs'!$H$30)^'MP Calculations'!$C$40)</f>
        <v>2822.3305711934468</v>
      </c>
    </row>
    <row r="734" spans="3:17" x14ac:dyDescent="0.25">
      <c r="C734" s="159"/>
      <c r="D734" s="165" t="s">
        <v>330</v>
      </c>
      <c r="E734" s="238">
        <v>33808</v>
      </c>
      <c r="F734" s="166" t="str">
        <f t="shared" si="36"/>
        <v>Date check - OK</v>
      </c>
      <c r="G734" s="68"/>
      <c r="H734" s="162" t="s">
        <v>279</v>
      </c>
      <c r="I734" s="173">
        <v>19964.399283333707</v>
      </c>
      <c r="J734" s="168">
        <f>IFERROR(MIN('MP Calculations'!$E$30/I734,1),"-")</f>
        <v>0.34115533736707537</v>
      </c>
      <c r="K734" s="12"/>
      <c r="L734" s="159">
        <v>382.68609900000001</v>
      </c>
      <c r="M734" s="187" t="s">
        <v>492</v>
      </c>
      <c r="N734" s="187">
        <v>137.14542700000001</v>
      </c>
      <c r="O734" s="186">
        <f t="shared" si="37"/>
        <v>52483.648454319278</v>
      </c>
      <c r="P734" s="186">
        <f t="shared" si="38"/>
        <v>17905.076794688277</v>
      </c>
      <c r="Q734" s="215">
        <f>IF(P734="-",0,P734/(1+'General inputs'!$H$30)^'MP Calculations'!$C$40)</f>
        <v>39772.350227930394</v>
      </c>
    </row>
    <row r="735" spans="3:17" x14ac:dyDescent="0.25">
      <c r="C735" s="159"/>
      <c r="D735" s="165" t="s">
        <v>330</v>
      </c>
      <c r="E735" s="238">
        <v>33808</v>
      </c>
      <c r="F735" s="166" t="str">
        <f t="shared" si="36"/>
        <v>Date check - OK</v>
      </c>
      <c r="G735" s="68"/>
      <c r="H735" s="162" t="s">
        <v>279</v>
      </c>
      <c r="I735" s="173">
        <v>19964.399283333707</v>
      </c>
      <c r="J735" s="168">
        <f>IFERROR(MIN('MP Calculations'!$E$30/I735,1),"-")</f>
        <v>0.34115533736707537</v>
      </c>
      <c r="K735" s="12"/>
      <c r="L735" s="159">
        <v>1.7129380000000001</v>
      </c>
      <c r="M735" s="187" t="s">
        <v>492</v>
      </c>
      <c r="N735" s="187">
        <v>137.14542700000001</v>
      </c>
      <c r="O735" s="186">
        <f t="shared" si="37"/>
        <v>234.92161343452602</v>
      </c>
      <c r="P735" s="186">
        <f t="shared" si="38"/>
        <v>80.144762286073387</v>
      </c>
      <c r="Q735" s="215">
        <f>IF(P735="-",0,P735/(1+'General inputs'!$H$30)^'MP Calculations'!$C$40)</f>
        <v>178.02467932008847</v>
      </c>
    </row>
    <row r="736" spans="3:17" x14ac:dyDescent="0.25">
      <c r="C736" s="159"/>
      <c r="D736" s="165" t="s">
        <v>330</v>
      </c>
      <c r="E736" s="238">
        <v>33808</v>
      </c>
      <c r="F736" s="166" t="str">
        <f t="shared" si="36"/>
        <v>Date check - OK</v>
      </c>
      <c r="G736" s="68"/>
      <c r="H736" s="162" t="s">
        <v>279</v>
      </c>
      <c r="I736" s="173">
        <v>19964.399283333707</v>
      </c>
      <c r="J736" s="168">
        <f>IFERROR(MIN('MP Calculations'!$E$30/I736,1),"-")</f>
        <v>0.34115533736707537</v>
      </c>
      <c r="K736" s="12"/>
      <c r="L736" s="159">
        <v>4.4178680000000004</v>
      </c>
      <c r="M736" s="187" t="s">
        <v>492</v>
      </c>
      <c r="N736" s="187">
        <v>137.14542700000001</v>
      </c>
      <c r="O736" s="186">
        <f t="shared" si="37"/>
        <v>605.89039328963611</v>
      </c>
      <c r="P736" s="186">
        <f t="shared" si="38"/>
        <v>206.70274153019579</v>
      </c>
      <c r="Q736" s="215">
        <f>IF(P736="-",0,P736/(1+'General inputs'!$H$30)^'MP Calculations'!$C$40)</f>
        <v>459.14652718223351</v>
      </c>
    </row>
    <row r="737" spans="3:17" x14ac:dyDescent="0.25">
      <c r="C737" s="159"/>
      <c r="D737" s="165" t="s">
        <v>330</v>
      </c>
      <c r="E737" s="238">
        <v>33808</v>
      </c>
      <c r="F737" s="166" t="str">
        <f t="shared" si="36"/>
        <v>Date check - OK</v>
      </c>
      <c r="G737" s="68"/>
      <c r="H737" s="162" t="s">
        <v>279</v>
      </c>
      <c r="I737" s="173">
        <v>19964.399283333707</v>
      </c>
      <c r="J737" s="168">
        <f>IFERROR(MIN('MP Calculations'!$E$30/I737,1),"-")</f>
        <v>0.34115533736707537</v>
      </c>
      <c r="K737" s="12"/>
      <c r="L737" s="159">
        <v>1.982594</v>
      </c>
      <c r="M737" s="187" t="s">
        <v>492</v>
      </c>
      <c r="N737" s="187">
        <v>137.14542700000001</v>
      </c>
      <c r="O737" s="186">
        <f t="shared" si="37"/>
        <v>271.90370069763804</v>
      </c>
      <c r="P737" s="186">
        <f t="shared" si="38"/>
        <v>92.761398742859001</v>
      </c>
      <c r="Q737" s="215">
        <f>IF(P737="-",0,P737/(1+'General inputs'!$H$30)^'MP Calculations'!$C$40)</f>
        <v>206.04987516882196</v>
      </c>
    </row>
    <row r="738" spans="3:17" x14ac:dyDescent="0.25">
      <c r="C738" s="159"/>
      <c r="D738" s="165" t="s">
        <v>330</v>
      </c>
      <c r="E738" s="238">
        <v>33808</v>
      </c>
      <c r="F738" s="166" t="str">
        <f t="shared" si="36"/>
        <v>Date check - OK</v>
      </c>
      <c r="G738" s="68"/>
      <c r="H738" s="162" t="s">
        <v>279</v>
      </c>
      <c r="I738" s="173">
        <v>19964.399283333707</v>
      </c>
      <c r="J738" s="168">
        <f>IFERROR(MIN('MP Calculations'!$E$30/I738,1),"-")</f>
        <v>0.34115533736707537</v>
      </c>
      <c r="K738" s="12"/>
      <c r="L738" s="159">
        <v>4.4709880000000002</v>
      </c>
      <c r="M738" s="187" t="s">
        <v>492</v>
      </c>
      <c r="N738" s="187">
        <v>137.14542700000001</v>
      </c>
      <c r="O738" s="186">
        <f t="shared" si="37"/>
        <v>613.17555837187604</v>
      </c>
      <c r="P738" s="186">
        <f t="shared" si="38"/>
        <v>209.18811448160218</v>
      </c>
      <c r="Q738" s="215">
        <f>IF(P738="-",0,P738/(1+'General inputs'!$H$30)^'MP Calculations'!$C$40)</f>
        <v>464.66725879393397</v>
      </c>
    </row>
    <row r="739" spans="3:17" x14ac:dyDescent="0.25">
      <c r="C739" s="159"/>
      <c r="D739" s="165" t="s">
        <v>330</v>
      </c>
      <c r="E739" s="238">
        <v>33808</v>
      </c>
      <c r="F739" s="166" t="str">
        <f t="shared" si="36"/>
        <v>Date check - OK</v>
      </c>
      <c r="G739" s="68"/>
      <c r="H739" s="162" t="s">
        <v>279</v>
      </c>
      <c r="I739" s="173">
        <v>19964.399283333707</v>
      </c>
      <c r="J739" s="168">
        <f>IFERROR(MIN('MP Calculations'!$E$30/I739,1),"-")</f>
        <v>0.34115533736707537</v>
      </c>
      <c r="K739" s="12"/>
      <c r="L739" s="159">
        <v>0.59011899999999995</v>
      </c>
      <c r="M739" s="187" t="s">
        <v>492</v>
      </c>
      <c r="N739" s="187">
        <v>137.14542700000001</v>
      </c>
      <c r="O739" s="186">
        <f t="shared" si="37"/>
        <v>80.932122235812997</v>
      </c>
      <c r="P739" s="186">
        <f t="shared" si="38"/>
        <v>27.610425465192165</v>
      </c>
      <c r="Q739" s="215">
        <f>IF(P739="-",0,P739/(1+'General inputs'!$H$30)^'MP Calculations'!$C$40)</f>
        <v>61.330734524945605</v>
      </c>
    </row>
    <row r="740" spans="3:17" x14ac:dyDescent="0.25">
      <c r="C740" s="159"/>
      <c r="D740" s="165" t="s">
        <v>330</v>
      </c>
      <c r="E740" s="238">
        <v>33808</v>
      </c>
      <c r="F740" s="166" t="str">
        <f t="shared" si="36"/>
        <v>Date check - OK</v>
      </c>
      <c r="G740" s="68"/>
      <c r="H740" s="162" t="s">
        <v>279</v>
      </c>
      <c r="I740" s="173">
        <v>19964.399283333707</v>
      </c>
      <c r="J740" s="168">
        <f>IFERROR(MIN('MP Calculations'!$E$30/I740,1),"-")</f>
        <v>0.34115533736707537</v>
      </c>
      <c r="K740" s="12"/>
      <c r="L740" s="159">
        <v>0.58874899999999997</v>
      </c>
      <c r="M740" s="187" t="s">
        <v>492</v>
      </c>
      <c r="N740" s="187">
        <v>137.14542700000001</v>
      </c>
      <c r="O740" s="186">
        <f t="shared" si="37"/>
        <v>80.744233000823002</v>
      </c>
      <c r="P740" s="186">
        <f t="shared" si="38"/>
        <v>27.546326049841511</v>
      </c>
      <c r="Q740" s="215">
        <f>IF(P740="-",0,P740/(1+'General inputs'!$H$30)^'MP Calculations'!$C$40)</f>
        <v>61.188351198363719</v>
      </c>
    </row>
    <row r="741" spans="3:17" x14ac:dyDescent="0.25">
      <c r="C741" s="159"/>
      <c r="D741" s="165" t="s">
        <v>331</v>
      </c>
      <c r="E741" s="238">
        <v>33821</v>
      </c>
      <c r="F741" s="166" t="str">
        <f t="shared" si="36"/>
        <v>Date check - OK</v>
      </c>
      <c r="G741" s="68"/>
      <c r="H741" s="162" t="s">
        <v>279</v>
      </c>
      <c r="I741" s="173">
        <v>19964.399283333707</v>
      </c>
      <c r="J741" s="168">
        <f>IFERROR(MIN('MP Calculations'!$E$30/I741,1),"-")</f>
        <v>0.34115533736707537</v>
      </c>
      <c r="K741" s="12"/>
      <c r="L741" s="159">
        <v>31.225006</v>
      </c>
      <c r="M741" s="187" t="s">
        <v>492</v>
      </c>
      <c r="N741" s="187">
        <v>1715.208396</v>
      </c>
      <c r="O741" s="186">
        <f t="shared" si="37"/>
        <v>53557.392456350375</v>
      </c>
      <c r="P741" s="186">
        <f t="shared" si="38"/>
        <v>18271.390291947071</v>
      </c>
      <c r="Q741" s="215">
        <f>IF(P741="-",0,P741/(1+'General inputs'!$H$30)^'MP Calculations'!$C$40)</f>
        <v>40586.038371983304</v>
      </c>
    </row>
    <row r="742" spans="3:17" x14ac:dyDescent="0.25">
      <c r="C742" s="159"/>
      <c r="D742" s="165" t="s">
        <v>331</v>
      </c>
      <c r="E742" s="238">
        <v>33821</v>
      </c>
      <c r="F742" s="166" t="str">
        <f t="shared" si="36"/>
        <v>Date check - OK</v>
      </c>
      <c r="G742" s="68"/>
      <c r="H742" s="162" t="s">
        <v>279</v>
      </c>
      <c r="I742" s="173">
        <v>19964.399283333707</v>
      </c>
      <c r="J742" s="168">
        <f>IFERROR(MIN('MP Calculations'!$E$30/I742,1),"-")</f>
        <v>0.34115533736707537</v>
      </c>
      <c r="K742" s="12"/>
      <c r="L742" s="159">
        <v>35.438321999999999</v>
      </c>
      <c r="M742" s="187" t="s">
        <v>492</v>
      </c>
      <c r="N742" s="187">
        <v>1715.208396</v>
      </c>
      <c r="O742" s="186">
        <f t="shared" si="37"/>
        <v>60784.107434551508</v>
      </c>
      <c r="P742" s="186">
        <f t="shared" si="38"/>
        <v>20736.822678390974</v>
      </c>
      <c r="Q742" s="215">
        <f>IF(P742="-",0,P742/(1+'General inputs'!$H$30)^'MP Calculations'!$C$40)</f>
        <v>46062.476225967737</v>
      </c>
    </row>
    <row r="743" spans="3:17" x14ac:dyDescent="0.25">
      <c r="C743" s="159"/>
      <c r="D743" s="165" t="s">
        <v>331</v>
      </c>
      <c r="E743" s="238">
        <v>33821</v>
      </c>
      <c r="F743" s="166" t="str">
        <f t="shared" si="36"/>
        <v>Date check - OK</v>
      </c>
      <c r="G743" s="68"/>
      <c r="H743" s="162" t="s">
        <v>279</v>
      </c>
      <c r="I743" s="173">
        <v>19964.399283333707</v>
      </c>
      <c r="J743" s="168">
        <f>IFERROR(MIN('MP Calculations'!$E$30/I743,1),"-")</f>
        <v>0.34115533736707537</v>
      </c>
      <c r="K743" s="12"/>
      <c r="L743" s="159">
        <v>47.685248999999999</v>
      </c>
      <c r="M743" s="187" t="s">
        <v>492</v>
      </c>
      <c r="N743" s="187">
        <v>1715.208396</v>
      </c>
      <c r="O743" s="186">
        <f t="shared" si="37"/>
        <v>81790.1394501506</v>
      </c>
      <c r="P743" s="186">
        <f t="shared" si="38"/>
        <v>27903.14261741627</v>
      </c>
      <c r="Q743" s="215">
        <f>IF(P743="-",0,P743/(1+'General inputs'!$H$30)^'MP Calculations'!$C$40)</f>
        <v>61980.943916922814</v>
      </c>
    </row>
    <row r="744" spans="3:17" x14ac:dyDescent="0.25">
      <c r="C744" s="159"/>
      <c r="D744" s="165" t="s">
        <v>331</v>
      </c>
      <c r="E744" s="238">
        <v>33821</v>
      </c>
      <c r="F744" s="166" t="str">
        <f t="shared" si="36"/>
        <v>Date check - OK</v>
      </c>
      <c r="G744" s="68"/>
      <c r="H744" s="162" t="s">
        <v>279</v>
      </c>
      <c r="I744" s="173">
        <v>19964.399283333707</v>
      </c>
      <c r="J744" s="168">
        <f>IFERROR(MIN('MP Calculations'!$E$30/I744,1),"-")</f>
        <v>0.34115533736707537</v>
      </c>
      <c r="K744" s="12"/>
      <c r="L744" s="159">
        <v>68.060592999999997</v>
      </c>
      <c r="M744" s="187" t="s">
        <v>492</v>
      </c>
      <c r="N744" s="187">
        <v>1715.208396</v>
      </c>
      <c r="O744" s="186">
        <f t="shared" si="37"/>
        <v>116738.10055033883</v>
      </c>
      <c r="P744" s="186">
        <f t="shared" si="38"/>
        <v>39825.826076842408</v>
      </c>
      <c r="Q744" s="215">
        <f>IF(P744="-",0,P744/(1+'General inputs'!$H$30)^'MP Calculations'!$C$40)</f>
        <v>88464.669602239243</v>
      </c>
    </row>
    <row r="745" spans="3:17" x14ac:dyDescent="0.25">
      <c r="C745" s="159"/>
      <c r="D745" s="165" t="s">
        <v>331</v>
      </c>
      <c r="E745" s="238">
        <v>33821</v>
      </c>
      <c r="F745" s="166" t="str">
        <f t="shared" si="36"/>
        <v>Date check - OK</v>
      </c>
      <c r="G745" s="68"/>
      <c r="H745" s="162" t="s">
        <v>279</v>
      </c>
      <c r="I745" s="173">
        <v>19964.399283333707</v>
      </c>
      <c r="J745" s="168">
        <f>IFERROR(MIN('MP Calculations'!$E$30/I745,1),"-")</f>
        <v>0.34115533736707537</v>
      </c>
      <c r="K745" s="12"/>
      <c r="L745" s="159">
        <v>131.67958100000001</v>
      </c>
      <c r="M745" s="187" t="s">
        <v>492</v>
      </c>
      <c r="N745" s="187">
        <v>1715.208396</v>
      </c>
      <c r="O745" s="186">
        <f t="shared" si="37"/>
        <v>225857.92291296209</v>
      </c>
      <c r="P745" s="186">
        <f t="shared" si="38"/>
        <v>77052.635888398479</v>
      </c>
      <c r="Q745" s="215">
        <f>IF(P745="-",0,P745/(1+'General inputs'!$H$30)^'MP Calculations'!$C$40)</f>
        <v>171156.17294909994</v>
      </c>
    </row>
    <row r="746" spans="3:17" x14ac:dyDescent="0.25">
      <c r="C746" s="159"/>
      <c r="D746" s="165" t="s">
        <v>331</v>
      </c>
      <c r="E746" s="238">
        <v>33821</v>
      </c>
      <c r="F746" s="166" t="str">
        <f t="shared" si="36"/>
        <v>Date check - OK</v>
      </c>
      <c r="G746" s="68"/>
      <c r="H746" s="162" t="s">
        <v>279</v>
      </c>
      <c r="I746" s="173">
        <v>19964.399283333707</v>
      </c>
      <c r="J746" s="168">
        <f>IFERROR(MIN('MP Calculations'!$E$30/I746,1),"-")</f>
        <v>0.34115533736707537</v>
      </c>
      <c r="K746" s="12"/>
      <c r="L746" s="159">
        <v>43.555242999999997</v>
      </c>
      <c r="M746" s="187" t="s">
        <v>492</v>
      </c>
      <c r="N746" s="187">
        <v>1715.208396</v>
      </c>
      <c r="O746" s="186">
        <f t="shared" si="37"/>
        <v>74706.318483420226</v>
      </c>
      <c r="P746" s="186">
        <f t="shared" si="38"/>
        <v>25486.459285663404</v>
      </c>
      <c r="Q746" s="215">
        <f>IF(P746="-",0,P746/(1+'General inputs'!$H$30)^'MP Calculations'!$C$40)</f>
        <v>56612.791802155523</v>
      </c>
    </row>
    <row r="747" spans="3:17" x14ac:dyDescent="0.25">
      <c r="C747" s="159"/>
      <c r="D747" s="165" t="s">
        <v>331</v>
      </c>
      <c r="E747" s="238">
        <v>33821</v>
      </c>
      <c r="F747" s="166" t="str">
        <f t="shared" si="36"/>
        <v>Date check - OK</v>
      </c>
      <c r="G747" s="68"/>
      <c r="H747" s="162" t="s">
        <v>279</v>
      </c>
      <c r="I747" s="173">
        <v>19964.399283333707</v>
      </c>
      <c r="J747" s="168">
        <f>IFERROR(MIN('MP Calculations'!$E$30/I747,1),"-")</f>
        <v>0.34115533736707537</v>
      </c>
      <c r="K747" s="12"/>
      <c r="L747" s="159">
        <v>14.893603000000001</v>
      </c>
      <c r="M747" s="187" t="s">
        <v>492</v>
      </c>
      <c r="N747" s="187">
        <v>1715.208396</v>
      </c>
      <c r="O747" s="186">
        <f t="shared" si="37"/>
        <v>25545.632912290788</v>
      </c>
      <c r="P747" s="186">
        <f t="shared" si="38"/>
        <v>8715.0290144480277</v>
      </c>
      <c r="Q747" s="215">
        <f>IF(P747="-",0,P747/(1+'General inputs'!$H$30)^'MP Calculations'!$C$40)</f>
        <v>19358.598133018313</v>
      </c>
    </row>
    <row r="748" spans="3:17" x14ac:dyDescent="0.25">
      <c r="C748" s="159"/>
      <c r="D748" s="165" t="s">
        <v>331</v>
      </c>
      <c r="E748" s="238">
        <v>33821</v>
      </c>
      <c r="F748" s="166" t="str">
        <f t="shared" si="36"/>
        <v>Date check - OK</v>
      </c>
      <c r="G748" s="68"/>
      <c r="H748" s="162" t="s">
        <v>279</v>
      </c>
      <c r="I748" s="173">
        <v>19964.399283333707</v>
      </c>
      <c r="J748" s="168">
        <f>IFERROR(MIN('MP Calculations'!$E$30/I748,1),"-")</f>
        <v>0.34115533736707537</v>
      </c>
      <c r="K748" s="12"/>
      <c r="L748" s="159">
        <v>37.658335999999998</v>
      </c>
      <c r="M748" s="187" t="s">
        <v>492</v>
      </c>
      <c r="N748" s="187">
        <v>1715.208396</v>
      </c>
      <c r="O748" s="186">
        <f t="shared" si="37"/>
        <v>64591.894086589054</v>
      </c>
      <c r="P748" s="186">
        <f t="shared" si="38"/>
        <v>22035.86941828869</v>
      </c>
      <c r="Q748" s="215">
        <f>IF(P748="-",0,P748/(1+'General inputs'!$H$30)^'MP Calculations'!$C$40)</f>
        <v>48948.034467024285</v>
      </c>
    </row>
    <row r="749" spans="3:17" x14ac:dyDescent="0.25">
      <c r="C749" s="159"/>
      <c r="D749" s="165" t="s">
        <v>331</v>
      </c>
      <c r="E749" s="238">
        <v>33821</v>
      </c>
      <c r="F749" s="166" t="str">
        <f t="shared" si="36"/>
        <v>Date check - OK</v>
      </c>
      <c r="G749" s="68"/>
      <c r="H749" s="162" t="s">
        <v>279</v>
      </c>
      <c r="I749" s="173">
        <v>19964.399283333707</v>
      </c>
      <c r="J749" s="168">
        <f>IFERROR(MIN('MP Calculations'!$E$30/I749,1),"-")</f>
        <v>0.34115533736707537</v>
      </c>
      <c r="K749" s="12"/>
      <c r="L749" s="159">
        <v>19.573387</v>
      </c>
      <c r="M749" s="187" t="s">
        <v>492</v>
      </c>
      <c r="N749" s="187">
        <v>1715.208396</v>
      </c>
      <c r="O749" s="186">
        <f t="shared" si="37"/>
        <v>33572.437720557253</v>
      </c>
      <c r="P749" s="186">
        <f t="shared" si="38"/>
        <v>11453.416316791836</v>
      </c>
      <c r="Q749" s="215">
        <f>IF(P749="-",0,P749/(1+'General inputs'!$H$30)^'MP Calculations'!$C$40)</f>
        <v>25441.34774070753</v>
      </c>
    </row>
    <row r="750" spans="3:17" x14ac:dyDescent="0.25">
      <c r="C750" s="159"/>
      <c r="D750" s="165" t="s">
        <v>331</v>
      </c>
      <c r="E750" s="238">
        <v>33821</v>
      </c>
      <c r="F750" s="166" t="str">
        <f t="shared" si="36"/>
        <v>Date check - OK</v>
      </c>
      <c r="G750" s="68"/>
      <c r="H750" s="162" t="s">
        <v>279</v>
      </c>
      <c r="I750" s="173">
        <v>19964.399283333707</v>
      </c>
      <c r="J750" s="168">
        <f>IFERROR(MIN('MP Calculations'!$E$30/I750,1),"-")</f>
        <v>0.34115533736707537</v>
      </c>
      <c r="K750" s="12"/>
      <c r="L750" s="159">
        <v>13.286932999999999</v>
      </c>
      <c r="M750" s="187" t="s">
        <v>492</v>
      </c>
      <c r="N750" s="187">
        <v>1715.208396</v>
      </c>
      <c r="O750" s="186">
        <f t="shared" si="37"/>
        <v>22789.859038689468</v>
      </c>
      <c r="P750" s="186">
        <f t="shared" si="38"/>
        <v>7774.8820488921974</v>
      </c>
      <c r="Q750" s="215">
        <f>IF(P750="-",0,P750/(1+'General inputs'!$H$30)^'MP Calculations'!$C$40)</f>
        <v>17270.260014809002</v>
      </c>
    </row>
    <row r="751" spans="3:17" x14ac:dyDescent="0.25">
      <c r="C751" s="159"/>
      <c r="D751" s="165" t="s">
        <v>287</v>
      </c>
      <c r="E751" s="238">
        <v>33821</v>
      </c>
      <c r="F751" s="166" t="str">
        <f t="shared" si="36"/>
        <v>Date check - OK</v>
      </c>
      <c r="G751" s="68"/>
      <c r="H751" s="162" t="s">
        <v>279</v>
      </c>
      <c r="I751" s="173">
        <v>19964.399283333707</v>
      </c>
      <c r="J751" s="168">
        <f>IFERROR(MIN('MP Calculations'!$E$30/I751,1),"-")</f>
        <v>0.34115533736707537</v>
      </c>
      <c r="K751" s="12"/>
      <c r="L751" s="159">
        <v>9.9985520000000001</v>
      </c>
      <c r="M751" s="187" t="s">
        <v>492</v>
      </c>
      <c r="N751" s="187">
        <v>1009.889055</v>
      </c>
      <c r="O751" s="186">
        <f t="shared" si="37"/>
        <v>10097.42823064836</v>
      </c>
      <c r="P751" s="186">
        <f t="shared" si="38"/>
        <v>3444.7915345666725</v>
      </c>
      <c r="Q751" s="215">
        <f>IF(P751="-",0,P751/(1+'General inputs'!$H$30)^'MP Calculations'!$C$40)</f>
        <v>7651.8775622140938</v>
      </c>
    </row>
    <row r="752" spans="3:17" x14ac:dyDescent="0.25">
      <c r="C752" s="159"/>
      <c r="D752" s="165" t="s">
        <v>331</v>
      </c>
      <c r="E752" s="238">
        <v>33821</v>
      </c>
      <c r="F752" s="166" t="str">
        <f t="shared" si="36"/>
        <v>Date check - OK</v>
      </c>
      <c r="G752" s="68"/>
      <c r="H752" s="162" t="s">
        <v>279</v>
      </c>
      <c r="I752" s="173">
        <v>19964.399283333707</v>
      </c>
      <c r="J752" s="168">
        <f>IFERROR(MIN('MP Calculations'!$E$30/I752,1),"-")</f>
        <v>0.34115533736707537</v>
      </c>
      <c r="K752" s="12"/>
      <c r="L752" s="159">
        <v>50.727054000000003</v>
      </c>
      <c r="M752" s="187" t="s">
        <v>492</v>
      </c>
      <c r="N752" s="187">
        <v>1715.208396</v>
      </c>
      <c r="O752" s="186">
        <f t="shared" si="37"/>
        <v>87007.468925145382</v>
      </c>
      <c r="P752" s="186">
        <f t="shared" si="38"/>
        <v>29683.062414613301</v>
      </c>
      <c r="Q752" s="215">
        <f>IF(P752="-",0,P752/(1+'General inputs'!$H$30)^'MP Calculations'!$C$40)</f>
        <v>65934.660193233241</v>
      </c>
    </row>
    <row r="753" spans="3:17" x14ac:dyDescent="0.25">
      <c r="C753" s="159"/>
      <c r="D753" s="165" t="s">
        <v>331</v>
      </c>
      <c r="E753" s="238">
        <v>33821</v>
      </c>
      <c r="F753" s="166" t="str">
        <f t="shared" si="36"/>
        <v>Date check - OK</v>
      </c>
      <c r="G753" s="68"/>
      <c r="H753" s="162" t="s">
        <v>279</v>
      </c>
      <c r="I753" s="173">
        <v>19964.399283333707</v>
      </c>
      <c r="J753" s="168">
        <f>IFERROR(MIN('MP Calculations'!$E$30/I753,1),"-")</f>
        <v>0.34115533736707537</v>
      </c>
      <c r="K753" s="12"/>
      <c r="L753" s="159">
        <v>15.383945000000001</v>
      </c>
      <c r="M753" s="187" t="s">
        <v>492</v>
      </c>
      <c r="N753" s="187">
        <v>1715.208396</v>
      </c>
      <c r="O753" s="186">
        <f t="shared" si="37"/>
        <v>26386.67162760222</v>
      </c>
      <c r="P753" s="186">
        <f t="shared" si="38"/>
        <v>9001.9538611088719</v>
      </c>
      <c r="Q753" s="215">
        <f>IF(P753="-",0,P753/(1+'General inputs'!$H$30)^'MP Calculations'!$C$40)</f>
        <v>19995.94114033095</v>
      </c>
    </row>
    <row r="754" spans="3:17" x14ac:dyDescent="0.25">
      <c r="C754" s="159"/>
      <c r="D754" s="165" t="s">
        <v>299</v>
      </c>
      <c r="E754" s="238">
        <v>33821</v>
      </c>
      <c r="F754" s="166" t="str">
        <f t="shared" si="36"/>
        <v>Date check - OK</v>
      </c>
      <c r="G754" s="68"/>
      <c r="H754" s="162" t="s">
        <v>279</v>
      </c>
      <c r="I754" s="173">
        <v>19964.399283333707</v>
      </c>
      <c r="J754" s="168">
        <f>IFERROR(MIN('MP Calculations'!$E$30/I754,1),"-")</f>
        <v>0.34115533736707537</v>
      </c>
      <c r="K754" s="12"/>
      <c r="L754" s="159">
        <v>572.41726400000005</v>
      </c>
      <c r="M754" s="187" t="s">
        <v>492</v>
      </c>
      <c r="N754" s="187">
        <v>765.87706100000003</v>
      </c>
      <c r="O754" s="186">
        <f t="shared" si="37"/>
        <v>438401.25181798113</v>
      </c>
      <c r="P754" s="186">
        <f t="shared" si="38"/>
        <v>149562.92696611152</v>
      </c>
      <c r="Q754" s="215">
        <f>IF(P754="-",0,P754/(1+'General inputs'!$H$30)^'MP Calculations'!$C$40)</f>
        <v>332222.48531071568</v>
      </c>
    </row>
    <row r="755" spans="3:17" x14ac:dyDescent="0.25">
      <c r="C755" s="159"/>
      <c r="D755" s="165" t="s">
        <v>299</v>
      </c>
      <c r="E755" s="238">
        <v>33821</v>
      </c>
      <c r="F755" s="166" t="str">
        <f t="shared" si="36"/>
        <v>Date check - OK</v>
      </c>
      <c r="G755" s="68"/>
      <c r="H755" s="162" t="s">
        <v>279</v>
      </c>
      <c r="I755" s="173">
        <v>19964.399283333707</v>
      </c>
      <c r="J755" s="168">
        <f>IFERROR(MIN('MP Calculations'!$E$30/I755,1),"-")</f>
        <v>0.34115533736707537</v>
      </c>
      <c r="K755" s="12"/>
      <c r="L755" s="159">
        <v>76.604512</v>
      </c>
      <c r="M755" s="187" t="s">
        <v>492</v>
      </c>
      <c r="N755" s="187">
        <v>765.87706100000003</v>
      </c>
      <c r="O755" s="186">
        <f t="shared" si="37"/>
        <v>58669.638509899232</v>
      </c>
      <c r="P755" s="186">
        <f t="shared" si="38"/>
        <v>20015.460319049031</v>
      </c>
      <c r="Q755" s="215">
        <f>IF(P755="-",0,P755/(1+'General inputs'!$H$30)^'MP Calculations'!$C$40)</f>
        <v>44460.12194812933</v>
      </c>
    </row>
    <row r="756" spans="3:17" x14ac:dyDescent="0.25">
      <c r="C756" s="159"/>
      <c r="D756" s="165" t="s">
        <v>299</v>
      </c>
      <c r="E756" s="238">
        <v>33821</v>
      </c>
      <c r="F756" s="166" t="str">
        <f t="shared" si="36"/>
        <v>Date check - OK</v>
      </c>
      <c r="G756" s="68"/>
      <c r="H756" s="162" t="s">
        <v>279</v>
      </c>
      <c r="I756" s="173">
        <v>19964.399283333707</v>
      </c>
      <c r="J756" s="168">
        <f>IFERROR(MIN('MP Calculations'!$E$30/I756,1),"-")</f>
        <v>0.34115533736707537</v>
      </c>
      <c r="K756" s="12"/>
      <c r="L756" s="159">
        <v>235.14684399999999</v>
      </c>
      <c r="M756" s="187" t="s">
        <v>492</v>
      </c>
      <c r="N756" s="187">
        <v>765.87706100000003</v>
      </c>
      <c r="O756" s="186">
        <f t="shared" si="37"/>
        <v>180093.57378614548</v>
      </c>
      <c r="P756" s="186">
        <f t="shared" si="38"/>
        <v>61439.883922654742</v>
      </c>
      <c r="Q756" s="215">
        <f>IF(P756="-",0,P756/(1+'General inputs'!$H$30)^'MP Calculations'!$C$40)</f>
        <v>136475.73866089954</v>
      </c>
    </row>
    <row r="757" spans="3:17" x14ac:dyDescent="0.25">
      <c r="C757" s="159"/>
      <c r="D757" s="165" t="s">
        <v>299</v>
      </c>
      <c r="E757" s="238">
        <v>33821</v>
      </c>
      <c r="F757" s="166" t="str">
        <f t="shared" si="36"/>
        <v>Date check - OK</v>
      </c>
      <c r="G757" s="68"/>
      <c r="H757" s="162" t="s">
        <v>279</v>
      </c>
      <c r="I757" s="173">
        <v>19964.399283333707</v>
      </c>
      <c r="J757" s="168">
        <f>IFERROR(MIN('MP Calculations'!$E$30/I757,1),"-")</f>
        <v>0.34115533736707537</v>
      </c>
      <c r="K757" s="12"/>
      <c r="L757" s="159">
        <v>67.249395000000007</v>
      </c>
      <c r="M757" s="187" t="s">
        <v>492</v>
      </c>
      <c r="N757" s="187">
        <v>765.87706100000003</v>
      </c>
      <c r="O757" s="186">
        <f t="shared" si="37"/>
        <v>51504.768996628103</v>
      </c>
      <c r="P757" s="186">
        <f t="shared" si="38"/>
        <v>17571.126843057944</v>
      </c>
      <c r="Q757" s="215">
        <f>IF(P757="-",0,P757/(1+'General inputs'!$H$30)^'MP Calculations'!$C$40)</f>
        <v>39030.550871963249</v>
      </c>
    </row>
    <row r="758" spans="3:17" x14ac:dyDescent="0.25">
      <c r="C758" s="159"/>
      <c r="D758" s="165" t="s">
        <v>299</v>
      </c>
      <c r="E758" s="238">
        <v>33821</v>
      </c>
      <c r="F758" s="166" t="str">
        <f t="shared" si="36"/>
        <v>Date check - OK</v>
      </c>
      <c r="G758" s="68"/>
      <c r="H758" s="162" t="s">
        <v>279</v>
      </c>
      <c r="I758" s="173">
        <v>19964.399283333707</v>
      </c>
      <c r="J758" s="168">
        <f>IFERROR(MIN('MP Calculations'!$E$30/I758,1),"-")</f>
        <v>0.34115533736707537</v>
      </c>
      <c r="K758" s="12"/>
      <c r="L758" s="159">
        <v>502.68043799999998</v>
      </c>
      <c r="M758" s="187" t="s">
        <v>492</v>
      </c>
      <c r="N758" s="187">
        <v>765.87706100000003</v>
      </c>
      <c r="O758" s="186">
        <f t="shared" si="37"/>
        <v>384991.41647763271</v>
      </c>
      <c r="P758" s="186">
        <f t="shared" si="38"/>
        <v>131341.87657185501</v>
      </c>
      <c r="Q758" s="215">
        <f>IF(P758="-",0,P758/(1+'General inputs'!$H$30)^'MP Calculations'!$C$40)</f>
        <v>291748.26640001393</v>
      </c>
    </row>
    <row r="759" spans="3:17" x14ac:dyDescent="0.25">
      <c r="C759" s="159"/>
      <c r="D759" s="165" t="s">
        <v>299</v>
      </c>
      <c r="E759" s="238">
        <v>33821</v>
      </c>
      <c r="F759" s="166" t="str">
        <f t="shared" si="36"/>
        <v>Date check - OK</v>
      </c>
      <c r="G759" s="68"/>
      <c r="H759" s="162" t="s">
        <v>279</v>
      </c>
      <c r="I759" s="173">
        <v>19964.399283333707</v>
      </c>
      <c r="J759" s="168">
        <f>IFERROR(MIN('MP Calculations'!$E$30/I759,1),"-")</f>
        <v>0.34115533736707537</v>
      </c>
      <c r="K759" s="12"/>
      <c r="L759" s="159">
        <v>61.525779</v>
      </c>
      <c r="M759" s="187" t="s">
        <v>492</v>
      </c>
      <c r="N759" s="187">
        <v>765.87706100000003</v>
      </c>
      <c r="O759" s="186">
        <f t="shared" si="37"/>
        <v>47121.182796255518</v>
      </c>
      <c r="P759" s="186">
        <f t="shared" si="38"/>
        <v>16075.643013992179</v>
      </c>
      <c r="Q759" s="215">
        <f>IF(P759="-",0,P759/(1+'General inputs'!$H$30)^'MP Calculations'!$C$40)</f>
        <v>35708.649084451506</v>
      </c>
    </row>
    <row r="760" spans="3:17" x14ac:dyDescent="0.25">
      <c r="C760" s="159"/>
      <c r="D760" s="165" t="s">
        <v>299</v>
      </c>
      <c r="E760" s="238">
        <v>33821</v>
      </c>
      <c r="F760" s="166" t="str">
        <f t="shared" si="36"/>
        <v>Date check - OK</v>
      </c>
      <c r="G760" s="68"/>
      <c r="H760" s="162" t="s">
        <v>279</v>
      </c>
      <c r="I760" s="173">
        <v>19964.399283333707</v>
      </c>
      <c r="J760" s="168">
        <f>IFERROR(MIN('MP Calculations'!$E$30/I760,1),"-")</f>
        <v>0.34115533736707537</v>
      </c>
      <c r="K760" s="12"/>
      <c r="L760" s="159">
        <v>107.75512500000001</v>
      </c>
      <c r="M760" s="187" t="s">
        <v>492</v>
      </c>
      <c r="N760" s="187">
        <v>765.87706100000003</v>
      </c>
      <c r="O760" s="186">
        <f t="shared" si="37"/>
        <v>82527.17844268764</v>
      </c>
      <c r="P760" s="186">
        <f t="shared" si="38"/>
        <v>28154.587403567934</v>
      </c>
      <c r="Q760" s="215">
        <f>IF(P760="-",0,P760/(1+'General inputs'!$H$30)^'MP Calculations'!$C$40)</f>
        <v>62539.475455909444</v>
      </c>
    </row>
    <row r="761" spans="3:17" x14ac:dyDescent="0.25">
      <c r="C761" s="159"/>
      <c r="D761" s="165" t="s">
        <v>299</v>
      </c>
      <c r="E761" s="238">
        <v>33821</v>
      </c>
      <c r="F761" s="166" t="str">
        <f t="shared" si="36"/>
        <v>Date check - OK</v>
      </c>
      <c r="G761" s="68"/>
      <c r="H761" s="162" t="s">
        <v>279</v>
      </c>
      <c r="I761" s="173">
        <v>19964.399283333707</v>
      </c>
      <c r="J761" s="168">
        <f>IFERROR(MIN('MP Calculations'!$E$30/I761,1),"-")</f>
        <v>0.34115533736707537</v>
      </c>
      <c r="K761" s="12"/>
      <c r="L761" s="159">
        <v>537.26956499999994</v>
      </c>
      <c r="M761" s="187" t="s">
        <v>492</v>
      </c>
      <c r="N761" s="187">
        <v>765.87706100000003</v>
      </c>
      <c r="O761" s="186">
        <f t="shared" si="37"/>
        <v>411482.43540694844</v>
      </c>
      <c r="P761" s="186">
        <f t="shared" si="38"/>
        <v>140379.42907188329</v>
      </c>
      <c r="Q761" s="215">
        <f>IF(P761="-",0,P761/(1+'General inputs'!$H$30)^'MP Calculations'!$C$40)</f>
        <v>311823.28240558982</v>
      </c>
    </row>
    <row r="762" spans="3:17" x14ac:dyDescent="0.25">
      <c r="C762" s="159"/>
      <c r="D762" s="165" t="s">
        <v>299</v>
      </c>
      <c r="E762" s="238">
        <v>33821</v>
      </c>
      <c r="F762" s="166" t="str">
        <f t="shared" si="36"/>
        <v>Date check - OK</v>
      </c>
      <c r="G762" s="68"/>
      <c r="H762" s="162" t="s">
        <v>279</v>
      </c>
      <c r="I762" s="173">
        <v>19964.399283333707</v>
      </c>
      <c r="J762" s="168">
        <f>IFERROR(MIN('MP Calculations'!$E$30/I762,1),"-")</f>
        <v>0.34115533736707537</v>
      </c>
      <c r="K762" s="12"/>
      <c r="L762" s="159">
        <v>739.987301</v>
      </c>
      <c r="M762" s="187" t="s">
        <v>492</v>
      </c>
      <c r="N762" s="187">
        <v>765.87706100000003</v>
      </c>
      <c r="O762" s="186">
        <f t="shared" si="37"/>
        <v>566739.29926720238</v>
      </c>
      <c r="P762" s="186">
        <f t="shared" si="38"/>
        <v>193346.13684068233</v>
      </c>
      <c r="Q762" s="215">
        <f>IF(P762="-",0,P762/(1+'General inputs'!$H$30)^'MP Calculations'!$C$40)</f>
        <v>429477.6480336705</v>
      </c>
    </row>
    <row r="763" spans="3:17" x14ac:dyDescent="0.25">
      <c r="C763" s="159"/>
      <c r="D763" s="165" t="s">
        <v>299</v>
      </c>
      <c r="E763" s="238">
        <v>33821</v>
      </c>
      <c r="F763" s="166" t="str">
        <f t="shared" si="36"/>
        <v>Date check - OK</v>
      </c>
      <c r="G763" s="68"/>
      <c r="H763" s="162" t="s">
        <v>279</v>
      </c>
      <c r="I763" s="173">
        <v>19964.399283333707</v>
      </c>
      <c r="J763" s="168">
        <f>IFERROR(MIN('MP Calculations'!$E$30/I763,1),"-")</f>
        <v>0.34115533736707537</v>
      </c>
      <c r="K763" s="12"/>
      <c r="L763" s="159">
        <v>189.33174099999999</v>
      </c>
      <c r="M763" s="187" t="s">
        <v>492</v>
      </c>
      <c r="N763" s="187">
        <v>765.87706100000003</v>
      </c>
      <c r="O763" s="186">
        <f t="shared" si="37"/>
        <v>145004.83735109321</v>
      </c>
      <c r="P763" s="186">
        <f t="shared" si="38"/>
        <v>49469.174206370095</v>
      </c>
      <c r="Q763" s="215">
        <f>IF(P763="-",0,P763/(1+'General inputs'!$H$30)^'MP Calculations'!$C$40)</f>
        <v>109885.33277924462</v>
      </c>
    </row>
    <row r="764" spans="3:17" x14ac:dyDescent="0.25">
      <c r="C764" s="159"/>
      <c r="D764" s="165" t="s">
        <v>367</v>
      </c>
      <c r="E764" s="238">
        <v>33821</v>
      </c>
      <c r="F764" s="166" t="str">
        <f t="shared" si="36"/>
        <v>Date check - OK</v>
      </c>
      <c r="G764" s="68"/>
      <c r="H764" s="162" t="s">
        <v>279</v>
      </c>
      <c r="I764" s="173">
        <v>19964.399283333707</v>
      </c>
      <c r="J764" s="168">
        <f>IFERROR(MIN('MP Calculations'!$E$30/I764,1),"-")</f>
        <v>0.34115533736707537</v>
      </c>
      <c r="K764" s="12"/>
      <c r="L764" s="159">
        <v>28.568276000000001</v>
      </c>
      <c r="M764" s="187" t="s">
        <v>492</v>
      </c>
      <c r="N764" s="187">
        <v>536.11394299999995</v>
      </c>
      <c r="O764" s="186">
        <f t="shared" si="37"/>
        <v>15315.851091072267</v>
      </c>
      <c r="P764" s="186">
        <f t="shared" si="38"/>
        <v>5225.0843460386486</v>
      </c>
      <c r="Q764" s="215">
        <f>IF(P764="-",0,P764/(1+'General inputs'!$H$30)^'MP Calculations'!$C$40)</f>
        <v>11606.422411032376</v>
      </c>
    </row>
    <row r="765" spans="3:17" x14ac:dyDescent="0.25">
      <c r="C765" s="159"/>
      <c r="D765" s="165" t="s">
        <v>367</v>
      </c>
      <c r="E765" s="238">
        <v>33821</v>
      </c>
      <c r="F765" s="166" t="str">
        <f t="shared" si="36"/>
        <v>Date check - OK</v>
      </c>
      <c r="G765" s="68"/>
      <c r="H765" s="162" t="s">
        <v>279</v>
      </c>
      <c r="I765" s="173">
        <v>19964.399283333707</v>
      </c>
      <c r="J765" s="168">
        <f>IFERROR(MIN('MP Calculations'!$E$30/I765,1),"-")</f>
        <v>0.34115533736707537</v>
      </c>
      <c r="K765" s="12"/>
      <c r="L765" s="159">
        <v>192.30258799999999</v>
      </c>
      <c r="M765" s="187" t="s">
        <v>492</v>
      </c>
      <c r="N765" s="187">
        <v>536.11394299999995</v>
      </c>
      <c r="O765" s="186">
        <f t="shared" si="37"/>
        <v>103096.09870178446</v>
      </c>
      <c r="P765" s="186">
        <f t="shared" si="38"/>
        <v>35171.784333836578</v>
      </c>
      <c r="Q765" s="215">
        <f>IF(P765="-",0,P765/(1+'General inputs'!$H$30)^'MP Calculations'!$C$40)</f>
        <v>78126.69784703583</v>
      </c>
    </row>
    <row r="766" spans="3:17" x14ac:dyDescent="0.25">
      <c r="C766" s="159"/>
      <c r="D766" s="165" t="s">
        <v>367</v>
      </c>
      <c r="E766" s="238">
        <v>33821</v>
      </c>
      <c r="F766" s="166" t="str">
        <f t="shared" si="36"/>
        <v>Date check - OK</v>
      </c>
      <c r="G766" s="68"/>
      <c r="H766" s="162" t="s">
        <v>279</v>
      </c>
      <c r="I766" s="173">
        <v>19964.399283333707</v>
      </c>
      <c r="J766" s="168">
        <f>IFERROR(MIN('MP Calculations'!$E$30/I766,1),"-")</f>
        <v>0.34115533736707537</v>
      </c>
      <c r="K766" s="12"/>
      <c r="L766" s="159">
        <v>31.988902</v>
      </c>
      <c r="M766" s="187" t="s">
        <v>492</v>
      </c>
      <c r="N766" s="187">
        <v>536.11394299999995</v>
      </c>
      <c r="O766" s="186">
        <f t="shared" si="37"/>
        <v>17149.696383460585</v>
      </c>
      <c r="P766" s="186">
        <f t="shared" si="38"/>
        <v>5850.7104554424086</v>
      </c>
      <c r="Q766" s="215">
        <f>IF(P766="-",0,P766/(1+'General inputs'!$H$30)^'MP Calculations'!$C$40)</f>
        <v>12996.118809448579</v>
      </c>
    </row>
    <row r="767" spans="3:17" x14ac:dyDescent="0.25">
      <c r="C767" s="159"/>
      <c r="D767" s="165" t="s">
        <v>367</v>
      </c>
      <c r="E767" s="238">
        <v>33821</v>
      </c>
      <c r="F767" s="166" t="str">
        <f t="shared" si="36"/>
        <v>Date check - OK</v>
      </c>
      <c r="G767" s="68"/>
      <c r="H767" s="162" t="s">
        <v>279</v>
      </c>
      <c r="I767" s="173">
        <v>19964.399283333707</v>
      </c>
      <c r="J767" s="168">
        <f>IFERROR(MIN('MP Calculations'!$E$30/I767,1),"-")</f>
        <v>0.34115533736707537</v>
      </c>
      <c r="K767" s="12"/>
      <c r="L767" s="159">
        <v>194.99487099999999</v>
      </c>
      <c r="M767" s="187" t="s">
        <v>492</v>
      </c>
      <c r="N767" s="187">
        <v>536.11394299999995</v>
      </c>
      <c r="O767" s="186">
        <f t="shared" si="37"/>
        <v>104539.46915658633</v>
      </c>
      <c r="P767" s="186">
        <f t="shared" si="38"/>
        <v>35664.197868290183</v>
      </c>
      <c r="Q767" s="215">
        <f>IF(P767="-",0,P767/(1+'General inputs'!$H$30)^'MP Calculations'!$C$40)</f>
        <v>79220.49061731156</v>
      </c>
    </row>
    <row r="768" spans="3:17" x14ac:dyDescent="0.25">
      <c r="C768" s="159"/>
      <c r="D768" s="165" t="s">
        <v>367</v>
      </c>
      <c r="E768" s="238">
        <v>33821</v>
      </c>
      <c r="F768" s="166" t="str">
        <f t="shared" si="36"/>
        <v>Date check - OK</v>
      </c>
      <c r="G768" s="68"/>
      <c r="H768" s="162" t="s">
        <v>279</v>
      </c>
      <c r="I768" s="173">
        <v>19964.399283333707</v>
      </c>
      <c r="J768" s="168">
        <f>IFERROR(MIN('MP Calculations'!$E$30/I768,1),"-")</f>
        <v>0.34115533736707537</v>
      </c>
      <c r="K768" s="12"/>
      <c r="L768" s="159">
        <v>203.60704799999999</v>
      </c>
      <c r="M768" s="187" t="s">
        <v>492</v>
      </c>
      <c r="N768" s="187">
        <v>536.11394299999995</v>
      </c>
      <c r="O768" s="186">
        <f t="shared" si="37"/>
        <v>109156.57732587025</v>
      </c>
      <c r="P768" s="186">
        <f t="shared" si="38"/>
        <v>37239.348963442513</v>
      </c>
      <c r="Q768" s="215">
        <f>IF(P768="-",0,P768/(1+'General inputs'!$H$30)^'MP Calculations'!$C$40)</f>
        <v>82719.356427085222</v>
      </c>
    </row>
    <row r="769" spans="3:17" x14ac:dyDescent="0.25">
      <c r="C769" s="159"/>
      <c r="D769" s="165" t="s">
        <v>367</v>
      </c>
      <c r="E769" s="238">
        <v>33821</v>
      </c>
      <c r="F769" s="166" t="str">
        <f t="shared" si="36"/>
        <v>Date check - OK</v>
      </c>
      <c r="G769" s="68"/>
      <c r="H769" s="162" t="s">
        <v>279</v>
      </c>
      <c r="I769" s="173">
        <v>19964.399283333707</v>
      </c>
      <c r="J769" s="168">
        <f>IFERROR(MIN('MP Calculations'!$E$30/I769,1),"-")</f>
        <v>0.34115533736707537</v>
      </c>
      <c r="K769" s="12"/>
      <c r="L769" s="159">
        <v>6.5190510000000002</v>
      </c>
      <c r="M769" s="187" t="s">
        <v>492</v>
      </c>
      <c r="N769" s="187">
        <v>536.11394299999995</v>
      </c>
      <c r="O769" s="186">
        <f t="shared" si="37"/>
        <v>3494.9541362280929</v>
      </c>
      <c r="P769" s="186">
        <f t="shared" si="38"/>
        <v>1192.3222574273505</v>
      </c>
      <c r="Q769" s="215">
        <f>IF(P769="-",0,P769/(1+'General inputs'!$H$30)^'MP Calculations'!$C$40)</f>
        <v>2648.4923215199624</v>
      </c>
    </row>
    <row r="770" spans="3:17" x14ac:dyDescent="0.25">
      <c r="C770" s="159"/>
      <c r="D770" s="165" t="s">
        <v>367</v>
      </c>
      <c r="E770" s="238">
        <v>33821</v>
      </c>
      <c r="F770" s="166" t="str">
        <f t="shared" si="36"/>
        <v>Date check - OK</v>
      </c>
      <c r="G770" s="68"/>
      <c r="H770" s="162" t="s">
        <v>279</v>
      </c>
      <c r="I770" s="173">
        <v>19964.399283333707</v>
      </c>
      <c r="J770" s="168">
        <f>IFERROR(MIN('MP Calculations'!$E$30/I770,1),"-")</f>
        <v>0.34115533736707537</v>
      </c>
      <c r="K770" s="12"/>
      <c r="L770" s="159">
        <v>62.704822999999998</v>
      </c>
      <c r="M770" s="187" t="s">
        <v>492</v>
      </c>
      <c r="N770" s="187">
        <v>536.11394299999995</v>
      </c>
      <c r="O770" s="186">
        <f t="shared" si="37"/>
        <v>33616.929903647084</v>
      </c>
      <c r="P770" s="186">
        <f t="shared" si="38"/>
        <v>11468.595062524046</v>
      </c>
      <c r="Q770" s="215">
        <f>IF(P770="-",0,P770/(1+'General inputs'!$H$30)^'MP Calculations'!$C$40)</f>
        <v>25475.064121720832</v>
      </c>
    </row>
    <row r="771" spans="3:17" x14ac:dyDescent="0.25">
      <c r="C771" s="159"/>
      <c r="D771" s="165" t="s">
        <v>367</v>
      </c>
      <c r="E771" s="238">
        <v>33821</v>
      </c>
      <c r="F771" s="166" t="str">
        <f t="shared" si="36"/>
        <v>Date check - OK</v>
      </c>
      <c r="G771" s="68"/>
      <c r="H771" s="162" t="s">
        <v>279</v>
      </c>
      <c r="I771" s="173">
        <v>19964.399283333707</v>
      </c>
      <c r="J771" s="168">
        <f>IFERROR(MIN('MP Calculations'!$E$30/I771,1),"-")</f>
        <v>0.34115533736707537</v>
      </c>
      <c r="K771" s="12"/>
      <c r="L771" s="159">
        <v>89.431057999999993</v>
      </c>
      <c r="M771" s="187" t="s">
        <v>492</v>
      </c>
      <c r="N771" s="187">
        <v>536.11394299999995</v>
      </c>
      <c r="O771" s="186">
        <f t="shared" si="37"/>
        <v>47945.237131041686</v>
      </c>
      <c r="P771" s="186">
        <f t="shared" si="38"/>
        <v>16356.773548584955</v>
      </c>
      <c r="Q771" s="215">
        <f>IF(P771="-",0,P771/(1+'General inputs'!$H$30)^'MP Calculations'!$C$40)</f>
        <v>36333.121250072501</v>
      </c>
    </row>
    <row r="772" spans="3:17" x14ac:dyDescent="0.25">
      <c r="C772" s="159"/>
      <c r="D772" s="165" t="s">
        <v>367</v>
      </c>
      <c r="E772" s="238">
        <v>33821</v>
      </c>
      <c r="F772" s="166" t="str">
        <f t="shared" si="36"/>
        <v>Date check - OK</v>
      </c>
      <c r="G772" s="68"/>
      <c r="H772" s="162" t="s">
        <v>279</v>
      </c>
      <c r="I772" s="173">
        <v>19964.399283333707</v>
      </c>
      <c r="J772" s="168">
        <f>IFERROR(MIN('MP Calculations'!$E$30/I772,1),"-")</f>
        <v>0.34115533736707537</v>
      </c>
      <c r="K772" s="12"/>
      <c r="L772" s="159">
        <v>178.831908</v>
      </c>
      <c r="M772" s="187" t="s">
        <v>492</v>
      </c>
      <c r="N772" s="187">
        <v>536.11394299999995</v>
      </c>
      <c r="O772" s="186">
        <f t="shared" si="37"/>
        <v>95874.27933209324</v>
      </c>
      <c r="P772" s="186">
        <f t="shared" si="38"/>
        <v>32708.022110365491</v>
      </c>
      <c r="Q772" s="215">
        <f>IF(P772="-",0,P772/(1+'General inputs'!$H$30)^'MP Calculations'!$C$40)</f>
        <v>72653.969907700419</v>
      </c>
    </row>
    <row r="773" spans="3:17" x14ac:dyDescent="0.25">
      <c r="C773" s="159"/>
      <c r="D773" s="165" t="s">
        <v>367</v>
      </c>
      <c r="E773" s="238">
        <v>33821</v>
      </c>
      <c r="F773" s="166" t="str">
        <f t="shared" si="36"/>
        <v>Date check - OK</v>
      </c>
      <c r="G773" s="68"/>
      <c r="H773" s="162" t="s">
        <v>279</v>
      </c>
      <c r="I773" s="173">
        <v>19964.399283333707</v>
      </c>
      <c r="J773" s="168">
        <f>IFERROR(MIN('MP Calculations'!$E$30/I773,1),"-")</f>
        <v>0.34115533736707537</v>
      </c>
      <c r="K773" s="12"/>
      <c r="L773" s="159">
        <v>19.753155</v>
      </c>
      <c r="M773" s="187" t="s">
        <v>492</v>
      </c>
      <c r="N773" s="187">
        <v>536.11394299999995</v>
      </c>
      <c r="O773" s="186">
        <f t="shared" si="37"/>
        <v>10589.941813740164</v>
      </c>
      <c r="P773" s="186">
        <f t="shared" si="38"/>
        <v>3612.8151721642239</v>
      </c>
      <c r="Q773" s="215">
        <f>IF(P773="-",0,P773/(1+'General inputs'!$H$30)^'MP Calculations'!$C$40)</f>
        <v>8025.1066210854387</v>
      </c>
    </row>
    <row r="774" spans="3:17" x14ac:dyDescent="0.25">
      <c r="C774" s="159"/>
      <c r="D774" s="165" t="s">
        <v>367</v>
      </c>
      <c r="E774" s="238">
        <v>33821</v>
      </c>
      <c r="F774" s="166" t="str">
        <f t="shared" si="36"/>
        <v>Date check - OK</v>
      </c>
      <c r="G774" s="68"/>
      <c r="H774" s="162" t="s">
        <v>279</v>
      </c>
      <c r="I774" s="173">
        <v>19964.399283333707</v>
      </c>
      <c r="J774" s="168">
        <f>IFERROR(MIN('MP Calculations'!$E$30/I774,1),"-")</f>
        <v>0.34115533736707537</v>
      </c>
      <c r="K774" s="12"/>
      <c r="L774" s="159">
        <v>272.05167299999999</v>
      </c>
      <c r="M774" s="187" t="s">
        <v>492</v>
      </c>
      <c r="N774" s="187">
        <v>536.11394299999995</v>
      </c>
      <c r="O774" s="186">
        <f t="shared" si="37"/>
        <v>145850.69511177661</v>
      </c>
      <c r="P774" s="186">
        <f t="shared" si="38"/>
        <v>49757.743096080601</v>
      </c>
      <c r="Q774" s="215">
        <f>IF(P774="-",0,P774/(1+'General inputs'!$H$30)^'MP Calculations'!$C$40)</f>
        <v>110526.32768130815</v>
      </c>
    </row>
    <row r="775" spans="3:17" x14ac:dyDescent="0.25">
      <c r="C775" s="159"/>
      <c r="D775" s="165" t="s">
        <v>367</v>
      </c>
      <c r="E775" s="238">
        <v>33821</v>
      </c>
      <c r="F775" s="166" t="str">
        <f t="shared" si="36"/>
        <v>Date check - OK</v>
      </c>
      <c r="G775" s="68"/>
      <c r="H775" s="162" t="s">
        <v>279</v>
      </c>
      <c r="I775" s="173">
        <v>19964.399283333707</v>
      </c>
      <c r="J775" s="168">
        <f>IFERROR(MIN('MP Calculations'!$E$30/I775,1),"-")</f>
        <v>0.34115533736707537</v>
      </c>
      <c r="K775" s="12"/>
      <c r="L775" s="159">
        <v>81.963018000000005</v>
      </c>
      <c r="M775" s="187" t="s">
        <v>492</v>
      </c>
      <c r="N775" s="187">
        <v>536.11394299999995</v>
      </c>
      <c r="O775" s="186">
        <f t="shared" si="37"/>
        <v>43941.516760159975</v>
      </c>
      <c r="P775" s="186">
        <f t="shared" si="38"/>
        <v>14990.882974733373</v>
      </c>
      <c r="Q775" s="215">
        <f>IF(P775="-",0,P775/(1+'General inputs'!$H$30)^'MP Calculations'!$C$40)</f>
        <v>33299.083535564067</v>
      </c>
    </row>
    <row r="776" spans="3:17" x14ac:dyDescent="0.25">
      <c r="C776" s="159"/>
      <c r="D776" s="165" t="s">
        <v>367</v>
      </c>
      <c r="E776" s="238">
        <v>33821</v>
      </c>
      <c r="F776" s="166" t="str">
        <f t="shared" si="36"/>
        <v>Date check - OK</v>
      </c>
      <c r="G776" s="68"/>
      <c r="H776" s="162" t="s">
        <v>279</v>
      </c>
      <c r="I776" s="173">
        <v>19964.399283333707</v>
      </c>
      <c r="J776" s="168">
        <f>IFERROR(MIN('MP Calculations'!$E$30/I776,1),"-")</f>
        <v>0.34115533736707537</v>
      </c>
      <c r="K776" s="12"/>
      <c r="L776" s="159">
        <v>83.862014000000002</v>
      </c>
      <c r="M776" s="187" t="s">
        <v>492</v>
      </c>
      <c r="N776" s="187">
        <v>536.11394299999995</v>
      </c>
      <c r="O776" s="186">
        <f t="shared" si="37"/>
        <v>44959.5949934612</v>
      </c>
      <c r="P776" s="186">
        <f t="shared" si="38"/>
        <v>15338.205797881328</v>
      </c>
      <c r="Q776" s="215">
        <f>IF(P776="-",0,P776/(1+'General inputs'!$H$30)^'MP Calculations'!$C$40)</f>
        <v>34070.587904006206</v>
      </c>
    </row>
    <row r="777" spans="3:17" x14ac:dyDescent="0.25">
      <c r="C777" s="159"/>
      <c r="D777" s="165" t="s">
        <v>367</v>
      </c>
      <c r="E777" s="238">
        <v>33821</v>
      </c>
      <c r="F777" s="166" t="str">
        <f t="shared" si="36"/>
        <v>Date check - OK</v>
      </c>
      <c r="G777" s="68"/>
      <c r="H777" s="162" t="s">
        <v>279</v>
      </c>
      <c r="I777" s="173">
        <v>19964.399283333707</v>
      </c>
      <c r="J777" s="168">
        <f>IFERROR(MIN('MP Calculations'!$E$30/I777,1),"-")</f>
        <v>0.34115533736707537</v>
      </c>
      <c r="K777" s="12"/>
      <c r="L777" s="159">
        <v>57.435023999999999</v>
      </c>
      <c r="M777" s="187" t="s">
        <v>492</v>
      </c>
      <c r="N777" s="187">
        <v>536.11394299999995</v>
      </c>
      <c r="O777" s="186">
        <f t="shared" si="37"/>
        <v>30791.717182939628</v>
      </c>
      <c r="P777" s="186">
        <f t="shared" si="38"/>
        <v>10504.758663657341</v>
      </c>
      <c r="Q777" s="215">
        <f>IF(P777="-",0,P777/(1+'General inputs'!$H$30)^'MP Calculations'!$C$40)</f>
        <v>23334.104925749893</v>
      </c>
    </row>
    <row r="778" spans="3:17" x14ac:dyDescent="0.25">
      <c r="C778" s="159"/>
      <c r="D778" s="165" t="s">
        <v>367</v>
      </c>
      <c r="E778" s="238">
        <v>33821</v>
      </c>
      <c r="F778" s="166" t="str">
        <f t="shared" si="36"/>
        <v>Date check - OK</v>
      </c>
      <c r="G778" s="68"/>
      <c r="H778" s="162" t="s">
        <v>279</v>
      </c>
      <c r="I778" s="173">
        <v>19964.399283333707</v>
      </c>
      <c r="J778" s="168">
        <f>IFERROR(MIN('MP Calculations'!$E$30/I778,1),"-")</f>
        <v>0.34115533736707537</v>
      </c>
      <c r="K778" s="12"/>
      <c r="L778" s="159">
        <v>66.735529999999997</v>
      </c>
      <c r="M778" s="187" t="s">
        <v>492</v>
      </c>
      <c r="N778" s="187">
        <v>536.11394299999995</v>
      </c>
      <c r="O778" s="186">
        <f t="shared" si="37"/>
        <v>35777.848126494784</v>
      </c>
      <c r="P778" s="186">
        <f t="shared" si="38"/>
        <v>12205.803847862313</v>
      </c>
      <c r="Q778" s="215">
        <f>IF(P778="-",0,P778/(1+'General inputs'!$H$30)^'MP Calculations'!$C$40)</f>
        <v>27112.617891402457</v>
      </c>
    </row>
    <row r="779" spans="3:17" x14ac:dyDescent="0.25">
      <c r="C779" s="159"/>
      <c r="D779" s="165" t="s">
        <v>367</v>
      </c>
      <c r="E779" s="238">
        <v>33821</v>
      </c>
      <c r="F779" s="166" t="str">
        <f t="shared" si="36"/>
        <v>Date check - OK</v>
      </c>
      <c r="G779" s="68"/>
      <c r="H779" s="162" t="s">
        <v>279</v>
      </c>
      <c r="I779" s="173">
        <v>19964.399283333707</v>
      </c>
      <c r="J779" s="168">
        <f>IFERROR(MIN('MP Calculations'!$E$30/I779,1),"-")</f>
        <v>0.34115533736707537</v>
      </c>
      <c r="K779" s="12"/>
      <c r="L779" s="159">
        <v>85.528526999999997</v>
      </c>
      <c r="M779" s="187" t="s">
        <v>492</v>
      </c>
      <c r="N779" s="187">
        <v>536.11394299999995</v>
      </c>
      <c r="O779" s="186">
        <f t="shared" si="37"/>
        <v>45853.035848951957</v>
      </c>
      <c r="P779" s="186">
        <f t="shared" si="38"/>
        <v>15643.007914353806</v>
      </c>
      <c r="Q779" s="215">
        <f>IF(P779="-",0,P779/(1+'General inputs'!$H$30)^'MP Calculations'!$C$40)</f>
        <v>34747.641494201038</v>
      </c>
    </row>
    <row r="780" spans="3:17" x14ac:dyDescent="0.25">
      <c r="C780" s="159"/>
      <c r="D780" s="165" t="s">
        <v>367</v>
      </c>
      <c r="E780" s="238">
        <v>33821</v>
      </c>
      <c r="F780" s="166" t="str">
        <f t="shared" si="36"/>
        <v>Date check - OK</v>
      </c>
      <c r="G780" s="68"/>
      <c r="H780" s="162" t="s">
        <v>279</v>
      </c>
      <c r="I780" s="173">
        <v>19964.399283333707</v>
      </c>
      <c r="J780" s="168">
        <f>IFERROR(MIN('MP Calculations'!$E$30/I780,1),"-")</f>
        <v>0.34115533736707537</v>
      </c>
      <c r="K780" s="12"/>
      <c r="L780" s="159">
        <v>18.640667000000001</v>
      </c>
      <c r="M780" s="187" t="s">
        <v>492</v>
      </c>
      <c r="N780" s="187">
        <v>536.11394299999995</v>
      </c>
      <c r="O780" s="186">
        <f t="shared" si="37"/>
        <v>9993.5214855199811</v>
      </c>
      <c r="P780" s="186">
        <f t="shared" si="38"/>
        <v>3409.3431938776853</v>
      </c>
      <c r="Q780" s="215">
        <f>IF(P780="-",0,P780/(1+'General inputs'!$H$30)^'MP Calculations'!$C$40)</f>
        <v>7573.1365527759417</v>
      </c>
    </row>
    <row r="781" spans="3:17" x14ac:dyDescent="0.25">
      <c r="C781" s="159"/>
      <c r="D781" s="165" t="s">
        <v>291</v>
      </c>
      <c r="E781" s="238">
        <v>33821</v>
      </c>
      <c r="F781" s="166" t="str">
        <f t="shared" si="36"/>
        <v>Date check - OK</v>
      </c>
      <c r="G781" s="68"/>
      <c r="H781" s="162" t="s">
        <v>279</v>
      </c>
      <c r="I781" s="173">
        <v>19964.399283333707</v>
      </c>
      <c r="J781" s="168">
        <f>IFERROR(MIN('MP Calculations'!$E$30/I781,1),"-")</f>
        <v>0.34115533736707537</v>
      </c>
      <c r="K781" s="12"/>
      <c r="L781" s="159">
        <v>0.59943000000000002</v>
      </c>
      <c r="M781" s="187" t="s">
        <v>492</v>
      </c>
      <c r="N781" s="187">
        <v>356.22188899999998</v>
      </c>
      <c r="O781" s="186">
        <f t="shared" si="37"/>
        <v>213.53008692327001</v>
      </c>
      <c r="P781" s="186">
        <f t="shared" si="38"/>
        <v>72.846928842329106</v>
      </c>
      <c r="Q781" s="215">
        <f>IF(P781="-",0,P781/(1+'General inputs'!$H$30)^'MP Calculations'!$C$40)</f>
        <v>161.81408212701712</v>
      </c>
    </row>
    <row r="782" spans="3:17" x14ac:dyDescent="0.25">
      <c r="C782" s="159"/>
      <c r="D782" s="165" t="s">
        <v>367</v>
      </c>
      <c r="E782" s="238">
        <v>33821</v>
      </c>
      <c r="F782" s="166" t="str">
        <f t="shared" si="36"/>
        <v>Date check - OK</v>
      </c>
      <c r="G782" s="68"/>
      <c r="H782" s="162" t="s">
        <v>279</v>
      </c>
      <c r="I782" s="173">
        <v>19964.399283333707</v>
      </c>
      <c r="J782" s="168">
        <f>IFERROR(MIN('MP Calculations'!$E$30/I782,1),"-")</f>
        <v>0.34115533736707537</v>
      </c>
      <c r="K782" s="12"/>
      <c r="L782" s="159">
        <v>54.543284999999997</v>
      </c>
      <c r="M782" s="187" t="s">
        <v>492</v>
      </c>
      <c r="N782" s="187">
        <v>536.11394299999995</v>
      </c>
      <c r="O782" s="186">
        <f t="shared" si="37"/>
        <v>29241.415585522751</v>
      </c>
      <c r="P782" s="186">
        <f t="shared" si="38"/>
        <v>9975.8649991698694</v>
      </c>
      <c r="Q782" s="215">
        <f>IF(P782="-",0,P782/(1+'General inputs'!$H$30)^'MP Calculations'!$C$40)</f>
        <v>22159.279243708159</v>
      </c>
    </row>
    <row r="783" spans="3:17" x14ac:dyDescent="0.25">
      <c r="C783" s="159"/>
      <c r="D783" s="165" t="s">
        <v>367</v>
      </c>
      <c r="E783" s="238">
        <v>33821</v>
      </c>
      <c r="F783" s="166" t="str">
        <f t="shared" si="36"/>
        <v>Date check - OK</v>
      </c>
      <c r="G783" s="68"/>
      <c r="H783" s="162" t="s">
        <v>279</v>
      </c>
      <c r="I783" s="173">
        <v>19964.399283333707</v>
      </c>
      <c r="J783" s="168">
        <f>IFERROR(MIN('MP Calculations'!$E$30/I783,1),"-")</f>
        <v>0.34115533736707537</v>
      </c>
      <c r="K783" s="12"/>
      <c r="L783" s="159">
        <v>28.000568000000001</v>
      </c>
      <c r="M783" s="187" t="s">
        <v>492</v>
      </c>
      <c r="N783" s="187">
        <v>536.11394299999995</v>
      </c>
      <c r="O783" s="186">
        <f t="shared" si="37"/>
        <v>15011.494916719623</v>
      </c>
      <c r="P783" s="186">
        <f t="shared" si="38"/>
        <v>5121.2516126976197</v>
      </c>
      <c r="Q783" s="215">
        <f>IF(P783="-",0,P783/(1+'General inputs'!$H$30)^'MP Calculations'!$C$40)</f>
        <v>11375.779902043651</v>
      </c>
    </row>
    <row r="784" spans="3:17" x14ac:dyDescent="0.25">
      <c r="C784" s="159"/>
      <c r="D784" s="165" t="s">
        <v>367</v>
      </c>
      <c r="E784" s="238">
        <v>33821</v>
      </c>
      <c r="F784" s="166" t="str">
        <f t="shared" si="36"/>
        <v>Date check - OK</v>
      </c>
      <c r="G784" s="68"/>
      <c r="H784" s="162" t="s">
        <v>279</v>
      </c>
      <c r="I784" s="173">
        <v>19964.399283333707</v>
      </c>
      <c r="J784" s="168">
        <f>IFERROR(MIN('MP Calculations'!$E$30/I784,1),"-")</f>
        <v>0.34115533736707537</v>
      </c>
      <c r="K784" s="12"/>
      <c r="L784" s="159">
        <v>107.402298</v>
      </c>
      <c r="M784" s="187" t="s">
        <v>492</v>
      </c>
      <c r="N784" s="187">
        <v>536.11394299999995</v>
      </c>
      <c r="O784" s="186">
        <f t="shared" si="37"/>
        <v>57579.869468041012</v>
      </c>
      <c r="P784" s="186">
        <f t="shared" si="38"/>
        <v>19643.679793921696</v>
      </c>
      <c r="Q784" s="215">
        <f>IF(P784="-",0,P784/(1+'General inputs'!$H$30)^'MP Calculations'!$C$40)</f>
        <v>43634.28995517888</v>
      </c>
    </row>
    <row r="785" spans="3:17" x14ac:dyDescent="0.25">
      <c r="C785" s="159"/>
      <c r="D785" s="165" t="s">
        <v>367</v>
      </c>
      <c r="E785" s="238">
        <v>33821</v>
      </c>
      <c r="F785" s="166" t="str">
        <f t="shared" si="36"/>
        <v>Date check - OK</v>
      </c>
      <c r="G785" s="68"/>
      <c r="H785" s="162" t="s">
        <v>279</v>
      </c>
      <c r="I785" s="173">
        <v>19964.399283333707</v>
      </c>
      <c r="J785" s="168">
        <f>IFERROR(MIN('MP Calculations'!$E$30/I785,1),"-")</f>
        <v>0.34115533736707537</v>
      </c>
      <c r="K785" s="12"/>
      <c r="L785" s="159">
        <v>91.808576000000002</v>
      </c>
      <c r="M785" s="187" t="s">
        <v>492</v>
      </c>
      <c r="N785" s="187">
        <v>536.11394299999995</v>
      </c>
      <c r="O785" s="186">
        <f t="shared" si="37"/>
        <v>49219.857680575165</v>
      </c>
      <c r="P785" s="186">
        <f t="shared" si="38"/>
        <v>16791.617152176055</v>
      </c>
      <c r="Q785" s="215">
        <f>IF(P785="-",0,P785/(1+'General inputs'!$H$30)^'MP Calculations'!$C$40)</f>
        <v>37299.034565871916</v>
      </c>
    </row>
    <row r="786" spans="3:17" x14ac:dyDescent="0.25">
      <c r="C786" s="159"/>
      <c r="D786" s="165" t="s">
        <v>367</v>
      </c>
      <c r="E786" s="238">
        <v>33821</v>
      </c>
      <c r="F786" s="166" t="str">
        <f t="shared" si="36"/>
        <v>Date check - OK</v>
      </c>
      <c r="G786" s="68"/>
      <c r="H786" s="162" t="s">
        <v>279</v>
      </c>
      <c r="I786" s="173">
        <v>19964.399283333707</v>
      </c>
      <c r="J786" s="168">
        <f>IFERROR(MIN('MP Calculations'!$E$30/I786,1),"-")</f>
        <v>0.34115533736707537</v>
      </c>
      <c r="K786" s="12"/>
      <c r="L786" s="159">
        <v>26.232291</v>
      </c>
      <c r="M786" s="187" t="s">
        <v>492</v>
      </c>
      <c r="N786" s="187">
        <v>536.11394299999995</v>
      </c>
      <c r="O786" s="186">
        <f t="shared" si="37"/>
        <v>14063.496961933412</v>
      </c>
      <c r="P786" s="186">
        <f t="shared" si="38"/>
        <v>4797.8370506092324</v>
      </c>
      <c r="Q786" s="215">
        <f>IF(P786="-",0,P786/(1+'General inputs'!$H$30)^'MP Calculations'!$C$40)</f>
        <v>10657.382691035429</v>
      </c>
    </row>
    <row r="787" spans="3:17" x14ac:dyDescent="0.25">
      <c r="C787" s="159"/>
      <c r="D787" s="165" t="s">
        <v>367</v>
      </c>
      <c r="E787" s="238">
        <v>33821</v>
      </c>
      <c r="F787" s="166" t="str">
        <f t="shared" si="36"/>
        <v>Date check - OK</v>
      </c>
      <c r="G787" s="68"/>
      <c r="H787" s="162" t="s">
        <v>279</v>
      </c>
      <c r="I787" s="173">
        <v>19964.399283333707</v>
      </c>
      <c r="J787" s="168">
        <f>IFERROR(MIN('MP Calculations'!$E$30/I787,1),"-")</f>
        <v>0.34115533736707537</v>
      </c>
      <c r="K787" s="12"/>
      <c r="L787" s="159">
        <v>105.366186</v>
      </c>
      <c r="M787" s="187" t="s">
        <v>492</v>
      </c>
      <c r="N787" s="187">
        <v>536.11394299999995</v>
      </c>
      <c r="O787" s="186">
        <f t="shared" si="37"/>
        <v>56488.281435331395</v>
      </c>
      <c r="P787" s="186">
        <f t="shared" si="38"/>
        <v>19271.278710356783</v>
      </c>
      <c r="Q787" s="215">
        <f>IF(P787="-",0,P787/(1+'General inputs'!$H$30)^'MP Calculations'!$C$40)</f>
        <v>42807.079522593725</v>
      </c>
    </row>
    <row r="788" spans="3:17" x14ac:dyDescent="0.25">
      <c r="C788" s="159"/>
      <c r="D788" s="165" t="s">
        <v>367</v>
      </c>
      <c r="E788" s="238">
        <v>33821</v>
      </c>
      <c r="F788" s="166" t="str">
        <f t="shared" si="36"/>
        <v>Date check - OK</v>
      </c>
      <c r="G788" s="68"/>
      <c r="H788" s="162" t="s">
        <v>279</v>
      </c>
      <c r="I788" s="173">
        <v>19964.399283333707</v>
      </c>
      <c r="J788" s="168">
        <f>IFERROR(MIN('MP Calculations'!$E$30/I788,1),"-")</f>
        <v>0.34115533736707537</v>
      </c>
      <c r="K788" s="12"/>
      <c r="L788" s="159">
        <v>20.578344000000001</v>
      </c>
      <c r="M788" s="187" t="s">
        <v>492</v>
      </c>
      <c r="N788" s="187">
        <v>536.11394299999995</v>
      </c>
      <c r="O788" s="186">
        <f t="shared" si="37"/>
        <v>11032.337142250391</v>
      </c>
      <c r="P788" s="186">
        <f t="shared" si="38"/>
        <v>3763.7406997117487</v>
      </c>
      <c r="Q788" s="215">
        <f>IF(P788="-",0,P788/(1+'General inputs'!$H$30)^'MP Calculations'!$C$40)</f>
        <v>8360.3558360866318</v>
      </c>
    </row>
    <row r="789" spans="3:17" x14ac:dyDescent="0.25">
      <c r="C789" s="159"/>
      <c r="D789" s="165" t="s">
        <v>367</v>
      </c>
      <c r="E789" s="238">
        <v>33821</v>
      </c>
      <c r="F789" s="166" t="str">
        <f t="shared" si="36"/>
        <v>Date check - OK</v>
      </c>
      <c r="G789" s="68"/>
      <c r="H789" s="162" t="s">
        <v>279</v>
      </c>
      <c r="I789" s="173">
        <v>19964.399283333707</v>
      </c>
      <c r="J789" s="168">
        <f>IFERROR(MIN('MP Calculations'!$E$30/I789,1),"-")</f>
        <v>0.34115533736707537</v>
      </c>
      <c r="K789" s="12"/>
      <c r="L789" s="159">
        <v>116.836733</v>
      </c>
      <c r="M789" s="187" t="s">
        <v>492</v>
      </c>
      <c r="N789" s="187">
        <v>536.11394299999995</v>
      </c>
      <c r="O789" s="186">
        <f t="shared" si="37"/>
        <v>62637.801615868208</v>
      </c>
      <c r="P789" s="186">
        <f t="shared" si="38"/>
        <v>21369.220342193457</v>
      </c>
      <c r="Q789" s="215">
        <f>IF(P789="-",0,P789/(1+'General inputs'!$H$30)^'MP Calculations'!$C$40)</f>
        <v>47467.214203720447</v>
      </c>
    </row>
    <row r="790" spans="3:17" x14ac:dyDescent="0.25">
      <c r="C790" s="159"/>
      <c r="D790" s="165" t="s">
        <v>367</v>
      </c>
      <c r="E790" s="238">
        <v>33821</v>
      </c>
      <c r="F790" s="166" t="str">
        <f t="shared" si="36"/>
        <v>Date check - OK</v>
      </c>
      <c r="G790" s="68"/>
      <c r="H790" s="162" t="s">
        <v>279</v>
      </c>
      <c r="I790" s="173">
        <v>19964.399283333707</v>
      </c>
      <c r="J790" s="168">
        <f>IFERROR(MIN('MP Calculations'!$E$30/I790,1),"-")</f>
        <v>0.34115533736707537</v>
      </c>
      <c r="K790" s="12"/>
      <c r="L790" s="159">
        <v>66.178099000000003</v>
      </c>
      <c r="M790" s="187" t="s">
        <v>492</v>
      </c>
      <c r="N790" s="187">
        <v>536.11394299999995</v>
      </c>
      <c r="O790" s="186">
        <f t="shared" si="37"/>
        <v>35479.001595134352</v>
      </c>
      <c r="P790" s="186">
        <f t="shared" si="38"/>
        <v>12103.850758635066</v>
      </c>
      <c r="Q790" s="215">
        <f>IF(P790="-",0,P790/(1+'General inputs'!$H$30)^'MP Calculations'!$C$40)</f>
        <v>26886.150615218059</v>
      </c>
    </row>
    <row r="791" spans="3:17" x14ac:dyDescent="0.25">
      <c r="C791" s="159"/>
      <c r="D791" s="165" t="s">
        <v>367</v>
      </c>
      <c r="E791" s="238">
        <v>33821</v>
      </c>
      <c r="F791" s="166" t="str">
        <f t="shared" ref="F791:F854" si="39">IF(E791="","-",IF(OR(E791&lt;$E$15,E791&gt;$E$16),"ERROR - date outside of range","Date check - OK"))</f>
        <v>Date check - OK</v>
      </c>
      <c r="G791" s="68"/>
      <c r="H791" s="162" t="s">
        <v>279</v>
      </c>
      <c r="I791" s="173">
        <v>19964.399283333707</v>
      </c>
      <c r="J791" s="168">
        <f>IFERROR(MIN('MP Calculations'!$E$30/I791,1),"-")</f>
        <v>0.34115533736707537</v>
      </c>
      <c r="K791" s="12"/>
      <c r="L791" s="159">
        <v>116.847381</v>
      </c>
      <c r="M791" s="187" t="s">
        <v>492</v>
      </c>
      <c r="N791" s="187">
        <v>536.11394299999995</v>
      </c>
      <c r="O791" s="186">
        <f t="shared" ref="O791:O854" si="40">IF(N791="","-",L791*N791)</f>
        <v>62643.510157133278</v>
      </c>
      <c r="P791" s="186">
        <f t="shared" ref="P791:P854" si="41">IF(O791="-","-",IF(OR(E791&lt;$E$15,E791&gt;$E$16),0,O791*J791))</f>
        <v>21371.167841514616</v>
      </c>
      <c r="Q791" s="215">
        <f>IF(P791="-",0,P791/(1+'General inputs'!$H$30)^'MP Calculations'!$C$40)</f>
        <v>47471.540162550889</v>
      </c>
    </row>
    <row r="792" spans="3:17" x14ac:dyDescent="0.25">
      <c r="C792" s="159"/>
      <c r="D792" s="165" t="s">
        <v>367</v>
      </c>
      <c r="E792" s="238">
        <v>33821</v>
      </c>
      <c r="F792" s="166" t="str">
        <f t="shared" si="39"/>
        <v>Date check - OK</v>
      </c>
      <c r="G792" s="68"/>
      <c r="H792" s="162" t="s">
        <v>279</v>
      </c>
      <c r="I792" s="173">
        <v>19964.399283333707</v>
      </c>
      <c r="J792" s="168">
        <f>IFERROR(MIN('MP Calculations'!$E$30/I792,1),"-")</f>
        <v>0.34115533736707537</v>
      </c>
      <c r="K792" s="12"/>
      <c r="L792" s="159">
        <v>62.911976000000003</v>
      </c>
      <c r="M792" s="187" t="s">
        <v>492</v>
      </c>
      <c r="N792" s="187">
        <v>536.11394299999995</v>
      </c>
      <c r="O792" s="186">
        <f t="shared" si="40"/>
        <v>33727.987515281369</v>
      </c>
      <c r="P792" s="186">
        <f t="shared" si="41"/>
        <v>11506.482959488321</v>
      </c>
      <c r="Q792" s="215">
        <f>IF(P792="-",0,P792/(1+'General inputs'!$H$30)^'MP Calculations'!$C$40)</f>
        <v>25559.224090691754</v>
      </c>
    </row>
    <row r="793" spans="3:17" x14ac:dyDescent="0.25">
      <c r="C793" s="159"/>
      <c r="D793" s="165" t="s">
        <v>367</v>
      </c>
      <c r="E793" s="238">
        <v>33821</v>
      </c>
      <c r="F793" s="166" t="str">
        <f t="shared" si="39"/>
        <v>Date check - OK</v>
      </c>
      <c r="G793" s="68"/>
      <c r="H793" s="162" t="s">
        <v>279</v>
      </c>
      <c r="I793" s="173">
        <v>19964.399283333707</v>
      </c>
      <c r="J793" s="168">
        <f>IFERROR(MIN('MP Calculations'!$E$30/I793,1),"-")</f>
        <v>0.34115533736707537</v>
      </c>
      <c r="K793" s="12"/>
      <c r="L793" s="159">
        <v>295.75263899999999</v>
      </c>
      <c r="M793" s="187" t="s">
        <v>492</v>
      </c>
      <c r="N793" s="187">
        <v>536.11394299999995</v>
      </c>
      <c r="O793" s="186">
        <f t="shared" si="40"/>
        <v>158557.11344694556</v>
      </c>
      <c r="P793" s="186">
        <f t="shared" si="41"/>
        <v>54092.605529942353</v>
      </c>
      <c r="Q793" s="215">
        <f>IF(P793="-",0,P793/(1+'General inputs'!$H$30)^'MP Calculations'!$C$40)</f>
        <v>120155.30994630435</v>
      </c>
    </row>
    <row r="794" spans="3:17" x14ac:dyDescent="0.25">
      <c r="C794" s="159"/>
      <c r="D794" s="165" t="s">
        <v>367</v>
      </c>
      <c r="E794" s="238">
        <v>33821</v>
      </c>
      <c r="F794" s="166" t="str">
        <f t="shared" si="39"/>
        <v>Date check - OK</v>
      </c>
      <c r="G794" s="68"/>
      <c r="H794" s="162" t="s">
        <v>279</v>
      </c>
      <c r="I794" s="173">
        <v>19964.399283333707</v>
      </c>
      <c r="J794" s="168">
        <f>IFERROR(MIN('MP Calculations'!$E$30/I794,1),"-")</f>
        <v>0.34115533736707537</v>
      </c>
      <c r="K794" s="12"/>
      <c r="L794" s="159">
        <v>237.731548</v>
      </c>
      <c r="M794" s="187" t="s">
        <v>492</v>
      </c>
      <c r="N794" s="187">
        <v>536.11394299999995</v>
      </c>
      <c r="O794" s="186">
        <f t="shared" si="40"/>
        <v>127451.19757377375</v>
      </c>
      <c r="P794" s="186">
        <f t="shared" si="41"/>
        <v>43480.656306118566</v>
      </c>
      <c r="Q794" s="215">
        <f>IF(P794="-",0,P794/(1+'General inputs'!$H$30)^'MP Calculations'!$C$40)</f>
        <v>96583.103807755819</v>
      </c>
    </row>
    <row r="795" spans="3:17" x14ac:dyDescent="0.25">
      <c r="C795" s="159"/>
      <c r="D795" s="165" t="s">
        <v>367</v>
      </c>
      <c r="E795" s="238">
        <v>33821</v>
      </c>
      <c r="F795" s="166" t="str">
        <f t="shared" si="39"/>
        <v>Date check - OK</v>
      </c>
      <c r="G795" s="68"/>
      <c r="H795" s="162" t="s">
        <v>279</v>
      </c>
      <c r="I795" s="173">
        <v>19964.399283333707</v>
      </c>
      <c r="J795" s="168">
        <f>IFERROR(MIN('MP Calculations'!$E$30/I795,1),"-")</f>
        <v>0.34115533736707537</v>
      </c>
      <c r="K795" s="12"/>
      <c r="L795" s="159">
        <v>181.83545100000001</v>
      </c>
      <c r="M795" s="187" t="s">
        <v>492</v>
      </c>
      <c r="N795" s="187">
        <v>536.11394299999995</v>
      </c>
      <c r="O795" s="186">
        <f t="shared" si="40"/>
        <v>97484.520612793291</v>
      </c>
      <c r="P795" s="186">
        <f t="shared" si="41"/>
        <v>33257.364517725109</v>
      </c>
      <c r="Q795" s="215">
        <f>IF(P795="-",0,P795/(1+'General inputs'!$H$30)^'MP Calculations'!$C$40)</f>
        <v>73874.218157461786</v>
      </c>
    </row>
    <row r="796" spans="3:17" x14ac:dyDescent="0.25">
      <c r="C796" s="159"/>
      <c r="D796" s="165" t="s">
        <v>367</v>
      </c>
      <c r="E796" s="238">
        <v>33821</v>
      </c>
      <c r="F796" s="166" t="str">
        <f t="shared" si="39"/>
        <v>Date check - OK</v>
      </c>
      <c r="G796" s="68"/>
      <c r="H796" s="162" t="s">
        <v>279</v>
      </c>
      <c r="I796" s="173">
        <v>19964.399283333707</v>
      </c>
      <c r="J796" s="168">
        <f>IFERROR(MIN('MP Calculations'!$E$30/I796,1),"-")</f>
        <v>0.34115533736707537</v>
      </c>
      <c r="K796" s="12"/>
      <c r="L796" s="159">
        <v>154.34932800000001</v>
      </c>
      <c r="M796" s="187" t="s">
        <v>492</v>
      </c>
      <c r="N796" s="187">
        <v>536.11394299999995</v>
      </c>
      <c r="O796" s="186">
        <f t="shared" si="40"/>
        <v>82748.8268334803</v>
      </c>
      <c r="P796" s="186">
        <f t="shared" si="41"/>
        <v>28230.20393510567</v>
      </c>
      <c r="Q796" s="215">
        <f>IF(P796="-",0,P796/(1+'General inputs'!$H$30)^'MP Calculations'!$C$40)</f>
        <v>62707.441626053565</v>
      </c>
    </row>
    <row r="797" spans="3:17" x14ac:dyDescent="0.25">
      <c r="C797" s="159"/>
      <c r="D797" s="165" t="s">
        <v>367</v>
      </c>
      <c r="E797" s="238">
        <v>33821</v>
      </c>
      <c r="F797" s="166" t="str">
        <f t="shared" si="39"/>
        <v>Date check - OK</v>
      </c>
      <c r="G797" s="68"/>
      <c r="H797" s="162" t="s">
        <v>279</v>
      </c>
      <c r="I797" s="173">
        <v>19964.399283333707</v>
      </c>
      <c r="J797" s="168">
        <f>IFERROR(MIN('MP Calculations'!$E$30/I797,1),"-")</f>
        <v>0.34115533736707537</v>
      </c>
      <c r="K797" s="12"/>
      <c r="L797" s="159">
        <v>106.336292</v>
      </c>
      <c r="M797" s="187" t="s">
        <v>492</v>
      </c>
      <c r="N797" s="187">
        <v>536.11394299999995</v>
      </c>
      <c r="O797" s="186">
        <f t="shared" si="40"/>
        <v>57008.368788119347</v>
      </c>
      <c r="P797" s="186">
        <f t="shared" si="41"/>
        <v>19448.709286657504</v>
      </c>
      <c r="Q797" s="215">
        <f>IF(P797="-",0,P797/(1+'General inputs'!$H$30)^'MP Calculations'!$C$40)</f>
        <v>43201.204110982493</v>
      </c>
    </row>
    <row r="798" spans="3:17" x14ac:dyDescent="0.25">
      <c r="C798" s="159"/>
      <c r="D798" s="165" t="s">
        <v>367</v>
      </c>
      <c r="E798" s="238">
        <v>33821</v>
      </c>
      <c r="F798" s="166" t="str">
        <f t="shared" si="39"/>
        <v>Date check - OK</v>
      </c>
      <c r="G798" s="68"/>
      <c r="H798" s="162" t="s">
        <v>279</v>
      </c>
      <c r="I798" s="173">
        <v>19964.399283333707</v>
      </c>
      <c r="J798" s="168">
        <f>IFERROR(MIN('MP Calculations'!$E$30/I798,1),"-")</f>
        <v>0.34115533736707537</v>
      </c>
      <c r="K798" s="12"/>
      <c r="L798" s="159">
        <v>316.455467</v>
      </c>
      <c r="M798" s="187" t="s">
        <v>492</v>
      </c>
      <c r="N798" s="187">
        <v>536.11394299999995</v>
      </c>
      <c r="O798" s="186">
        <f t="shared" si="40"/>
        <v>169656.18819727635</v>
      </c>
      <c r="P798" s="186">
        <f t="shared" si="41"/>
        <v>57879.114120853847</v>
      </c>
      <c r="Q798" s="215">
        <f>IF(P798="-",0,P798/(1+'General inputs'!$H$30)^'MP Calculations'!$C$40)</f>
        <v>128566.23984879299</v>
      </c>
    </row>
    <row r="799" spans="3:17" x14ac:dyDescent="0.25">
      <c r="C799" s="159"/>
      <c r="D799" s="165" t="s">
        <v>297</v>
      </c>
      <c r="E799" s="238">
        <v>33821</v>
      </c>
      <c r="F799" s="166" t="str">
        <f t="shared" si="39"/>
        <v>Date check - OK</v>
      </c>
      <c r="G799" s="68"/>
      <c r="H799" s="162" t="s">
        <v>279</v>
      </c>
      <c r="I799" s="173">
        <v>19964.399283333707</v>
      </c>
      <c r="J799" s="168">
        <f>IFERROR(MIN('MP Calculations'!$E$30/I799,1),"-")</f>
        <v>0.34115533736707537</v>
      </c>
      <c r="K799" s="12"/>
      <c r="L799" s="159">
        <v>1.9576169999999999</v>
      </c>
      <c r="M799" s="187" t="s">
        <v>492</v>
      </c>
      <c r="N799" s="187">
        <v>439.934033</v>
      </c>
      <c r="O799" s="186">
        <f t="shared" si="40"/>
        <v>861.22234187936101</v>
      </c>
      <c r="P799" s="186">
        <f t="shared" si="41"/>
        <v>293.81059859191612</v>
      </c>
      <c r="Q799" s="215">
        <f>IF(P799="-",0,P799/(1+'General inputs'!$H$30)^'MP Calculations'!$C$40)</f>
        <v>652.63825237220954</v>
      </c>
    </row>
    <row r="800" spans="3:17" x14ac:dyDescent="0.25">
      <c r="C800" s="159"/>
      <c r="D800" s="165" t="s">
        <v>297</v>
      </c>
      <c r="E800" s="238">
        <v>33821</v>
      </c>
      <c r="F800" s="166" t="str">
        <f t="shared" si="39"/>
        <v>Date check - OK</v>
      </c>
      <c r="G800" s="68"/>
      <c r="H800" s="162" t="s">
        <v>279</v>
      </c>
      <c r="I800" s="173">
        <v>19964.399283333707</v>
      </c>
      <c r="J800" s="168">
        <f>IFERROR(MIN('MP Calculations'!$E$30/I800,1),"-")</f>
        <v>0.34115533736707537</v>
      </c>
      <c r="K800" s="12"/>
      <c r="L800" s="159">
        <v>0.56966099999999997</v>
      </c>
      <c r="M800" s="187" t="s">
        <v>492</v>
      </c>
      <c r="N800" s="187">
        <v>439.934033</v>
      </c>
      <c r="O800" s="186">
        <f t="shared" si="40"/>
        <v>250.613261172813</v>
      </c>
      <c r="P800" s="186">
        <f t="shared" si="41"/>
        <v>85.498051664073984</v>
      </c>
      <c r="Q800" s="215">
        <f>IF(P800="-",0,P800/(1+'General inputs'!$H$30)^'MP Calculations'!$C$40)</f>
        <v>189.91588215907669</v>
      </c>
    </row>
    <row r="801" spans="3:17" x14ac:dyDescent="0.25">
      <c r="C801" s="159"/>
      <c r="D801" s="165" t="s">
        <v>291</v>
      </c>
      <c r="E801" s="238">
        <v>33821</v>
      </c>
      <c r="F801" s="166" t="str">
        <f t="shared" si="39"/>
        <v>Date check - OK</v>
      </c>
      <c r="G801" s="68"/>
      <c r="H801" s="162" t="s">
        <v>279</v>
      </c>
      <c r="I801" s="173">
        <v>19964.399283333707</v>
      </c>
      <c r="J801" s="168">
        <f>IFERROR(MIN('MP Calculations'!$E$30/I801,1),"-")</f>
        <v>0.34115533736707537</v>
      </c>
      <c r="K801" s="12"/>
      <c r="L801" s="159">
        <v>2.6287959999999999</v>
      </c>
      <c r="M801" s="187" t="s">
        <v>492</v>
      </c>
      <c r="N801" s="187">
        <v>356.22188899999998</v>
      </c>
      <c r="O801" s="186">
        <f t="shared" si="40"/>
        <v>936.43467691564388</v>
      </c>
      <c r="P801" s="186">
        <f t="shared" si="41"/>
        <v>319.46968812538472</v>
      </c>
      <c r="Q801" s="215">
        <f>IF(P801="-",0,P801/(1+'General inputs'!$H$30)^'MP Calculations'!$C$40)</f>
        <v>709.63450584584359</v>
      </c>
    </row>
    <row r="802" spans="3:17" x14ac:dyDescent="0.25">
      <c r="C802" s="159"/>
      <c r="D802" s="165" t="s">
        <v>291</v>
      </c>
      <c r="E802" s="238">
        <v>33821</v>
      </c>
      <c r="F802" s="166" t="str">
        <f t="shared" si="39"/>
        <v>Date check - OK</v>
      </c>
      <c r="G802" s="68"/>
      <c r="H802" s="162" t="s">
        <v>279</v>
      </c>
      <c r="I802" s="173">
        <v>19964.399283333707</v>
      </c>
      <c r="J802" s="168">
        <f>IFERROR(MIN('MP Calculations'!$E$30/I802,1),"-")</f>
        <v>0.34115533736707537</v>
      </c>
      <c r="K802" s="12"/>
      <c r="L802" s="159">
        <v>1.5002679999999999</v>
      </c>
      <c r="M802" s="187" t="s">
        <v>492</v>
      </c>
      <c r="N802" s="187">
        <v>356.22188899999998</v>
      </c>
      <c r="O802" s="186">
        <f t="shared" si="40"/>
        <v>534.42830096625198</v>
      </c>
      <c r="P802" s="186">
        <f t="shared" si="41"/>
        <v>182.32306731465459</v>
      </c>
      <c r="Q802" s="215">
        <f>IF(P802="-",0,P802/(1+'General inputs'!$H$30)^'MP Calculations'!$C$40)</f>
        <v>404.99222488786961</v>
      </c>
    </row>
    <row r="803" spans="3:17" x14ac:dyDescent="0.25">
      <c r="C803" s="159"/>
      <c r="D803" s="165" t="s">
        <v>299</v>
      </c>
      <c r="E803" s="238">
        <v>33821</v>
      </c>
      <c r="F803" s="166" t="str">
        <f t="shared" si="39"/>
        <v>Date check - OK</v>
      </c>
      <c r="G803" s="68"/>
      <c r="H803" s="162" t="s">
        <v>279</v>
      </c>
      <c r="I803" s="173">
        <v>19964.399283333707</v>
      </c>
      <c r="J803" s="168">
        <f>IFERROR(MIN('MP Calculations'!$E$30/I803,1),"-")</f>
        <v>0.34115533736707537</v>
      </c>
      <c r="K803" s="12"/>
      <c r="L803" s="159">
        <v>0.90096900000000002</v>
      </c>
      <c r="M803" s="187" t="s">
        <v>492</v>
      </c>
      <c r="N803" s="187">
        <v>765.87706100000003</v>
      </c>
      <c r="O803" s="186">
        <f t="shared" si="40"/>
        <v>690.03148977210901</v>
      </c>
      <c r="P803" s="186">
        <f t="shared" si="41"/>
        <v>235.40792568710947</v>
      </c>
      <c r="Q803" s="215">
        <f>IF(P803="-",0,P803/(1+'General inputs'!$H$30)^'MP Calculations'!$C$40)</f>
        <v>522.90903715285242</v>
      </c>
    </row>
    <row r="804" spans="3:17" x14ac:dyDescent="0.25">
      <c r="C804" s="159"/>
      <c r="D804" s="165" t="s">
        <v>291</v>
      </c>
      <c r="E804" s="238">
        <v>33821</v>
      </c>
      <c r="F804" s="166" t="str">
        <f t="shared" si="39"/>
        <v>Date check - OK</v>
      </c>
      <c r="G804" s="68"/>
      <c r="H804" s="162" t="s">
        <v>279</v>
      </c>
      <c r="I804" s="173">
        <v>19964.399283333707</v>
      </c>
      <c r="J804" s="168">
        <f>IFERROR(MIN('MP Calculations'!$E$30/I804,1),"-")</f>
        <v>0.34115533736707537</v>
      </c>
      <c r="K804" s="12"/>
      <c r="L804" s="159">
        <v>1.5001770000000001</v>
      </c>
      <c r="M804" s="187" t="s">
        <v>492</v>
      </c>
      <c r="N804" s="187">
        <v>356.22188899999998</v>
      </c>
      <c r="O804" s="186">
        <f t="shared" si="40"/>
        <v>534.39588477435302</v>
      </c>
      <c r="P804" s="186">
        <f t="shared" si="41"/>
        <v>182.31200835777113</v>
      </c>
      <c r="Q804" s="215">
        <f>IF(P804="-",0,P804/(1+'General inputs'!$H$30)^'MP Calculations'!$C$40)</f>
        <v>404.96765974853133</v>
      </c>
    </row>
    <row r="805" spans="3:17" x14ac:dyDescent="0.25">
      <c r="C805" s="159"/>
      <c r="D805" s="165" t="s">
        <v>367</v>
      </c>
      <c r="E805" s="238">
        <v>33821</v>
      </c>
      <c r="F805" s="166" t="str">
        <f t="shared" si="39"/>
        <v>Date check - OK</v>
      </c>
      <c r="G805" s="68"/>
      <c r="H805" s="162" t="s">
        <v>279</v>
      </c>
      <c r="I805" s="173">
        <v>19964.399283333707</v>
      </c>
      <c r="J805" s="168">
        <f>IFERROR(MIN('MP Calculations'!$E$30/I805,1),"-")</f>
        <v>0.34115533736707537</v>
      </c>
      <c r="K805" s="12"/>
      <c r="L805" s="159">
        <v>1.842711</v>
      </c>
      <c r="M805" s="187" t="s">
        <v>492</v>
      </c>
      <c r="N805" s="187">
        <v>536.11394299999995</v>
      </c>
      <c r="O805" s="186">
        <f t="shared" si="40"/>
        <v>987.90306001947295</v>
      </c>
      <c r="P805" s="186">
        <f t="shared" si="41"/>
        <v>337.02840172690941</v>
      </c>
      <c r="Q805" s="215">
        <f>IF(P805="-",0,P805/(1+'General inputs'!$H$30)^'MP Calculations'!$C$40)</f>
        <v>748.6374833208655</v>
      </c>
    </row>
    <row r="806" spans="3:17" x14ac:dyDescent="0.25">
      <c r="C806" s="159"/>
      <c r="D806" s="165" t="s">
        <v>299</v>
      </c>
      <c r="E806" s="238">
        <v>33821</v>
      </c>
      <c r="F806" s="166" t="str">
        <f t="shared" si="39"/>
        <v>Date check - OK</v>
      </c>
      <c r="G806" s="68"/>
      <c r="H806" s="162" t="s">
        <v>279</v>
      </c>
      <c r="I806" s="173">
        <v>19964.399283333707</v>
      </c>
      <c r="J806" s="168">
        <f>IFERROR(MIN('MP Calculations'!$E$30/I806,1),"-")</f>
        <v>0.34115533736707537</v>
      </c>
      <c r="K806" s="12"/>
      <c r="L806" s="159">
        <v>25.292883</v>
      </c>
      <c r="M806" s="187" t="s">
        <v>492</v>
      </c>
      <c r="N806" s="187">
        <v>765.87706100000003</v>
      </c>
      <c r="O806" s="186">
        <f t="shared" si="40"/>
        <v>19371.238896256862</v>
      </c>
      <c r="P806" s="186">
        <f t="shared" si="41"/>
        <v>6608.6015408707226</v>
      </c>
      <c r="Q806" s="215">
        <f>IF(P806="-",0,P806/(1+'General inputs'!$H$30)^'MP Calculations'!$C$40)</f>
        <v>14679.613944930124</v>
      </c>
    </row>
    <row r="807" spans="3:17" x14ac:dyDescent="0.25">
      <c r="C807" s="159"/>
      <c r="D807" s="165" t="s">
        <v>367</v>
      </c>
      <c r="E807" s="238">
        <v>33821</v>
      </c>
      <c r="F807" s="166" t="str">
        <f t="shared" si="39"/>
        <v>Date check - OK</v>
      </c>
      <c r="G807" s="68"/>
      <c r="H807" s="162" t="s">
        <v>279</v>
      </c>
      <c r="I807" s="173">
        <v>19964.399283333707</v>
      </c>
      <c r="J807" s="168">
        <f>IFERROR(MIN('MP Calculations'!$E$30/I807,1),"-")</f>
        <v>0.34115533736707537</v>
      </c>
      <c r="K807" s="12"/>
      <c r="L807" s="159">
        <v>14.651647000000001</v>
      </c>
      <c r="M807" s="187" t="s">
        <v>492</v>
      </c>
      <c r="N807" s="187">
        <v>536.11394299999995</v>
      </c>
      <c r="O807" s="186">
        <f t="shared" si="40"/>
        <v>7854.9522446141209</v>
      </c>
      <c r="P807" s="186">
        <f t="shared" si="41"/>
        <v>2679.7588830135965</v>
      </c>
      <c r="Q807" s="215">
        <f>IF(P807="-",0,P807/(1+'General inputs'!$H$30)^'MP Calculations'!$C$40)</f>
        <v>5952.5189444170628</v>
      </c>
    </row>
    <row r="808" spans="3:17" x14ac:dyDescent="0.25">
      <c r="C808" s="159"/>
      <c r="D808" s="165" t="s">
        <v>299</v>
      </c>
      <c r="E808" s="238">
        <v>33821</v>
      </c>
      <c r="F808" s="166" t="str">
        <f t="shared" si="39"/>
        <v>Date check - OK</v>
      </c>
      <c r="G808" s="68"/>
      <c r="H808" s="162" t="s">
        <v>279</v>
      </c>
      <c r="I808" s="173">
        <v>19964.399283333707</v>
      </c>
      <c r="J808" s="168">
        <f>IFERROR(MIN('MP Calculations'!$E$30/I808,1),"-")</f>
        <v>0.34115533736707537</v>
      </c>
      <c r="K808" s="12"/>
      <c r="L808" s="159">
        <v>68.377009999999999</v>
      </c>
      <c r="M808" s="187" t="s">
        <v>492</v>
      </c>
      <c r="N808" s="187">
        <v>765.87706100000003</v>
      </c>
      <c r="O808" s="186">
        <f t="shared" si="40"/>
        <v>52368.38345876761</v>
      </c>
      <c r="P808" s="186">
        <f t="shared" si="41"/>
        <v>17865.753526244232</v>
      </c>
      <c r="Q808" s="215">
        <f>IF(P808="-",0,P808/(1+'General inputs'!$H$30)^'MP Calculations'!$C$40)</f>
        <v>39685.001884072553</v>
      </c>
    </row>
    <row r="809" spans="3:17" x14ac:dyDescent="0.25">
      <c r="C809" s="159"/>
      <c r="D809" s="165" t="s">
        <v>299</v>
      </c>
      <c r="E809" s="238">
        <v>33821</v>
      </c>
      <c r="F809" s="166" t="str">
        <f t="shared" si="39"/>
        <v>Date check - OK</v>
      </c>
      <c r="G809" s="68"/>
      <c r="H809" s="162" t="s">
        <v>279</v>
      </c>
      <c r="I809" s="173">
        <v>19964.399283333707</v>
      </c>
      <c r="J809" s="168">
        <f>IFERROR(MIN('MP Calculations'!$E$30/I809,1),"-")</f>
        <v>0.34115533736707537</v>
      </c>
      <c r="K809" s="12"/>
      <c r="L809" s="159">
        <v>114.674452</v>
      </c>
      <c r="M809" s="187" t="s">
        <v>492</v>
      </c>
      <c r="N809" s="187">
        <v>765.87706100000003</v>
      </c>
      <c r="O809" s="186">
        <f t="shared" si="40"/>
        <v>87826.532269545583</v>
      </c>
      <c r="P809" s="186">
        <f t="shared" si="41"/>
        <v>29962.490246197154</v>
      </c>
      <c r="Q809" s="215">
        <f>IF(P809="-",0,P809/(1+'General inputs'!$H$30)^'MP Calculations'!$C$40)</f>
        <v>66555.350163380761</v>
      </c>
    </row>
    <row r="810" spans="3:17" x14ac:dyDescent="0.25">
      <c r="C810" s="159"/>
      <c r="D810" s="165" t="s">
        <v>291</v>
      </c>
      <c r="E810" s="238">
        <v>33821</v>
      </c>
      <c r="F810" s="166" t="str">
        <f t="shared" si="39"/>
        <v>Date check - OK</v>
      </c>
      <c r="G810" s="68"/>
      <c r="H810" s="162" t="s">
        <v>279</v>
      </c>
      <c r="I810" s="173">
        <v>19964.399283333707</v>
      </c>
      <c r="J810" s="168">
        <f>IFERROR(MIN('MP Calculations'!$E$30/I810,1),"-")</f>
        <v>0.34115533736707537</v>
      </c>
      <c r="K810" s="12"/>
      <c r="L810" s="159">
        <v>67.740644000000003</v>
      </c>
      <c r="M810" s="187" t="s">
        <v>492</v>
      </c>
      <c r="N810" s="187">
        <v>356.22188899999998</v>
      </c>
      <c r="O810" s="186">
        <f t="shared" si="40"/>
        <v>24130.700167756517</v>
      </c>
      <c r="P810" s="186">
        <f t="shared" si="41"/>
        <v>8232.3171566347173</v>
      </c>
      <c r="Q810" s="215">
        <f>IF(P810="-",0,P810/(1+'General inputs'!$H$30)^'MP Calculations'!$C$40)</f>
        <v>18286.35559039926</v>
      </c>
    </row>
    <row r="811" spans="3:17" x14ac:dyDescent="0.25">
      <c r="C811" s="159"/>
      <c r="D811" s="165" t="s">
        <v>367</v>
      </c>
      <c r="E811" s="238">
        <v>33821</v>
      </c>
      <c r="F811" s="166" t="str">
        <f t="shared" si="39"/>
        <v>Date check - OK</v>
      </c>
      <c r="G811" s="68"/>
      <c r="H811" s="162" t="s">
        <v>279</v>
      </c>
      <c r="I811" s="173">
        <v>19964.399283333707</v>
      </c>
      <c r="J811" s="168">
        <f>IFERROR(MIN('MP Calculations'!$E$30/I811,1),"-")</f>
        <v>0.34115533736707537</v>
      </c>
      <c r="K811" s="12"/>
      <c r="L811" s="159">
        <v>47.190812999999999</v>
      </c>
      <c r="M811" s="187" t="s">
        <v>492</v>
      </c>
      <c r="N811" s="187">
        <v>536.11394299999995</v>
      </c>
      <c r="O811" s="186">
        <f t="shared" si="40"/>
        <v>25299.652830805655</v>
      </c>
      <c r="P811" s="186">
        <f t="shared" si="41"/>
        <v>8631.1115967633868</v>
      </c>
      <c r="Q811" s="215">
        <f>IF(P811="-",0,P811/(1+'General inputs'!$H$30)^'MP Calculations'!$C$40)</f>
        <v>19172.19329573958</v>
      </c>
    </row>
    <row r="812" spans="3:17" x14ac:dyDescent="0.25">
      <c r="C812" s="159"/>
      <c r="D812" s="165" t="s">
        <v>367</v>
      </c>
      <c r="E812" s="238">
        <v>33821</v>
      </c>
      <c r="F812" s="166" t="str">
        <f t="shared" si="39"/>
        <v>Date check - OK</v>
      </c>
      <c r="G812" s="68"/>
      <c r="H812" s="162" t="s">
        <v>279</v>
      </c>
      <c r="I812" s="173">
        <v>19964.399283333707</v>
      </c>
      <c r="J812" s="168">
        <f>IFERROR(MIN('MP Calculations'!$E$30/I812,1),"-")</f>
        <v>0.34115533736707537</v>
      </c>
      <c r="K812" s="12"/>
      <c r="L812" s="159">
        <v>0.68073899999999998</v>
      </c>
      <c r="M812" s="187" t="s">
        <v>492</v>
      </c>
      <c r="N812" s="187">
        <v>536.11394299999995</v>
      </c>
      <c r="O812" s="186">
        <f t="shared" si="40"/>
        <v>364.95366944387695</v>
      </c>
      <c r="P812" s="186">
        <f t="shared" si="41"/>
        <v>124.50589222247795</v>
      </c>
      <c r="Q812" s="215">
        <f>IF(P812="-",0,P812/(1+'General inputs'!$H$30)^'MP Calculations'!$C$40)</f>
        <v>276.56356952249303</v>
      </c>
    </row>
    <row r="813" spans="3:17" x14ac:dyDescent="0.25">
      <c r="C813" s="159"/>
      <c r="D813" s="165" t="s">
        <v>299</v>
      </c>
      <c r="E813" s="238">
        <v>33821</v>
      </c>
      <c r="F813" s="166" t="str">
        <f t="shared" si="39"/>
        <v>Date check - OK</v>
      </c>
      <c r="G813" s="68"/>
      <c r="H813" s="162" t="s">
        <v>279</v>
      </c>
      <c r="I813" s="173">
        <v>19964.399283333707</v>
      </c>
      <c r="J813" s="168">
        <f>IFERROR(MIN('MP Calculations'!$E$30/I813,1),"-")</f>
        <v>0.34115533736707537</v>
      </c>
      <c r="K813" s="12"/>
      <c r="L813" s="159">
        <v>76.758735999999999</v>
      </c>
      <c r="M813" s="187" t="s">
        <v>492</v>
      </c>
      <c r="N813" s="187">
        <v>765.87706100000003</v>
      </c>
      <c r="O813" s="186">
        <f t="shared" si="40"/>
        <v>58787.755133754894</v>
      </c>
      <c r="P813" s="186">
        <f t="shared" si="41"/>
        <v>20055.756435709169</v>
      </c>
      <c r="Q813" s="215">
        <f>IF(P813="-",0,P813/(1+'General inputs'!$H$30)^'MP Calculations'!$C$40)</f>
        <v>44549.631269033664</v>
      </c>
    </row>
    <row r="814" spans="3:17" x14ac:dyDescent="0.25">
      <c r="C814" s="159"/>
      <c r="D814" s="165" t="s">
        <v>291</v>
      </c>
      <c r="E814" s="238">
        <v>33821</v>
      </c>
      <c r="F814" s="166" t="str">
        <f t="shared" si="39"/>
        <v>Date check - OK</v>
      </c>
      <c r="G814" s="68"/>
      <c r="H814" s="162" t="s">
        <v>279</v>
      </c>
      <c r="I814" s="173">
        <v>19964.399283333707</v>
      </c>
      <c r="J814" s="168">
        <f>IFERROR(MIN('MP Calculations'!$E$30/I814,1),"-")</f>
        <v>0.34115533736707537</v>
      </c>
      <c r="K814" s="12"/>
      <c r="L814" s="159">
        <v>0.94176199999999999</v>
      </c>
      <c r="M814" s="187" t="s">
        <v>492</v>
      </c>
      <c r="N814" s="187">
        <v>356.22188899999998</v>
      </c>
      <c r="O814" s="186">
        <f t="shared" si="40"/>
        <v>335.47623862841795</v>
      </c>
      <c r="P814" s="186">
        <f t="shared" si="41"/>
        <v>114.44950936791541</v>
      </c>
      <c r="Q814" s="215">
        <f>IF(P814="-",0,P814/(1+'General inputs'!$H$30)^'MP Calculations'!$C$40)</f>
        <v>254.22543685184903</v>
      </c>
    </row>
    <row r="815" spans="3:17" x14ac:dyDescent="0.25">
      <c r="C815" s="159"/>
      <c r="D815" s="165" t="s">
        <v>299</v>
      </c>
      <c r="E815" s="238">
        <v>33821</v>
      </c>
      <c r="F815" s="166" t="str">
        <f t="shared" si="39"/>
        <v>Date check - OK</v>
      </c>
      <c r="G815" s="68"/>
      <c r="H815" s="162" t="s">
        <v>279</v>
      </c>
      <c r="I815" s="173">
        <v>19964.399283333707</v>
      </c>
      <c r="J815" s="168">
        <f>IFERROR(MIN('MP Calculations'!$E$30/I815,1),"-")</f>
        <v>0.34115533736707537</v>
      </c>
      <c r="K815" s="12"/>
      <c r="L815" s="159">
        <v>176.38184799999999</v>
      </c>
      <c r="M815" s="187" t="s">
        <v>492</v>
      </c>
      <c r="N815" s="187">
        <v>765.87706100000003</v>
      </c>
      <c r="O815" s="186">
        <f t="shared" si="40"/>
        <v>135086.81135998873</v>
      </c>
      <c r="P815" s="186">
        <f t="shared" si="41"/>
        <v>46085.586703359426</v>
      </c>
      <c r="Q815" s="215">
        <f>IF(P815="-",0,P815/(1+'General inputs'!$H$30)^'MP Calculations'!$C$40)</f>
        <v>102369.40705942245</v>
      </c>
    </row>
    <row r="816" spans="3:17" x14ac:dyDescent="0.25">
      <c r="C816" s="159"/>
      <c r="D816" s="165" t="s">
        <v>291</v>
      </c>
      <c r="E816" s="238">
        <v>33821</v>
      </c>
      <c r="F816" s="166" t="str">
        <f t="shared" si="39"/>
        <v>Date check - OK</v>
      </c>
      <c r="G816" s="68"/>
      <c r="H816" s="162" t="s">
        <v>279</v>
      </c>
      <c r="I816" s="173">
        <v>19964.399283333707</v>
      </c>
      <c r="J816" s="168">
        <f>IFERROR(MIN('MP Calculations'!$E$30/I816,1),"-")</f>
        <v>0.34115533736707537</v>
      </c>
      <c r="K816" s="12"/>
      <c r="L816" s="159">
        <v>0.98386099999999999</v>
      </c>
      <c r="M816" s="187" t="s">
        <v>492</v>
      </c>
      <c r="N816" s="187">
        <v>356.22188899999998</v>
      </c>
      <c r="O816" s="186">
        <f t="shared" si="40"/>
        <v>350.47282393342897</v>
      </c>
      <c r="P816" s="186">
        <f t="shared" si="41"/>
        <v>119.56567448700056</v>
      </c>
      <c r="Q816" s="215">
        <f>IF(P816="-",0,P816/(1+'General inputs'!$H$30)^'MP Calculations'!$C$40)</f>
        <v>265.58991818155442</v>
      </c>
    </row>
    <row r="817" spans="3:17" x14ac:dyDescent="0.25">
      <c r="C817" s="159"/>
      <c r="D817" s="165" t="s">
        <v>299</v>
      </c>
      <c r="E817" s="238">
        <v>33821</v>
      </c>
      <c r="F817" s="166" t="str">
        <f t="shared" si="39"/>
        <v>Date check - OK</v>
      </c>
      <c r="G817" s="68"/>
      <c r="H817" s="162" t="s">
        <v>279</v>
      </c>
      <c r="I817" s="173">
        <v>19964.399283333707</v>
      </c>
      <c r="J817" s="168">
        <f>IFERROR(MIN('MP Calculations'!$E$30/I817,1),"-")</f>
        <v>0.34115533736707537</v>
      </c>
      <c r="K817" s="12"/>
      <c r="L817" s="159">
        <v>36.652410000000003</v>
      </c>
      <c r="M817" s="187" t="s">
        <v>492</v>
      </c>
      <c r="N817" s="187">
        <v>765.87706100000003</v>
      </c>
      <c r="O817" s="186">
        <f t="shared" si="40"/>
        <v>28071.240049367014</v>
      </c>
      <c r="P817" s="186">
        <f t="shared" si="41"/>
        <v>9576.6533693539604</v>
      </c>
      <c r="Q817" s="215">
        <f>IF(P817="-",0,P817/(1+'General inputs'!$H$30)^'MP Calculations'!$C$40)</f>
        <v>21272.514839502339</v>
      </c>
    </row>
    <row r="818" spans="3:17" x14ac:dyDescent="0.25">
      <c r="C818" s="159"/>
      <c r="D818" s="165" t="s">
        <v>291</v>
      </c>
      <c r="E818" s="238">
        <v>33821</v>
      </c>
      <c r="F818" s="166" t="str">
        <f t="shared" si="39"/>
        <v>Date check - OK</v>
      </c>
      <c r="G818" s="68"/>
      <c r="H818" s="162" t="s">
        <v>279</v>
      </c>
      <c r="I818" s="173">
        <v>19964.399283333707</v>
      </c>
      <c r="J818" s="168">
        <f>IFERROR(MIN('MP Calculations'!$E$30/I818,1),"-")</f>
        <v>0.34115533736707537</v>
      </c>
      <c r="K818" s="12"/>
      <c r="L818" s="159">
        <v>0.94176199999999999</v>
      </c>
      <c r="M818" s="187" t="s">
        <v>492</v>
      </c>
      <c r="N818" s="187">
        <v>356.22188899999998</v>
      </c>
      <c r="O818" s="186">
        <f t="shared" si="40"/>
        <v>335.47623862841795</v>
      </c>
      <c r="P818" s="186">
        <f t="shared" si="41"/>
        <v>114.44950936791541</v>
      </c>
      <c r="Q818" s="215">
        <f>IF(P818="-",0,P818/(1+'General inputs'!$H$30)^'MP Calculations'!$C$40)</f>
        <v>254.22543685184903</v>
      </c>
    </row>
    <row r="819" spans="3:17" x14ac:dyDescent="0.25">
      <c r="C819" s="159"/>
      <c r="D819" s="165" t="s">
        <v>367</v>
      </c>
      <c r="E819" s="238">
        <v>33821</v>
      </c>
      <c r="F819" s="166" t="str">
        <f t="shared" si="39"/>
        <v>Date check - OK</v>
      </c>
      <c r="G819" s="68"/>
      <c r="H819" s="162" t="s">
        <v>279</v>
      </c>
      <c r="I819" s="173">
        <v>19964.399283333707</v>
      </c>
      <c r="J819" s="168">
        <f>IFERROR(MIN('MP Calculations'!$E$30/I819,1),"-")</f>
        <v>0.34115533736707537</v>
      </c>
      <c r="K819" s="12"/>
      <c r="L819" s="159">
        <v>39.731113999999998</v>
      </c>
      <c r="M819" s="187" t="s">
        <v>492</v>
      </c>
      <c r="N819" s="187">
        <v>536.11394299999995</v>
      </c>
      <c r="O819" s="186">
        <f t="shared" si="40"/>
        <v>21300.404186322499</v>
      </c>
      <c r="P819" s="186">
        <f t="shared" si="41"/>
        <v>7266.746576239917</v>
      </c>
      <c r="Q819" s="215">
        <f>IF(P819="-",0,P819/(1+'General inputs'!$H$30)^'MP Calculations'!$C$40)</f>
        <v>16141.544276066297</v>
      </c>
    </row>
    <row r="820" spans="3:17" x14ac:dyDescent="0.25">
      <c r="C820" s="159"/>
      <c r="D820" s="165" t="s">
        <v>367</v>
      </c>
      <c r="E820" s="238">
        <v>33821</v>
      </c>
      <c r="F820" s="166" t="str">
        <f t="shared" si="39"/>
        <v>Date check - OK</v>
      </c>
      <c r="G820" s="68"/>
      <c r="H820" s="162" t="s">
        <v>279</v>
      </c>
      <c r="I820" s="173">
        <v>19964.399283333707</v>
      </c>
      <c r="J820" s="168">
        <f>IFERROR(MIN('MP Calculations'!$E$30/I820,1),"-")</f>
        <v>0.34115533736707537</v>
      </c>
      <c r="K820" s="12"/>
      <c r="L820" s="159">
        <v>96.887360000000001</v>
      </c>
      <c r="M820" s="187" t="s">
        <v>492</v>
      </c>
      <c r="N820" s="187">
        <v>536.11394299999995</v>
      </c>
      <c r="O820" s="186">
        <f t="shared" si="40"/>
        <v>51942.664596460476</v>
      </c>
      <c r="P820" s="186">
        <f t="shared" si="41"/>
        <v>17720.517264150316</v>
      </c>
      <c r="Q820" s="215">
        <f>IF(P820="-",0,P820/(1+'General inputs'!$H$30)^'MP Calculations'!$C$40)</f>
        <v>39362.39017187323</v>
      </c>
    </row>
    <row r="821" spans="3:17" x14ac:dyDescent="0.25">
      <c r="C821" s="159"/>
      <c r="D821" s="165" t="s">
        <v>367</v>
      </c>
      <c r="E821" s="238">
        <v>33821</v>
      </c>
      <c r="F821" s="166" t="str">
        <f t="shared" si="39"/>
        <v>Date check - OK</v>
      </c>
      <c r="G821" s="68"/>
      <c r="H821" s="162" t="s">
        <v>279</v>
      </c>
      <c r="I821" s="173">
        <v>19964.399283333707</v>
      </c>
      <c r="J821" s="168">
        <f>IFERROR(MIN('MP Calculations'!$E$30/I821,1),"-")</f>
        <v>0.34115533736707537</v>
      </c>
      <c r="K821" s="12"/>
      <c r="L821" s="159">
        <v>37.75188</v>
      </c>
      <c r="M821" s="187" t="s">
        <v>492</v>
      </c>
      <c r="N821" s="187">
        <v>536.11394299999995</v>
      </c>
      <c r="O821" s="186">
        <f t="shared" si="40"/>
        <v>20239.309242462838</v>
      </c>
      <c r="P821" s="186">
        <f t="shared" si="41"/>
        <v>6904.7483726889759</v>
      </c>
      <c r="Q821" s="215">
        <f>IF(P821="-",0,P821/(1+'General inputs'!$H$30)^'MP Calculations'!$C$40)</f>
        <v>15337.441646482444</v>
      </c>
    </row>
    <row r="822" spans="3:17" x14ac:dyDescent="0.25">
      <c r="C822" s="159"/>
      <c r="D822" s="165" t="s">
        <v>299</v>
      </c>
      <c r="E822" s="238">
        <v>33821</v>
      </c>
      <c r="F822" s="166" t="str">
        <f t="shared" si="39"/>
        <v>Date check - OK</v>
      </c>
      <c r="G822" s="68"/>
      <c r="H822" s="162" t="s">
        <v>279</v>
      </c>
      <c r="I822" s="173">
        <v>19964.399283333707</v>
      </c>
      <c r="J822" s="168">
        <f>IFERROR(MIN('MP Calculations'!$E$30/I822,1),"-")</f>
        <v>0.34115533736707537</v>
      </c>
      <c r="K822" s="12"/>
      <c r="L822" s="159">
        <v>0.98104499999999994</v>
      </c>
      <c r="M822" s="187" t="s">
        <v>492</v>
      </c>
      <c r="N822" s="187">
        <v>765.87706100000003</v>
      </c>
      <c r="O822" s="186">
        <f t="shared" si="40"/>
        <v>751.35986130874494</v>
      </c>
      <c r="P822" s="186">
        <f t="shared" si="41"/>
        <v>256.33042696886383</v>
      </c>
      <c r="Q822" s="215">
        <f>IF(P822="-",0,P822/(1+'General inputs'!$H$30)^'MP Calculations'!$C$40)</f>
        <v>569.38395921904089</v>
      </c>
    </row>
    <row r="823" spans="3:17" x14ac:dyDescent="0.25">
      <c r="C823" s="159"/>
      <c r="D823" s="165" t="s">
        <v>299</v>
      </c>
      <c r="E823" s="238">
        <v>33821</v>
      </c>
      <c r="F823" s="166" t="str">
        <f t="shared" si="39"/>
        <v>Date check - OK</v>
      </c>
      <c r="G823" s="68"/>
      <c r="H823" s="162" t="s">
        <v>279</v>
      </c>
      <c r="I823" s="173">
        <v>19964.399283333707</v>
      </c>
      <c r="J823" s="168">
        <f>IFERROR(MIN('MP Calculations'!$E$30/I823,1),"-")</f>
        <v>0.34115533736707537</v>
      </c>
      <c r="K823" s="12"/>
      <c r="L823" s="159">
        <v>13.223672000000001</v>
      </c>
      <c r="M823" s="187" t="s">
        <v>492</v>
      </c>
      <c r="N823" s="187">
        <v>765.87706100000003</v>
      </c>
      <c r="O823" s="186">
        <f t="shared" si="40"/>
        <v>10127.707046987993</v>
      </c>
      <c r="P823" s="186">
        <f t="shared" si="41"/>
        <v>3455.1213143700952</v>
      </c>
      <c r="Q823" s="215">
        <f>IF(P823="-",0,P823/(1+'General inputs'!$H$30)^'MP Calculations'!$C$40)</f>
        <v>7674.8229885213977</v>
      </c>
    </row>
    <row r="824" spans="3:17" x14ac:dyDescent="0.25">
      <c r="C824" s="159"/>
      <c r="D824" s="165" t="s">
        <v>367</v>
      </c>
      <c r="E824" s="238">
        <v>33821</v>
      </c>
      <c r="F824" s="166" t="str">
        <f t="shared" si="39"/>
        <v>Date check - OK</v>
      </c>
      <c r="G824" s="68"/>
      <c r="H824" s="162" t="s">
        <v>279</v>
      </c>
      <c r="I824" s="173">
        <v>19964.399283333707</v>
      </c>
      <c r="J824" s="168">
        <f>IFERROR(MIN('MP Calculations'!$E$30/I824,1),"-")</f>
        <v>0.34115533736707537</v>
      </c>
      <c r="K824" s="12"/>
      <c r="L824" s="159">
        <v>6.9191050000000001</v>
      </c>
      <c r="M824" s="187" t="s">
        <v>492</v>
      </c>
      <c r="N824" s="187">
        <v>536.11394299999995</v>
      </c>
      <c r="O824" s="186">
        <f t="shared" si="40"/>
        <v>3709.4286635810145</v>
      </c>
      <c r="P824" s="186">
        <f t="shared" si="41"/>
        <v>1265.4913871630806</v>
      </c>
      <c r="Q824" s="215">
        <f>IF(P824="-",0,P824/(1+'General inputs'!$H$30)^'MP Calculations'!$C$40)</f>
        <v>2811.022104949076</v>
      </c>
    </row>
    <row r="825" spans="3:17" x14ac:dyDescent="0.25">
      <c r="C825" s="159"/>
      <c r="D825" s="165" t="s">
        <v>299</v>
      </c>
      <c r="E825" s="238">
        <v>33821</v>
      </c>
      <c r="F825" s="166" t="str">
        <f t="shared" si="39"/>
        <v>Date check - OK</v>
      </c>
      <c r="G825" s="68"/>
      <c r="H825" s="162" t="s">
        <v>279</v>
      </c>
      <c r="I825" s="173">
        <v>19964.399283333707</v>
      </c>
      <c r="J825" s="168">
        <f>IFERROR(MIN('MP Calculations'!$E$30/I825,1),"-")</f>
        <v>0.34115533736707537</v>
      </c>
      <c r="K825" s="12"/>
      <c r="L825" s="159">
        <v>248.188942</v>
      </c>
      <c r="M825" s="187" t="s">
        <v>492</v>
      </c>
      <c r="N825" s="187">
        <v>765.87706100000003</v>
      </c>
      <c r="O825" s="186">
        <f t="shared" si="40"/>
        <v>190082.21747165947</v>
      </c>
      <c r="P825" s="186">
        <f t="shared" si="41"/>
        <v>64847.563029025776</v>
      </c>
      <c r="Q825" s="215">
        <f>IF(P825="-",0,P825/(1+'General inputs'!$H$30)^'MP Calculations'!$C$40)</f>
        <v>144045.17879439265</v>
      </c>
    </row>
    <row r="826" spans="3:17" x14ac:dyDescent="0.25">
      <c r="C826" s="159"/>
      <c r="D826" s="165" t="s">
        <v>291</v>
      </c>
      <c r="E826" s="238">
        <v>33821</v>
      </c>
      <c r="F826" s="166" t="str">
        <f t="shared" si="39"/>
        <v>Date check - OK</v>
      </c>
      <c r="G826" s="68"/>
      <c r="H826" s="162" t="s">
        <v>279</v>
      </c>
      <c r="I826" s="173">
        <v>19964.399283333707</v>
      </c>
      <c r="J826" s="168">
        <f>IFERROR(MIN('MP Calculations'!$E$30/I826,1),"-")</f>
        <v>0.34115533736707537</v>
      </c>
      <c r="K826" s="12"/>
      <c r="L826" s="159">
        <v>0.94067500000000004</v>
      </c>
      <c r="M826" s="187" t="s">
        <v>492</v>
      </c>
      <c r="N826" s="187">
        <v>356.22188899999998</v>
      </c>
      <c r="O826" s="186">
        <f t="shared" si="40"/>
        <v>335.08902543507497</v>
      </c>
      <c r="P826" s="186">
        <f t="shared" si="41"/>
        <v>114.31740952030751</v>
      </c>
      <c r="Q826" s="215">
        <f>IF(P826="-",0,P826/(1+'General inputs'!$H$30)^'MP Calculations'!$C$40)</f>
        <v>253.93200491272009</v>
      </c>
    </row>
    <row r="827" spans="3:17" x14ac:dyDescent="0.25">
      <c r="C827" s="159"/>
      <c r="D827" s="165" t="s">
        <v>291</v>
      </c>
      <c r="E827" s="238">
        <v>33821</v>
      </c>
      <c r="F827" s="166" t="str">
        <f t="shared" si="39"/>
        <v>Date check - OK</v>
      </c>
      <c r="G827" s="68"/>
      <c r="H827" s="162" t="s">
        <v>279</v>
      </c>
      <c r="I827" s="173">
        <v>19964.399283333707</v>
      </c>
      <c r="J827" s="168">
        <f>IFERROR(MIN('MP Calculations'!$E$30/I827,1),"-")</f>
        <v>0.34115533736707537</v>
      </c>
      <c r="K827" s="12"/>
      <c r="L827" s="159">
        <v>2.1117460000000001</v>
      </c>
      <c r="M827" s="187" t="s">
        <v>492</v>
      </c>
      <c r="N827" s="187">
        <v>356.22188899999998</v>
      </c>
      <c r="O827" s="186">
        <f t="shared" si="40"/>
        <v>752.25014920819399</v>
      </c>
      <c r="P827" s="186">
        <f t="shared" si="41"/>
        <v>256.63415343755423</v>
      </c>
      <c r="Q827" s="215">
        <f>IF(P827="-",0,P827/(1+'General inputs'!$H$30)^'MP Calculations'!$C$40)</f>
        <v>570.05862348464359</v>
      </c>
    </row>
    <row r="828" spans="3:17" x14ac:dyDescent="0.25">
      <c r="C828" s="159"/>
      <c r="D828" s="165" t="s">
        <v>299</v>
      </c>
      <c r="E828" s="238">
        <v>33821</v>
      </c>
      <c r="F828" s="166" t="str">
        <f t="shared" si="39"/>
        <v>Date check - OK</v>
      </c>
      <c r="G828" s="68"/>
      <c r="H828" s="162" t="s">
        <v>279</v>
      </c>
      <c r="I828" s="173">
        <v>19964.399283333707</v>
      </c>
      <c r="J828" s="168">
        <f>IFERROR(MIN('MP Calculations'!$E$30/I828,1),"-")</f>
        <v>0.34115533736707537</v>
      </c>
      <c r="K828" s="12"/>
      <c r="L828" s="159">
        <v>7.3280539999999998</v>
      </c>
      <c r="M828" s="187" t="s">
        <v>492</v>
      </c>
      <c r="N828" s="187">
        <v>765.87706100000003</v>
      </c>
      <c r="O828" s="186">
        <f t="shared" si="40"/>
        <v>5612.3884603692941</v>
      </c>
      <c r="P828" s="186">
        <f t="shared" si="41"/>
        <v>1914.6962786323672</v>
      </c>
      <c r="Q828" s="215">
        <f>IF(P828="-",0,P828/(1+'General inputs'!$H$30)^'MP Calculations'!$C$40)</f>
        <v>4253.0937927321684</v>
      </c>
    </row>
    <row r="829" spans="3:17" x14ac:dyDescent="0.25">
      <c r="C829" s="159"/>
      <c r="D829" s="165" t="s">
        <v>367</v>
      </c>
      <c r="E829" s="238">
        <v>33821</v>
      </c>
      <c r="F829" s="166" t="str">
        <f t="shared" si="39"/>
        <v>Date check - OK</v>
      </c>
      <c r="G829" s="68"/>
      <c r="H829" s="162" t="s">
        <v>279</v>
      </c>
      <c r="I829" s="173">
        <v>19964.399283333707</v>
      </c>
      <c r="J829" s="168">
        <f>IFERROR(MIN('MP Calculations'!$E$30/I829,1),"-")</f>
        <v>0.34115533736707537</v>
      </c>
      <c r="K829" s="12"/>
      <c r="L829" s="159">
        <v>1.0422480000000001</v>
      </c>
      <c r="M829" s="187" t="s">
        <v>492</v>
      </c>
      <c r="N829" s="187">
        <v>536.11394299999995</v>
      </c>
      <c r="O829" s="186">
        <f t="shared" si="40"/>
        <v>558.763684863864</v>
      </c>
      <c r="P829" s="186">
        <f t="shared" si="41"/>
        <v>190.62521341820172</v>
      </c>
      <c r="Q829" s="215">
        <f>IF(P829="-",0,P829/(1+'General inputs'!$H$30)^'MP Calculations'!$C$40)</f>
        <v>423.43369075031598</v>
      </c>
    </row>
    <row r="830" spans="3:17" x14ac:dyDescent="0.25">
      <c r="C830" s="159"/>
      <c r="D830" s="165" t="s">
        <v>291</v>
      </c>
      <c r="E830" s="238">
        <v>33821</v>
      </c>
      <c r="F830" s="166" t="str">
        <f t="shared" si="39"/>
        <v>Date check - OK</v>
      </c>
      <c r="G830" s="68"/>
      <c r="H830" s="162" t="s">
        <v>279</v>
      </c>
      <c r="I830" s="173">
        <v>19964.399283333707</v>
      </c>
      <c r="J830" s="168">
        <f>IFERROR(MIN('MP Calculations'!$E$30/I830,1),"-")</f>
        <v>0.34115533736707537</v>
      </c>
      <c r="K830" s="12"/>
      <c r="L830" s="159">
        <v>1.1297969999999999</v>
      </c>
      <c r="M830" s="187" t="s">
        <v>492</v>
      </c>
      <c r="N830" s="187">
        <v>356.22188899999998</v>
      </c>
      <c r="O830" s="186">
        <f t="shared" si="40"/>
        <v>402.45842152653296</v>
      </c>
      <c r="P830" s="186">
        <f t="shared" si="41"/>
        <v>137.30083857210499</v>
      </c>
      <c r="Q830" s="215">
        <f>IF(P830="-",0,P830/(1+'General inputs'!$H$30)^'MP Calculations'!$C$40)</f>
        <v>304.98484317577953</v>
      </c>
    </row>
    <row r="831" spans="3:17" x14ac:dyDescent="0.25">
      <c r="C831" s="159"/>
      <c r="D831" s="165" t="s">
        <v>291</v>
      </c>
      <c r="E831" s="238">
        <v>33821</v>
      </c>
      <c r="F831" s="166" t="str">
        <f t="shared" si="39"/>
        <v>Date check - OK</v>
      </c>
      <c r="G831" s="68"/>
      <c r="H831" s="162" t="s">
        <v>279</v>
      </c>
      <c r="I831" s="173">
        <v>19964.399283333707</v>
      </c>
      <c r="J831" s="168">
        <f>IFERROR(MIN('MP Calculations'!$E$30/I831,1),"-")</f>
        <v>0.34115533736707537</v>
      </c>
      <c r="K831" s="12"/>
      <c r="L831" s="159">
        <v>2.1088499999999999</v>
      </c>
      <c r="M831" s="187" t="s">
        <v>492</v>
      </c>
      <c r="N831" s="187">
        <v>356.22188899999998</v>
      </c>
      <c r="O831" s="186">
        <f t="shared" si="40"/>
        <v>751.21853061764989</v>
      </c>
      <c r="P831" s="186">
        <f t="shared" si="41"/>
        <v>256.28221124926301</v>
      </c>
      <c r="Q831" s="215">
        <f>IF(P831="-",0,P831/(1+'General inputs'!$H$30)^'MP Calculations'!$C$40)</f>
        <v>569.27685817119595</v>
      </c>
    </row>
    <row r="832" spans="3:17" x14ac:dyDescent="0.25">
      <c r="C832" s="159"/>
      <c r="D832" s="165" t="s">
        <v>367</v>
      </c>
      <c r="E832" s="238">
        <v>33821</v>
      </c>
      <c r="F832" s="166" t="str">
        <f t="shared" si="39"/>
        <v>Date check - OK</v>
      </c>
      <c r="G832" s="68"/>
      <c r="H832" s="162" t="s">
        <v>279</v>
      </c>
      <c r="I832" s="173">
        <v>19964.399283333707</v>
      </c>
      <c r="J832" s="168">
        <f>IFERROR(MIN('MP Calculations'!$E$30/I832,1),"-")</f>
        <v>0.34115533736707537</v>
      </c>
      <c r="K832" s="12"/>
      <c r="L832" s="159">
        <v>5.6224290000000003</v>
      </c>
      <c r="M832" s="187" t="s">
        <v>492</v>
      </c>
      <c r="N832" s="187">
        <v>536.11394299999995</v>
      </c>
      <c r="O832" s="186">
        <f t="shared" si="40"/>
        <v>3014.2625804275467</v>
      </c>
      <c r="P832" s="186">
        <f t="shared" si="41"/>
        <v>1028.3317675387109</v>
      </c>
      <c r="Q832" s="215">
        <f>IF(P832="-",0,P832/(1+'General inputs'!$H$30)^'MP Calculations'!$C$40)</f>
        <v>2284.2220493122636</v>
      </c>
    </row>
    <row r="833" spans="3:17" x14ac:dyDescent="0.25">
      <c r="C833" s="159"/>
      <c r="D833" s="165" t="s">
        <v>299</v>
      </c>
      <c r="E833" s="238">
        <v>33821</v>
      </c>
      <c r="F833" s="166" t="str">
        <f t="shared" si="39"/>
        <v>Date check - OK</v>
      </c>
      <c r="G833" s="68"/>
      <c r="H833" s="162" t="s">
        <v>279</v>
      </c>
      <c r="I833" s="173">
        <v>19964.399283333707</v>
      </c>
      <c r="J833" s="168">
        <f>IFERROR(MIN('MP Calculations'!$E$30/I833,1),"-")</f>
        <v>0.34115533736707537</v>
      </c>
      <c r="K833" s="12"/>
      <c r="L833" s="159">
        <v>42.759957999999997</v>
      </c>
      <c r="M833" s="187" t="s">
        <v>492</v>
      </c>
      <c r="N833" s="187">
        <v>765.87706100000003</v>
      </c>
      <c r="O833" s="186">
        <f t="shared" si="40"/>
        <v>32748.870961523437</v>
      </c>
      <c r="P833" s="186">
        <f t="shared" si="41"/>
        <v>11172.452121269345</v>
      </c>
      <c r="Q833" s="215">
        <f>IF(P833="-",0,P833/(1+'General inputs'!$H$30)^'MP Calculations'!$C$40)</f>
        <v>24817.24506223456</v>
      </c>
    </row>
    <row r="834" spans="3:17" x14ac:dyDescent="0.25">
      <c r="C834" s="159"/>
      <c r="D834" s="165" t="s">
        <v>299</v>
      </c>
      <c r="E834" s="238">
        <v>33821</v>
      </c>
      <c r="F834" s="166" t="str">
        <f t="shared" si="39"/>
        <v>Date check - OK</v>
      </c>
      <c r="G834" s="68"/>
      <c r="H834" s="162" t="s">
        <v>279</v>
      </c>
      <c r="I834" s="173">
        <v>19964.399283333707</v>
      </c>
      <c r="J834" s="168">
        <f>IFERROR(MIN('MP Calculations'!$E$30/I834,1),"-")</f>
        <v>0.34115533736707537</v>
      </c>
      <c r="K834" s="12"/>
      <c r="L834" s="159">
        <v>21.177344000000002</v>
      </c>
      <c r="M834" s="187" t="s">
        <v>492</v>
      </c>
      <c r="N834" s="187">
        <v>765.87706100000003</v>
      </c>
      <c r="O834" s="186">
        <f t="shared" si="40"/>
        <v>16219.241982505986</v>
      </c>
      <c r="P834" s="186">
        <f t="shared" si="41"/>
        <v>5533.2809703800622</v>
      </c>
      <c r="Q834" s="215">
        <f>IF(P834="-",0,P834/(1+'General inputs'!$H$30)^'MP Calculations'!$C$40)</f>
        <v>12291.016184235794</v>
      </c>
    </row>
    <row r="835" spans="3:17" x14ac:dyDescent="0.25">
      <c r="C835" s="159"/>
      <c r="D835" s="165" t="s">
        <v>299</v>
      </c>
      <c r="E835" s="238">
        <v>33821</v>
      </c>
      <c r="F835" s="166" t="str">
        <f t="shared" si="39"/>
        <v>Date check - OK</v>
      </c>
      <c r="G835" s="68"/>
      <c r="H835" s="162" t="s">
        <v>279</v>
      </c>
      <c r="I835" s="173">
        <v>19964.399283333707</v>
      </c>
      <c r="J835" s="168">
        <f>IFERROR(MIN('MP Calculations'!$E$30/I835,1),"-")</f>
        <v>0.34115533736707537</v>
      </c>
      <c r="K835" s="12"/>
      <c r="L835" s="159">
        <v>42.111584999999998</v>
      </c>
      <c r="M835" s="187" t="s">
        <v>492</v>
      </c>
      <c r="N835" s="187">
        <v>765.87706100000003</v>
      </c>
      <c r="O835" s="186">
        <f t="shared" si="40"/>
        <v>32252.296953851685</v>
      </c>
      <c r="P835" s="186">
        <f t="shared" si="41"/>
        <v>11003.043248154368</v>
      </c>
      <c r="Q835" s="215">
        <f>IF(P835="-",0,P835/(1+'General inputs'!$H$30)^'MP Calculations'!$C$40)</f>
        <v>24440.938994938231</v>
      </c>
    </row>
    <row r="836" spans="3:17" x14ac:dyDescent="0.25">
      <c r="C836" s="159"/>
      <c r="D836" s="165" t="s">
        <v>299</v>
      </c>
      <c r="E836" s="238">
        <v>33821</v>
      </c>
      <c r="F836" s="166" t="str">
        <f t="shared" si="39"/>
        <v>Date check - OK</v>
      </c>
      <c r="G836" s="68"/>
      <c r="H836" s="162" t="s">
        <v>279</v>
      </c>
      <c r="I836" s="173">
        <v>19964.399283333707</v>
      </c>
      <c r="J836" s="168">
        <f>IFERROR(MIN('MP Calculations'!$E$30/I836,1),"-")</f>
        <v>0.34115533736707537</v>
      </c>
      <c r="K836" s="12"/>
      <c r="L836" s="159">
        <v>93.130796000000004</v>
      </c>
      <c r="M836" s="187" t="s">
        <v>492</v>
      </c>
      <c r="N836" s="187">
        <v>765.87706100000003</v>
      </c>
      <c r="O836" s="186">
        <f t="shared" si="40"/>
        <v>71326.740329070555</v>
      </c>
      <c r="P836" s="186">
        <f t="shared" si="41"/>
        <v>24333.498160257845</v>
      </c>
      <c r="Q836" s="215">
        <f>IF(P836="-",0,P836/(1+'General inputs'!$H$30)^'MP Calculations'!$C$40)</f>
        <v>54051.731930442358</v>
      </c>
    </row>
    <row r="837" spans="3:17" x14ac:dyDescent="0.25">
      <c r="C837" s="159"/>
      <c r="D837" s="165" t="s">
        <v>299</v>
      </c>
      <c r="E837" s="238">
        <v>33821</v>
      </c>
      <c r="F837" s="166" t="str">
        <f t="shared" si="39"/>
        <v>Date check - OK</v>
      </c>
      <c r="G837" s="68"/>
      <c r="H837" s="162" t="s">
        <v>279</v>
      </c>
      <c r="I837" s="173">
        <v>19964.399283333707</v>
      </c>
      <c r="J837" s="168">
        <f>IFERROR(MIN('MP Calculations'!$E$30/I837,1),"-")</f>
        <v>0.34115533736707537</v>
      </c>
      <c r="K837" s="12"/>
      <c r="L837" s="159">
        <v>2.7502949999999999</v>
      </c>
      <c r="M837" s="187" t="s">
        <v>492</v>
      </c>
      <c r="N837" s="187">
        <v>765.87706100000003</v>
      </c>
      <c r="O837" s="186">
        <f t="shared" si="40"/>
        <v>2106.3878514829948</v>
      </c>
      <c r="P837" s="186">
        <f t="shared" si="41"/>
        <v>718.60545809859013</v>
      </c>
      <c r="Q837" s="215">
        <f>IF(P837="-",0,P837/(1+'General inputs'!$H$30)^'MP Calculations'!$C$40)</f>
        <v>1596.2304034171034</v>
      </c>
    </row>
    <row r="838" spans="3:17" x14ac:dyDescent="0.25">
      <c r="C838" s="159"/>
      <c r="D838" s="165" t="s">
        <v>367</v>
      </c>
      <c r="E838" s="238">
        <v>33821</v>
      </c>
      <c r="F838" s="166" t="str">
        <f t="shared" si="39"/>
        <v>Date check - OK</v>
      </c>
      <c r="G838" s="68"/>
      <c r="H838" s="162" t="s">
        <v>279</v>
      </c>
      <c r="I838" s="173">
        <v>19964.399283333707</v>
      </c>
      <c r="J838" s="168">
        <f>IFERROR(MIN('MP Calculations'!$E$30/I838,1),"-")</f>
        <v>0.34115533736707537</v>
      </c>
      <c r="K838" s="12"/>
      <c r="L838" s="159">
        <v>113.60636</v>
      </c>
      <c r="M838" s="187" t="s">
        <v>492</v>
      </c>
      <c r="N838" s="187">
        <v>536.11394299999995</v>
      </c>
      <c r="O838" s="186">
        <f t="shared" si="40"/>
        <v>60905.953609477474</v>
      </c>
      <c r="P838" s="186">
        <f t="shared" si="41"/>
        <v>20778.391151304731</v>
      </c>
      <c r="Q838" s="215">
        <f>IF(P838="-",0,P838/(1+'General inputs'!$H$30)^'MP Calculations'!$C$40)</f>
        <v>46154.81181782941</v>
      </c>
    </row>
    <row r="839" spans="3:17" x14ac:dyDescent="0.25">
      <c r="C839" s="159"/>
      <c r="D839" s="165" t="s">
        <v>367</v>
      </c>
      <c r="E839" s="238">
        <v>33821</v>
      </c>
      <c r="F839" s="166" t="str">
        <f t="shared" si="39"/>
        <v>Date check - OK</v>
      </c>
      <c r="G839" s="68"/>
      <c r="H839" s="162" t="s">
        <v>279</v>
      </c>
      <c r="I839" s="173">
        <v>19964.399283333707</v>
      </c>
      <c r="J839" s="168">
        <f>IFERROR(MIN('MP Calculations'!$E$30/I839,1),"-")</f>
        <v>0.34115533736707537</v>
      </c>
      <c r="K839" s="12"/>
      <c r="L839" s="159">
        <v>3.053499</v>
      </c>
      <c r="M839" s="187" t="s">
        <v>492</v>
      </c>
      <c r="N839" s="187">
        <v>536.11394299999995</v>
      </c>
      <c r="O839" s="186">
        <f t="shared" si="40"/>
        <v>1637.0233888365569</v>
      </c>
      <c r="P839" s="186">
        <f t="shared" si="41"/>
        <v>558.47926649632859</v>
      </c>
      <c r="Q839" s="215">
        <f>IF(P839="-",0,P839/(1+'General inputs'!$H$30)^'MP Calculations'!$C$40)</f>
        <v>1240.5438545071797</v>
      </c>
    </row>
    <row r="840" spans="3:17" x14ac:dyDescent="0.25">
      <c r="C840" s="159"/>
      <c r="D840" s="165" t="s">
        <v>367</v>
      </c>
      <c r="E840" s="238">
        <v>33821</v>
      </c>
      <c r="F840" s="166" t="str">
        <f t="shared" si="39"/>
        <v>Date check - OK</v>
      </c>
      <c r="G840" s="68"/>
      <c r="H840" s="162" t="s">
        <v>279</v>
      </c>
      <c r="I840" s="173">
        <v>19964.399283333707</v>
      </c>
      <c r="J840" s="168">
        <f>IFERROR(MIN('MP Calculations'!$E$30/I840,1),"-")</f>
        <v>0.34115533736707537</v>
      </c>
      <c r="K840" s="12"/>
      <c r="L840" s="159">
        <v>1.144736</v>
      </c>
      <c r="M840" s="187" t="s">
        <v>492</v>
      </c>
      <c r="N840" s="187">
        <v>536.11394299999995</v>
      </c>
      <c r="O840" s="186">
        <f t="shared" si="40"/>
        <v>613.70893065404789</v>
      </c>
      <c r="P840" s="186">
        <f t="shared" si="41"/>
        <v>209.37007728246877</v>
      </c>
      <c r="Q840" s="215">
        <f>IF(P840="-",0,P840/(1+'General inputs'!$H$30)^'MP Calculations'!$C$40)</f>
        <v>465.07145076292164</v>
      </c>
    </row>
    <row r="841" spans="3:17" x14ac:dyDescent="0.25">
      <c r="C841" s="159"/>
      <c r="D841" s="165" t="s">
        <v>299</v>
      </c>
      <c r="E841" s="238">
        <v>33821</v>
      </c>
      <c r="F841" s="166" t="str">
        <f t="shared" si="39"/>
        <v>Date check - OK</v>
      </c>
      <c r="G841" s="68"/>
      <c r="H841" s="162" t="s">
        <v>279</v>
      </c>
      <c r="I841" s="173">
        <v>19964.399283333707</v>
      </c>
      <c r="J841" s="168">
        <f>IFERROR(MIN('MP Calculations'!$E$30/I841,1),"-")</f>
        <v>0.34115533736707537</v>
      </c>
      <c r="K841" s="12"/>
      <c r="L841" s="159">
        <v>74.846666999999997</v>
      </c>
      <c r="M841" s="187" t="s">
        <v>492</v>
      </c>
      <c r="N841" s="187">
        <v>765.87706100000003</v>
      </c>
      <c r="O841" s="186">
        <f t="shared" si="40"/>
        <v>57323.345347605689</v>
      </c>
      <c r="P841" s="186">
        <f t="shared" si="41"/>
        <v>19556.165221071791</v>
      </c>
      <c r="Q841" s="215">
        <f>IF(P841="-",0,P841/(1+'General inputs'!$H$30)^'MP Calculations'!$C$40)</f>
        <v>43439.894796680222</v>
      </c>
    </row>
    <row r="842" spans="3:17" x14ac:dyDescent="0.25">
      <c r="C842" s="159"/>
      <c r="D842" s="165" t="s">
        <v>299</v>
      </c>
      <c r="E842" s="238">
        <v>33821</v>
      </c>
      <c r="F842" s="166" t="str">
        <f t="shared" si="39"/>
        <v>Date check - OK</v>
      </c>
      <c r="G842" s="68"/>
      <c r="H842" s="162" t="s">
        <v>279</v>
      </c>
      <c r="I842" s="173">
        <v>19964.399283333707</v>
      </c>
      <c r="J842" s="168">
        <f>IFERROR(MIN('MP Calculations'!$E$30/I842,1),"-")</f>
        <v>0.34115533736707537</v>
      </c>
      <c r="K842" s="12"/>
      <c r="L842" s="159">
        <v>68.107034999999996</v>
      </c>
      <c r="M842" s="187" t="s">
        <v>492</v>
      </c>
      <c r="N842" s="187">
        <v>765.87706100000003</v>
      </c>
      <c r="O842" s="186">
        <f t="shared" si="40"/>
        <v>52161.615799224135</v>
      </c>
      <c r="P842" s="186">
        <f t="shared" si="41"/>
        <v>17795.213635596079</v>
      </c>
      <c r="Q842" s="215">
        <f>IF(P842="-",0,P842/(1+'General inputs'!$H$30)^'MP Calculations'!$C$40)</f>
        <v>39528.312400521689</v>
      </c>
    </row>
    <row r="843" spans="3:17" x14ac:dyDescent="0.25">
      <c r="C843" s="159"/>
      <c r="D843" s="165" t="s">
        <v>299</v>
      </c>
      <c r="E843" s="238">
        <v>33821</v>
      </c>
      <c r="F843" s="166" t="str">
        <f t="shared" si="39"/>
        <v>Date check - OK</v>
      </c>
      <c r="G843" s="68"/>
      <c r="H843" s="162" t="s">
        <v>279</v>
      </c>
      <c r="I843" s="173">
        <v>19964.399283333707</v>
      </c>
      <c r="J843" s="168">
        <f>IFERROR(MIN('MP Calculations'!$E$30/I843,1),"-")</f>
        <v>0.34115533736707537</v>
      </c>
      <c r="K843" s="12"/>
      <c r="L843" s="159">
        <v>49.636622000000003</v>
      </c>
      <c r="M843" s="187" t="s">
        <v>492</v>
      </c>
      <c r="N843" s="187">
        <v>765.87706100000003</v>
      </c>
      <c r="O843" s="186">
        <f t="shared" si="40"/>
        <v>38015.550175327946</v>
      </c>
      <c r="P843" s="186">
        <f t="shared" si="41"/>
        <v>12969.207845258987</v>
      </c>
      <c r="Q843" s="215">
        <f>IF(P843="-",0,P843/(1+'General inputs'!$H$30)^'MP Calculations'!$C$40)</f>
        <v>28808.358797627996</v>
      </c>
    </row>
    <row r="844" spans="3:17" x14ac:dyDescent="0.25">
      <c r="C844" s="159"/>
      <c r="D844" s="165" t="s">
        <v>367</v>
      </c>
      <c r="E844" s="238">
        <v>33821</v>
      </c>
      <c r="F844" s="166" t="str">
        <f t="shared" si="39"/>
        <v>Date check - OK</v>
      </c>
      <c r="G844" s="68"/>
      <c r="H844" s="162" t="s">
        <v>279</v>
      </c>
      <c r="I844" s="173">
        <v>19964.399283333707</v>
      </c>
      <c r="J844" s="168">
        <f>IFERROR(MIN('MP Calculations'!$E$30/I844,1),"-")</f>
        <v>0.34115533736707537</v>
      </c>
      <c r="K844" s="12"/>
      <c r="L844" s="159">
        <v>49.988242999999997</v>
      </c>
      <c r="M844" s="187" t="s">
        <v>492</v>
      </c>
      <c r="N844" s="187">
        <v>536.11394299999995</v>
      </c>
      <c r="O844" s="186">
        <f t="shared" si="40"/>
        <v>26799.394058372145</v>
      </c>
      <c r="P844" s="186">
        <f t="shared" si="41"/>
        <v>9142.7563212171444</v>
      </c>
      <c r="Q844" s="215">
        <f>IF(P844="-",0,P844/(1+'General inputs'!$H$30)^'MP Calculations'!$C$40)</f>
        <v>20308.704096926685</v>
      </c>
    </row>
    <row r="845" spans="3:17" x14ac:dyDescent="0.25">
      <c r="C845" s="159"/>
      <c r="D845" s="165" t="s">
        <v>367</v>
      </c>
      <c r="E845" s="238">
        <v>33821</v>
      </c>
      <c r="F845" s="166" t="str">
        <f t="shared" si="39"/>
        <v>Date check - OK</v>
      </c>
      <c r="G845" s="68"/>
      <c r="H845" s="162" t="s">
        <v>279</v>
      </c>
      <c r="I845" s="173">
        <v>19964.399283333707</v>
      </c>
      <c r="J845" s="168">
        <f>IFERROR(MIN('MP Calculations'!$E$30/I845,1),"-")</f>
        <v>0.34115533736707537</v>
      </c>
      <c r="K845" s="12"/>
      <c r="L845" s="159">
        <v>185.103026</v>
      </c>
      <c r="M845" s="187" t="s">
        <v>492</v>
      </c>
      <c r="N845" s="187">
        <v>536.11394299999995</v>
      </c>
      <c r="O845" s="186">
        <f t="shared" si="40"/>
        <v>99236.313130091512</v>
      </c>
      <c r="P845" s="186">
        <f t="shared" si="41"/>
        <v>33854.9978849611</v>
      </c>
      <c r="Q845" s="215">
        <f>IF(P845="-",0,P845/(1+'General inputs'!$H$30)^'MP Calculations'!$C$40)</f>
        <v>75201.734585464961</v>
      </c>
    </row>
    <row r="846" spans="3:17" x14ac:dyDescent="0.25">
      <c r="C846" s="159"/>
      <c r="D846" s="165" t="s">
        <v>299</v>
      </c>
      <c r="E846" s="238">
        <v>33821</v>
      </c>
      <c r="F846" s="166" t="str">
        <f t="shared" si="39"/>
        <v>Date check - OK</v>
      </c>
      <c r="G846" s="68"/>
      <c r="H846" s="162" t="s">
        <v>279</v>
      </c>
      <c r="I846" s="173">
        <v>19964.399283333707</v>
      </c>
      <c r="J846" s="168">
        <f>IFERROR(MIN('MP Calculations'!$E$30/I846,1),"-")</f>
        <v>0.34115533736707537</v>
      </c>
      <c r="K846" s="12"/>
      <c r="L846" s="159">
        <v>111.662908</v>
      </c>
      <c r="M846" s="187" t="s">
        <v>492</v>
      </c>
      <c r="N846" s="187">
        <v>765.87706100000003</v>
      </c>
      <c r="O846" s="186">
        <f t="shared" si="40"/>
        <v>85520.059801753392</v>
      </c>
      <c r="P846" s="186">
        <f t="shared" si="41"/>
        <v>29175.624853319641</v>
      </c>
      <c r="Q846" s="215">
        <f>IF(P846="-",0,P846/(1+'General inputs'!$H$30)^'MP Calculations'!$C$40)</f>
        <v>64807.494717318303</v>
      </c>
    </row>
    <row r="847" spans="3:17" x14ac:dyDescent="0.25">
      <c r="C847" s="159"/>
      <c r="D847" s="165" t="s">
        <v>291</v>
      </c>
      <c r="E847" s="238">
        <v>33821</v>
      </c>
      <c r="F847" s="166" t="str">
        <f t="shared" si="39"/>
        <v>Date check - OK</v>
      </c>
      <c r="G847" s="68"/>
      <c r="H847" s="162" t="s">
        <v>279</v>
      </c>
      <c r="I847" s="173">
        <v>19964.399283333707</v>
      </c>
      <c r="J847" s="168">
        <f>IFERROR(MIN('MP Calculations'!$E$30/I847,1),"-")</f>
        <v>0.34115533736707537</v>
      </c>
      <c r="K847" s="12"/>
      <c r="L847" s="159">
        <v>1.128709</v>
      </c>
      <c r="M847" s="187" t="s">
        <v>492</v>
      </c>
      <c r="N847" s="187">
        <v>356.22188899999998</v>
      </c>
      <c r="O847" s="186">
        <f t="shared" si="40"/>
        <v>402.07085211130095</v>
      </c>
      <c r="P847" s="186">
        <f t="shared" si="41"/>
        <v>137.16861719749835</v>
      </c>
      <c r="Q847" s="215">
        <f>IF(P847="-",0,P847/(1+'General inputs'!$H$30)^'MP Calculations'!$C$40)</f>
        <v>304.69114129006442</v>
      </c>
    </row>
    <row r="848" spans="3:17" x14ac:dyDescent="0.25">
      <c r="C848" s="159"/>
      <c r="D848" s="165" t="s">
        <v>367</v>
      </c>
      <c r="E848" s="238">
        <v>33821</v>
      </c>
      <c r="F848" s="166" t="str">
        <f t="shared" si="39"/>
        <v>Date check - OK</v>
      </c>
      <c r="G848" s="68"/>
      <c r="H848" s="162" t="s">
        <v>279</v>
      </c>
      <c r="I848" s="173">
        <v>19964.399283333707</v>
      </c>
      <c r="J848" s="168">
        <f>IFERROR(MIN('MP Calculations'!$E$30/I848,1),"-")</f>
        <v>0.34115533736707537</v>
      </c>
      <c r="K848" s="12"/>
      <c r="L848" s="159">
        <v>424.15409</v>
      </c>
      <c r="M848" s="187" t="s">
        <v>492</v>
      </c>
      <c r="N848" s="187">
        <v>536.11394299999995</v>
      </c>
      <c r="O848" s="186">
        <f t="shared" si="40"/>
        <v>227394.92162947686</v>
      </c>
      <c r="P848" s="186">
        <f t="shared" si="41"/>
        <v>77576.991204063845</v>
      </c>
      <c r="Q848" s="215">
        <f>IF(P848="-",0,P848/(1+'General inputs'!$H$30)^'MP Calculations'!$C$40)</f>
        <v>172320.91764679967</v>
      </c>
    </row>
    <row r="849" spans="3:17" x14ac:dyDescent="0.25">
      <c r="C849" s="159"/>
      <c r="D849" s="165" t="s">
        <v>367</v>
      </c>
      <c r="E849" s="238">
        <v>33821</v>
      </c>
      <c r="F849" s="166" t="str">
        <f t="shared" si="39"/>
        <v>Date check - OK</v>
      </c>
      <c r="G849" s="68"/>
      <c r="H849" s="162" t="s">
        <v>279</v>
      </c>
      <c r="I849" s="173">
        <v>19964.399283333707</v>
      </c>
      <c r="J849" s="168">
        <f>IFERROR(MIN('MP Calculations'!$E$30/I849,1),"-")</f>
        <v>0.34115533736707537</v>
      </c>
      <c r="K849" s="12"/>
      <c r="L849" s="159">
        <v>3.14513</v>
      </c>
      <c r="M849" s="187" t="s">
        <v>492</v>
      </c>
      <c r="N849" s="187">
        <v>536.11394299999995</v>
      </c>
      <c r="O849" s="186">
        <f t="shared" si="40"/>
        <v>1686.1480455475898</v>
      </c>
      <c r="P849" s="186">
        <f t="shared" si="41"/>
        <v>575.23840532962276</v>
      </c>
      <c r="Q849" s="215">
        <f>IF(P849="-",0,P849/(1+'General inputs'!$H$30)^'MP Calculations'!$C$40)</f>
        <v>1277.7707453403998</v>
      </c>
    </row>
    <row r="850" spans="3:17" x14ac:dyDescent="0.25">
      <c r="C850" s="159"/>
      <c r="D850" s="165" t="s">
        <v>299</v>
      </c>
      <c r="E850" s="238">
        <v>33821</v>
      </c>
      <c r="F850" s="166" t="str">
        <f t="shared" si="39"/>
        <v>Date check - OK</v>
      </c>
      <c r="G850" s="68"/>
      <c r="H850" s="162" t="s">
        <v>279</v>
      </c>
      <c r="I850" s="173">
        <v>19964.399283333707</v>
      </c>
      <c r="J850" s="168">
        <f>IFERROR(MIN('MP Calculations'!$E$30/I850,1),"-")</f>
        <v>0.34115533736707537</v>
      </c>
      <c r="K850" s="12"/>
      <c r="L850" s="159">
        <v>199.24804399999999</v>
      </c>
      <c r="M850" s="187" t="s">
        <v>492</v>
      </c>
      <c r="N850" s="187">
        <v>765.87706100000003</v>
      </c>
      <c r="O850" s="186">
        <f t="shared" si="40"/>
        <v>152599.50634871869</v>
      </c>
      <c r="P850" s="186">
        <f t="shared" si="41"/>
        <v>52060.136070446286</v>
      </c>
      <c r="Q850" s="215">
        <f>IF(P850="-",0,P850/(1+'General inputs'!$H$30)^'MP Calculations'!$C$40)</f>
        <v>115640.60788176862</v>
      </c>
    </row>
    <row r="851" spans="3:17" x14ac:dyDescent="0.25">
      <c r="C851" s="159"/>
      <c r="D851" s="165" t="s">
        <v>367</v>
      </c>
      <c r="E851" s="238">
        <v>33821</v>
      </c>
      <c r="F851" s="166" t="str">
        <f t="shared" si="39"/>
        <v>Date check - OK</v>
      </c>
      <c r="G851" s="68"/>
      <c r="H851" s="162" t="s">
        <v>279</v>
      </c>
      <c r="I851" s="173">
        <v>19964.399283333707</v>
      </c>
      <c r="J851" s="168">
        <f>IFERROR(MIN('MP Calculations'!$E$30/I851,1),"-")</f>
        <v>0.34115533736707537</v>
      </c>
      <c r="K851" s="12"/>
      <c r="L851" s="159">
        <v>98.25479</v>
      </c>
      <c r="M851" s="187" t="s">
        <v>492</v>
      </c>
      <c r="N851" s="187">
        <v>536.11394299999995</v>
      </c>
      <c r="O851" s="186">
        <f t="shared" si="40"/>
        <v>52675.762885536962</v>
      </c>
      <c r="P851" s="186">
        <f t="shared" si="41"/>
        <v>17970.617658283431</v>
      </c>
      <c r="Q851" s="215">
        <f>IF(P851="-",0,P851/(1+'General inputs'!$H$30)^'MP Calculations'!$C$40)</f>
        <v>39917.935427649878</v>
      </c>
    </row>
    <row r="852" spans="3:17" x14ac:dyDescent="0.25">
      <c r="C852" s="159"/>
      <c r="D852" s="165" t="s">
        <v>291</v>
      </c>
      <c r="E852" s="238">
        <v>33821</v>
      </c>
      <c r="F852" s="166" t="str">
        <f t="shared" si="39"/>
        <v>Date check - OK</v>
      </c>
      <c r="G852" s="68"/>
      <c r="H852" s="162" t="s">
        <v>279</v>
      </c>
      <c r="I852" s="173">
        <v>19964.399283333707</v>
      </c>
      <c r="J852" s="168">
        <f>IFERROR(MIN('MP Calculations'!$E$30/I852,1),"-")</f>
        <v>0.34115533736707537</v>
      </c>
      <c r="K852" s="12"/>
      <c r="L852" s="159">
        <v>0.94176199999999999</v>
      </c>
      <c r="M852" s="187" t="s">
        <v>492</v>
      </c>
      <c r="N852" s="187">
        <v>356.22188899999998</v>
      </c>
      <c r="O852" s="186">
        <f t="shared" si="40"/>
        <v>335.47623862841795</v>
      </c>
      <c r="P852" s="186">
        <f t="shared" si="41"/>
        <v>114.44950936791541</v>
      </c>
      <c r="Q852" s="215">
        <f>IF(P852="-",0,P852/(1+'General inputs'!$H$30)^'MP Calculations'!$C$40)</f>
        <v>254.22543685184903</v>
      </c>
    </row>
    <row r="853" spans="3:17" x14ac:dyDescent="0.25">
      <c r="C853" s="159"/>
      <c r="D853" s="165" t="s">
        <v>299</v>
      </c>
      <c r="E853" s="238">
        <v>33821</v>
      </c>
      <c r="F853" s="166" t="str">
        <f t="shared" si="39"/>
        <v>Date check - OK</v>
      </c>
      <c r="G853" s="68"/>
      <c r="H853" s="162" t="s">
        <v>279</v>
      </c>
      <c r="I853" s="173">
        <v>19964.399283333707</v>
      </c>
      <c r="J853" s="168">
        <f>IFERROR(MIN('MP Calculations'!$E$30/I853,1),"-")</f>
        <v>0.34115533736707537</v>
      </c>
      <c r="K853" s="12"/>
      <c r="L853" s="159">
        <v>2.1058020000000002</v>
      </c>
      <c r="M853" s="187" t="s">
        <v>492</v>
      </c>
      <c r="N853" s="187">
        <v>765.87706100000003</v>
      </c>
      <c r="O853" s="186">
        <f t="shared" si="40"/>
        <v>1612.7854468079222</v>
      </c>
      <c r="P853" s="186">
        <f t="shared" si="41"/>
        <v>550.21036320646613</v>
      </c>
      <c r="Q853" s="215">
        <f>IF(P853="-",0,P853/(1+'General inputs'!$H$30)^'MP Calculations'!$C$40)</f>
        <v>1222.1762305412853</v>
      </c>
    </row>
    <row r="854" spans="3:17" x14ac:dyDescent="0.25">
      <c r="C854" s="159"/>
      <c r="D854" s="165" t="s">
        <v>299</v>
      </c>
      <c r="E854" s="238">
        <v>33821</v>
      </c>
      <c r="F854" s="166" t="str">
        <f t="shared" si="39"/>
        <v>Date check - OK</v>
      </c>
      <c r="G854" s="68"/>
      <c r="H854" s="162" t="s">
        <v>279</v>
      </c>
      <c r="I854" s="173">
        <v>19964.399283333707</v>
      </c>
      <c r="J854" s="168">
        <f>IFERROR(MIN('MP Calculations'!$E$30/I854,1),"-")</f>
        <v>0.34115533736707537</v>
      </c>
      <c r="K854" s="12"/>
      <c r="L854" s="159">
        <v>38.121513</v>
      </c>
      <c r="M854" s="187" t="s">
        <v>492</v>
      </c>
      <c r="N854" s="187">
        <v>765.87706100000003</v>
      </c>
      <c r="O854" s="186">
        <f t="shared" si="40"/>
        <v>29196.392337313293</v>
      </c>
      <c r="P854" s="186">
        <f t="shared" si="41"/>
        <v>9960.5050777376109</v>
      </c>
      <c r="Q854" s="215">
        <f>IF(P854="-",0,P854/(1+'General inputs'!$H$30)^'MP Calculations'!$C$40)</f>
        <v>22125.160419104264</v>
      </c>
    </row>
    <row r="855" spans="3:17" x14ac:dyDescent="0.25">
      <c r="C855" s="159"/>
      <c r="D855" s="165" t="s">
        <v>367</v>
      </c>
      <c r="E855" s="238">
        <v>33821</v>
      </c>
      <c r="F855" s="166" t="str">
        <f t="shared" ref="F855:F918" si="42">IF(E855="","-",IF(OR(E855&lt;$E$15,E855&gt;$E$16),"ERROR - date outside of range","Date check - OK"))</f>
        <v>Date check - OK</v>
      </c>
      <c r="G855" s="68"/>
      <c r="H855" s="162" t="s">
        <v>279</v>
      </c>
      <c r="I855" s="173">
        <v>19964.399283333707</v>
      </c>
      <c r="J855" s="168">
        <f>IFERROR(MIN('MP Calculations'!$E$30/I855,1),"-")</f>
        <v>0.34115533736707537</v>
      </c>
      <c r="K855" s="12"/>
      <c r="L855" s="159">
        <v>2.157403</v>
      </c>
      <c r="M855" s="187" t="s">
        <v>492</v>
      </c>
      <c r="N855" s="187">
        <v>536.11394299999995</v>
      </c>
      <c r="O855" s="186">
        <f t="shared" ref="O855:O918" si="43">IF(N855="","-",L855*N855)</f>
        <v>1156.6138289700289</v>
      </c>
      <c r="P855" s="186">
        <f t="shared" ref="P855:P918" si="44">IF(O855="-","-",IF(OR(E855&lt;$E$15,E855&gt;$E$16),0,O855*J855))</f>
        <v>394.58498102569501</v>
      </c>
      <c r="Q855" s="215">
        <f>IF(P855="-",0,P855/(1+'General inputs'!$H$30)^'MP Calculations'!$C$40)</f>
        <v>876.48728011548474</v>
      </c>
    </row>
    <row r="856" spans="3:17" x14ac:dyDescent="0.25">
      <c r="C856" s="159"/>
      <c r="D856" s="165" t="s">
        <v>299</v>
      </c>
      <c r="E856" s="238">
        <v>33821</v>
      </c>
      <c r="F856" s="166" t="str">
        <f t="shared" si="42"/>
        <v>Date check - OK</v>
      </c>
      <c r="G856" s="68"/>
      <c r="H856" s="162" t="s">
        <v>279</v>
      </c>
      <c r="I856" s="173">
        <v>19964.399283333707</v>
      </c>
      <c r="J856" s="168">
        <f>IFERROR(MIN('MP Calculations'!$E$30/I856,1),"-")</f>
        <v>0.34115533736707537</v>
      </c>
      <c r="K856" s="12"/>
      <c r="L856" s="159">
        <v>254.08706699999999</v>
      </c>
      <c r="M856" s="187" t="s">
        <v>492</v>
      </c>
      <c r="N856" s="187">
        <v>765.87706100000003</v>
      </c>
      <c r="O856" s="186">
        <f t="shared" si="43"/>
        <v>194599.4561120701</v>
      </c>
      <c r="P856" s="186">
        <f t="shared" si="44"/>
        <v>66388.643101362657</v>
      </c>
      <c r="Q856" s="215">
        <f>IF(P856="-",0,P856/(1+'General inputs'!$H$30)^'MP Calculations'!$C$40)</f>
        <v>147468.36301577781</v>
      </c>
    </row>
    <row r="857" spans="3:17" x14ac:dyDescent="0.25">
      <c r="C857" s="159"/>
      <c r="D857" s="165" t="s">
        <v>299</v>
      </c>
      <c r="E857" s="238">
        <v>33821</v>
      </c>
      <c r="F857" s="166" t="str">
        <f t="shared" si="42"/>
        <v>Date check - OK</v>
      </c>
      <c r="G857" s="68"/>
      <c r="H857" s="162" t="s">
        <v>279</v>
      </c>
      <c r="I857" s="173">
        <v>19964.399283333707</v>
      </c>
      <c r="J857" s="168">
        <f>IFERROR(MIN('MP Calculations'!$E$30/I857,1),"-")</f>
        <v>0.34115533736707537</v>
      </c>
      <c r="K857" s="12"/>
      <c r="L857" s="159">
        <v>197.49163999999999</v>
      </c>
      <c r="M857" s="187" t="s">
        <v>492</v>
      </c>
      <c r="N857" s="187">
        <v>765.87706100000003</v>
      </c>
      <c r="O857" s="186">
        <f t="shared" si="43"/>
        <v>151254.31681527002</v>
      </c>
      <c r="P857" s="186">
        <f t="shared" si="44"/>
        <v>51601.217481339947</v>
      </c>
      <c r="Q857" s="215">
        <f>IF(P857="-",0,P857/(1+'General inputs'!$H$30)^'MP Calculations'!$C$40)</f>
        <v>114621.21706533493</v>
      </c>
    </row>
    <row r="858" spans="3:17" x14ac:dyDescent="0.25">
      <c r="C858" s="159"/>
      <c r="D858" s="165" t="s">
        <v>299</v>
      </c>
      <c r="E858" s="238">
        <v>33821</v>
      </c>
      <c r="F858" s="166" t="str">
        <f t="shared" si="42"/>
        <v>Date check - OK</v>
      </c>
      <c r="G858" s="68"/>
      <c r="H858" s="162" t="s">
        <v>279</v>
      </c>
      <c r="I858" s="173">
        <v>19964.399283333707</v>
      </c>
      <c r="J858" s="168">
        <f>IFERROR(MIN('MP Calculations'!$E$30/I858,1),"-")</f>
        <v>0.34115533736707537</v>
      </c>
      <c r="K858" s="12"/>
      <c r="L858" s="159">
        <v>46.868108999999997</v>
      </c>
      <c r="M858" s="187" t="s">
        <v>492</v>
      </c>
      <c r="N858" s="187">
        <v>765.87706100000003</v>
      </c>
      <c r="O858" s="186">
        <f t="shared" si="43"/>
        <v>35895.209575547648</v>
      </c>
      <c r="P858" s="186">
        <f t="shared" si="44"/>
        <v>12245.842332607832</v>
      </c>
      <c r="Q858" s="215">
        <f>IF(P858="-",0,P858/(1+'General inputs'!$H$30)^'MP Calculations'!$C$40)</f>
        <v>27201.554937367364</v>
      </c>
    </row>
    <row r="859" spans="3:17" x14ac:dyDescent="0.25">
      <c r="C859" s="159"/>
      <c r="D859" s="165" t="s">
        <v>367</v>
      </c>
      <c r="E859" s="238">
        <v>33821</v>
      </c>
      <c r="F859" s="166" t="str">
        <f t="shared" si="42"/>
        <v>Date check - OK</v>
      </c>
      <c r="G859" s="68"/>
      <c r="H859" s="162" t="s">
        <v>279</v>
      </c>
      <c r="I859" s="173">
        <v>19964.399283333707</v>
      </c>
      <c r="J859" s="168">
        <f>IFERROR(MIN('MP Calculations'!$E$30/I859,1),"-")</f>
        <v>0.34115533736707537</v>
      </c>
      <c r="K859" s="12"/>
      <c r="L859" s="159">
        <v>178.31373400000001</v>
      </c>
      <c r="M859" s="187" t="s">
        <v>492</v>
      </c>
      <c r="N859" s="187">
        <v>536.11394299999995</v>
      </c>
      <c r="O859" s="186">
        <f t="shared" si="43"/>
        <v>95596.47902579316</v>
      </c>
      <c r="P859" s="186">
        <f t="shared" si="44"/>
        <v>32613.249053149011</v>
      </c>
      <c r="Q859" s="215">
        <f>IF(P859="-",0,P859/(1+'General inputs'!$H$30)^'MP Calculations'!$C$40)</f>
        <v>72443.451557681183</v>
      </c>
    </row>
    <row r="860" spans="3:17" x14ac:dyDescent="0.25">
      <c r="C860" s="159"/>
      <c r="D860" s="165" t="s">
        <v>367</v>
      </c>
      <c r="E860" s="238">
        <v>33821</v>
      </c>
      <c r="F860" s="166" t="str">
        <f t="shared" si="42"/>
        <v>Date check - OK</v>
      </c>
      <c r="G860" s="68"/>
      <c r="H860" s="162" t="s">
        <v>279</v>
      </c>
      <c r="I860" s="173">
        <v>19964.399283333707</v>
      </c>
      <c r="J860" s="168">
        <f>IFERROR(MIN('MP Calculations'!$E$30/I860,1),"-")</f>
        <v>0.34115533736707537</v>
      </c>
      <c r="K860" s="12"/>
      <c r="L860" s="159">
        <v>1.399683</v>
      </c>
      <c r="M860" s="187" t="s">
        <v>492</v>
      </c>
      <c r="N860" s="187">
        <v>536.11394299999995</v>
      </c>
      <c r="O860" s="186">
        <f t="shared" si="43"/>
        <v>750.38957208006889</v>
      </c>
      <c r="P860" s="186">
        <f t="shared" si="44"/>
        <v>255.99940761971123</v>
      </c>
      <c r="Q860" s="215">
        <f>IF(P860="-",0,P860/(1+'General inputs'!$H$30)^'MP Calculations'!$C$40)</f>
        <v>568.64866957813729</v>
      </c>
    </row>
    <row r="861" spans="3:17" x14ac:dyDescent="0.25">
      <c r="C861" s="159"/>
      <c r="D861" s="165" t="s">
        <v>299</v>
      </c>
      <c r="E861" s="238">
        <v>33821</v>
      </c>
      <c r="F861" s="166" t="str">
        <f t="shared" si="42"/>
        <v>Date check - OK</v>
      </c>
      <c r="G861" s="68"/>
      <c r="H861" s="162" t="s">
        <v>279</v>
      </c>
      <c r="I861" s="173">
        <v>19964.399283333707</v>
      </c>
      <c r="J861" s="168">
        <f>IFERROR(MIN('MP Calculations'!$E$30/I861,1),"-")</f>
        <v>0.34115533736707537</v>
      </c>
      <c r="K861" s="12"/>
      <c r="L861" s="159">
        <v>250.27984499999999</v>
      </c>
      <c r="M861" s="187" t="s">
        <v>492</v>
      </c>
      <c r="N861" s="187">
        <v>765.87706100000003</v>
      </c>
      <c r="O861" s="186">
        <f t="shared" si="43"/>
        <v>191683.59211613555</v>
      </c>
      <c r="P861" s="186">
        <f t="shared" si="44"/>
        <v>65393.880536113094</v>
      </c>
      <c r="Q861" s="215">
        <f>IF(P861="-",0,P861/(1+'General inputs'!$H$30)^'MP Calculations'!$C$40)</f>
        <v>145258.70786643622</v>
      </c>
    </row>
    <row r="862" spans="3:17" x14ac:dyDescent="0.25">
      <c r="C862" s="159"/>
      <c r="D862" s="165" t="s">
        <v>299</v>
      </c>
      <c r="E862" s="238">
        <v>33821</v>
      </c>
      <c r="F862" s="166" t="str">
        <f t="shared" si="42"/>
        <v>Date check - OK</v>
      </c>
      <c r="G862" s="68"/>
      <c r="H862" s="162" t="s">
        <v>279</v>
      </c>
      <c r="I862" s="173">
        <v>19964.399283333707</v>
      </c>
      <c r="J862" s="168">
        <f>IFERROR(MIN('MP Calculations'!$E$30/I862,1),"-")</f>
        <v>0.34115533736707537</v>
      </c>
      <c r="K862" s="12"/>
      <c r="L862" s="159">
        <v>33.908774999999999</v>
      </c>
      <c r="M862" s="187" t="s">
        <v>492</v>
      </c>
      <c r="N862" s="187">
        <v>765.87706100000003</v>
      </c>
      <c r="O862" s="186">
        <f t="shared" si="43"/>
        <v>25969.952939110273</v>
      </c>
      <c r="P862" s="186">
        <f t="shared" si="44"/>
        <v>8859.7880563492363</v>
      </c>
      <c r="Q862" s="215">
        <f>IF(P862="-",0,P862/(1+'General inputs'!$H$30)^'MP Calculations'!$C$40)</f>
        <v>19680.149801250336</v>
      </c>
    </row>
    <row r="863" spans="3:17" x14ac:dyDescent="0.25">
      <c r="C863" s="159"/>
      <c r="D863" s="165" t="s">
        <v>299</v>
      </c>
      <c r="E863" s="238">
        <v>33821</v>
      </c>
      <c r="F863" s="166" t="str">
        <f t="shared" si="42"/>
        <v>Date check - OK</v>
      </c>
      <c r="G863" s="68"/>
      <c r="H863" s="162" t="s">
        <v>279</v>
      </c>
      <c r="I863" s="173">
        <v>19964.399283333707</v>
      </c>
      <c r="J863" s="168">
        <f>IFERROR(MIN('MP Calculations'!$E$30/I863,1),"-")</f>
        <v>0.34115533736707537</v>
      </c>
      <c r="K863" s="12"/>
      <c r="L863" s="159">
        <v>23.522364</v>
      </c>
      <c r="M863" s="187" t="s">
        <v>492</v>
      </c>
      <c r="N863" s="187">
        <v>765.87706100000003</v>
      </c>
      <c r="O863" s="186">
        <f t="shared" si="43"/>
        <v>18015.239008092205</v>
      </c>
      <c r="P863" s="186">
        <f t="shared" si="44"/>
        <v>6145.9949415541923</v>
      </c>
      <c r="Q863" s="215">
        <f>IF(P863="-",0,P863/(1+'General inputs'!$H$30)^'MP Calculations'!$C$40)</f>
        <v>13652.030991964119</v>
      </c>
    </row>
    <row r="864" spans="3:17" x14ac:dyDescent="0.25">
      <c r="C864" s="159"/>
      <c r="D864" s="165" t="s">
        <v>367</v>
      </c>
      <c r="E864" s="238">
        <v>33821</v>
      </c>
      <c r="F864" s="166" t="str">
        <f t="shared" si="42"/>
        <v>Date check - OK</v>
      </c>
      <c r="G864" s="68"/>
      <c r="H864" s="162" t="s">
        <v>279</v>
      </c>
      <c r="I864" s="173">
        <v>19964.399283333707</v>
      </c>
      <c r="J864" s="168">
        <f>IFERROR(MIN('MP Calculations'!$E$30/I864,1),"-")</f>
        <v>0.34115533736707537</v>
      </c>
      <c r="K864" s="12"/>
      <c r="L864" s="159">
        <v>1.395195</v>
      </c>
      <c r="M864" s="187" t="s">
        <v>492</v>
      </c>
      <c r="N864" s="187">
        <v>536.11394299999995</v>
      </c>
      <c r="O864" s="186">
        <f t="shared" si="43"/>
        <v>747.98349270388496</v>
      </c>
      <c r="P864" s="186">
        <f t="shared" si="44"/>
        <v>255.17856079839723</v>
      </c>
      <c r="Q864" s="215">
        <f>IF(P864="-",0,P864/(1+'General inputs'!$H$30)^'MP Calculations'!$C$40)</f>
        <v>566.82533155869521</v>
      </c>
    </row>
    <row r="865" spans="3:17" x14ac:dyDescent="0.25">
      <c r="C865" s="159"/>
      <c r="D865" s="165" t="s">
        <v>291</v>
      </c>
      <c r="E865" s="238">
        <v>33821</v>
      </c>
      <c r="F865" s="166" t="str">
        <f t="shared" si="42"/>
        <v>Date check - OK</v>
      </c>
      <c r="G865" s="68"/>
      <c r="H865" s="162" t="s">
        <v>279</v>
      </c>
      <c r="I865" s="173">
        <v>19964.399283333707</v>
      </c>
      <c r="J865" s="168">
        <f>IFERROR(MIN('MP Calculations'!$E$30/I865,1),"-")</f>
        <v>0.34115533736707537</v>
      </c>
      <c r="K865" s="12"/>
      <c r="L865" s="159">
        <v>3.5667469999999999</v>
      </c>
      <c r="M865" s="187" t="s">
        <v>492</v>
      </c>
      <c r="N865" s="187">
        <v>356.22188899999998</v>
      </c>
      <c r="O865" s="186">
        <f t="shared" si="43"/>
        <v>1270.5533539250828</v>
      </c>
      <c r="P865" s="186">
        <f t="shared" si="44"/>
        <v>433.45605810118076</v>
      </c>
      <c r="Q865" s="215">
        <f>IF(P865="-",0,P865/(1+'General inputs'!$H$30)^'MP Calculations'!$C$40)</f>
        <v>962.83117625793136</v>
      </c>
    </row>
    <row r="866" spans="3:17" x14ac:dyDescent="0.25">
      <c r="C866" s="159"/>
      <c r="D866" s="165" t="s">
        <v>299</v>
      </c>
      <c r="E866" s="238">
        <v>33821</v>
      </c>
      <c r="F866" s="166" t="str">
        <f t="shared" si="42"/>
        <v>Date check - OK</v>
      </c>
      <c r="G866" s="68"/>
      <c r="H866" s="162" t="s">
        <v>279</v>
      </c>
      <c r="I866" s="173">
        <v>19964.399283333707</v>
      </c>
      <c r="J866" s="168">
        <f>IFERROR(MIN('MP Calculations'!$E$30/I866,1),"-")</f>
        <v>0.34115533736707537</v>
      </c>
      <c r="K866" s="12"/>
      <c r="L866" s="159">
        <v>36.235680000000002</v>
      </c>
      <c r="M866" s="187" t="s">
        <v>492</v>
      </c>
      <c r="N866" s="187">
        <v>765.87706100000003</v>
      </c>
      <c r="O866" s="186">
        <f t="shared" si="43"/>
        <v>27752.076101736482</v>
      </c>
      <c r="P866" s="186">
        <f t="shared" si="44"/>
        <v>9467.7688851246603</v>
      </c>
      <c r="Q866" s="215">
        <f>IF(P866="-",0,P866/(1+'General inputs'!$H$30)^'MP Calculations'!$C$40)</f>
        <v>21030.650931806616</v>
      </c>
    </row>
    <row r="867" spans="3:17" x14ac:dyDescent="0.25">
      <c r="C867" s="159"/>
      <c r="D867" s="165" t="s">
        <v>299</v>
      </c>
      <c r="E867" s="238">
        <v>33821</v>
      </c>
      <c r="F867" s="166" t="str">
        <f t="shared" si="42"/>
        <v>Date check - OK</v>
      </c>
      <c r="G867" s="68"/>
      <c r="H867" s="162" t="s">
        <v>279</v>
      </c>
      <c r="I867" s="173">
        <v>19964.399283333707</v>
      </c>
      <c r="J867" s="168">
        <f>IFERROR(MIN('MP Calculations'!$E$30/I867,1),"-")</f>
        <v>0.34115533736707537</v>
      </c>
      <c r="K867" s="12"/>
      <c r="L867" s="159">
        <v>44.429754000000003</v>
      </c>
      <c r="M867" s="187" t="s">
        <v>492</v>
      </c>
      <c r="N867" s="187">
        <v>765.87706100000003</v>
      </c>
      <c r="O867" s="186">
        <f t="shared" si="43"/>
        <v>34027.729414472997</v>
      </c>
      <c r="P867" s="186">
        <f t="shared" si="44"/>
        <v>11608.741508230089</v>
      </c>
      <c r="Q867" s="215">
        <f>IF(P867="-",0,P867/(1+'General inputs'!$H$30)^'MP Calculations'!$C$40)</f>
        <v>25786.369880737402</v>
      </c>
    </row>
    <row r="868" spans="3:17" x14ac:dyDescent="0.25">
      <c r="C868" s="159"/>
      <c r="D868" s="165" t="s">
        <v>299</v>
      </c>
      <c r="E868" s="238">
        <v>33821</v>
      </c>
      <c r="F868" s="166" t="str">
        <f t="shared" si="42"/>
        <v>Date check - OK</v>
      </c>
      <c r="G868" s="68"/>
      <c r="H868" s="162" t="s">
        <v>279</v>
      </c>
      <c r="I868" s="173">
        <v>19964.399283333707</v>
      </c>
      <c r="J868" s="168">
        <f>IFERROR(MIN('MP Calculations'!$E$30/I868,1),"-")</f>
        <v>0.34115533736707537</v>
      </c>
      <c r="K868" s="12"/>
      <c r="L868" s="159">
        <v>71.941857999999996</v>
      </c>
      <c r="M868" s="187" t="s">
        <v>492</v>
      </c>
      <c r="N868" s="187">
        <v>765.87706100000003</v>
      </c>
      <c r="O868" s="186">
        <f t="shared" si="43"/>
        <v>55098.618767919339</v>
      </c>
      <c r="P868" s="186">
        <f t="shared" si="44"/>
        <v>18797.187874229392</v>
      </c>
      <c r="Q868" s="215">
        <f>IF(P868="-",0,P868/(1+'General inputs'!$H$30)^'MP Calculations'!$C$40)</f>
        <v>41753.986760662396</v>
      </c>
    </row>
    <row r="869" spans="3:17" x14ac:dyDescent="0.25">
      <c r="C869" s="159"/>
      <c r="D869" s="165" t="s">
        <v>367</v>
      </c>
      <c r="E869" s="238">
        <v>33821</v>
      </c>
      <c r="F869" s="166" t="str">
        <f t="shared" si="42"/>
        <v>Date check - OK</v>
      </c>
      <c r="G869" s="68"/>
      <c r="H869" s="162" t="s">
        <v>279</v>
      </c>
      <c r="I869" s="173">
        <v>19964.399283333707</v>
      </c>
      <c r="J869" s="168">
        <f>IFERROR(MIN('MP Calculations'!$E$30/I869,1),"-")</f>
        <v>0.34115533736707537</v>
      </c>
      <c r="K869" s="12"/>
      <c r="L869" s="159">
        <v>74.531079000000005</v>
      </c>
      <c r="M869" s="187" t="s">
        <v>492</v>
      </c>
      <c r="N869" s="187">
        <v>536.11394299999995</v>
      </c>
      <c r="O869" s="186">
        <f t="shared" si="43"/>
        <v>39957.150638734493</v>
      </c>
      <c r="P869" s="186">
        <f t="shared" si="44"/>
        <v>13631.595206384516</v>
      </c>
      <c r="Q869" s="215">
        <f>IF(P869="-",0,P869/(1+'General inputs'!$H$30)^'MP Calculations'!$C$40)</f>
        <v>30279.712560324762</v>
      </c>
    </row>
    <row r="870" spans="3:17" x14ac:dyDescent="0.25">
      <c r="C870" s="159"/>
      <c r="D870" s="165" t="s">
        <v>299</v>
      </c>
      <c r="E870" s="238">
        <v>33821</v>
      </c>
      <c r="F870" s="166" t="str">
        <f t="shared" si="42"/>
        <v>Date check - OK</v>
      </c>
      <c r="G870" s="68"/>
      <c r="H870" s="162" t="s">
        <v>279</v>
      </c>
      <c r="I870" s="173">
        <v>19964.399283333707</v>
      </c>
      <c r="J870" s="168">
        <f>IFERROR(MIN('MP Calculations'!$E$30/I870,1),"-")</f>
        <v>0.34115533736707537</v>
      </c>
      <c r="K870" s="12"/>
      <c r="L870" s="159">
        <v>81.093084000000005</v>
      </c>
      <c r="M870" s="187" t="s">
        <v>492</v>
      </c>
      <c r="N870" s="187">
        <v>765.87706100000003</v>
      </c>
      <c r="O870" s="186">
        <f t="shared" si="43"/>
        <v>62107.332841346128</v>
      </c>
      <c r="P870" s="186">
        <f t="shared" si="44"/>
        <v>21188.248088458677</v>
      </c>
      <c r="Q870" s="215">
        <f>IF(P870="-",0,P870/(1+'General inputs'!$H$30)^'MP Calculations'!$C$40)</f>
        <v>47065.222526186124</v>
      </c>
    </row>
    <row r="871" spans="3:17" x14ac:dyDescent="0.25">
      <c r="C871" s="159"/>
      <c r="D871" s="165" t="s">
        <v>299</v>
      </c>
      <c r="E871" s="238">
        <v>33821</v>
      </c>
      <c r="F871" s="166" t="str">
        <f t="shared" si="42"/>
        <v>Date check - OK</v>
      </c>
      <c r="G871" s="68"/>
      <c r="H871" s="162" t="s">
        <v>279</v>
      </c>
      <c r="I871" s="173">
        <v>19964.399283333707</v>
      </c>
      <c r="J871" s="168">
        <f>IFERROR(MIN('MP Calculations'!$E$30/I871,1),"-")</f>
        <v>0.34115533736707537</v>
      </c>
      <c r="K871" s="12"/>
      <c r="L871" s="159">
        <v>7.3292310000000001</v>
      </c>
      <c r="M871" s="187" t="s">
        <v>492</v>
      </c>
      <c r="N871" s="187">
        <v>765.87706100000003</v>
      </c>
      <c r="O871" s="186">
        <f t="shared" si="43"/>
        <v>5613.2898976700908</v>
      </c>
      <c r="P871" s="186">
        <f t="shared" si="44"/>
        <v>1915.0038087788357</v>
      </c>
      <c r="Q871" s="215">
        <f>IF(P871="-",0,P871/(1+'General inputs'!$H$30)^'MP Calculations'!$C$40)</f>
        <v>4253.7769060654</v>
      </c>
    </row>
    <row r="872" spans="3:17" x14ac:dyDescent="0.25">
      <c r="C872" s="159"/>
      <c r="D872" s="165" t="s">
        <v>299</v>
      </c>
      <c r="E872" s="238">
        <v>33821</v>
      </c>
      <c r="F872" s="166" t="str">
        <f t="shared" si="42"/>
        <v>Date check - OK</v>
      </c>
      <c r="G872" s="68"/>
      <c r="H872" s="162" t="s">
        <v>279</v>
      </c>
      <c r="I872" s="173">
        <v>19964.399283333707</v>
      </c>
      <c r="J872" s="168">
        <f>IFERROR(MIN('MP Calculations'!$E$30/I872,1),"-")</f>
        <v>0.34115533736707537</v>
      </c>
      <c r="K872" s="12"/>
      <c r="L872" s="159">
        <v>97.122461999999999</v>
      </c>
      <c r="M872" s="187" t="s">
        <v>492</v>
      </c>
      <c r="N872" s="187">
        <v>765.87706100000003</v>
      </c>
      <c r="O872" s="186">
        <f t="shared" si="43"/>
        <v>74383.86575364419</v>
      </c>
      <c r="P872" s="186">
        <f t="shared" si="44"/>
        <v>25376.452815851728</v>
      </c>
      <c r="Q872" s="215">
        <f>IF(P872="-",0,P872/(1+'General inputs'!$H$30)^'MP Calculations'!$C$40)</f>
        <v>56368.435640221258</v>
      </c>
    </row>
    <row r="873" spans="3:17" x14ac:dyDescent="0.25">
      <c r="C873" s="159"/>
      <c r="D873" s="165" t="s">
        <v>291</v>
      </c>
      <c r="E873" s="238">
        <v>33821</v>
      </c>
      <c r="F873" s="166" t="str">
        <f t="shared" si="42"/>
        <v>Date check - OK</v>
      </c>
      <c r="G873" s="68"/>
      <c r="H873" s="162" t="s">
        <v>279</v>
      </c>
      <c r="I873" s="173">
        <v>19964.399283333707</v>
      </c>
      <c r="J873" s="168">
        <f>IFERROR(MIN('MP Calculations'!$E$30/I873,1),"-")</f>
        <v>0.34115533736707537</v>
      </c>
      <c r="K873" s="12"/>
      <c r="L873" s="159">
        <v>0.94176199999999999</v>
      </c>
      <c r="M873" s="187" t="s">
        <v>492</v>
      </c>
      <c r="N873" s="187">
        <v>356.22188899999998</v>
      </c>
      <c r="O873" s="186">
        <f t="shared" si="43"/>
        <v>335.47623862841795</v>
      </c>
      <c r="P873" s="186">
        <f t="shared" si="44"/>
        <v>114.44950936791541</v>
      </c>
      <c r="Q873" s="215">
        <f>IF(P873="-",0,P873/(1+'General inputs'!$H$30)^'MP Calculations'!$C$40)</f>
        <v>254.22543685184903</v>
      </c>
    </row>
    <row r="874" spans="3:17" x14ac:dyDescent="0.25">
      <c r="C874" s="159"/>
      <c r="D874" s="165" t="s">
        <v>299</v>
      </c>
      <c r="E874" s="238">
        <v>33821</v>
      </c>
      <c r="F874" s="166" t="str">
        <f t="shared" si="42"/>
        <v>Date check - OK</v>
      </c>
      <c r="G874" s="68"/>
      <c r="H874" s="162" t="s">
        <v>279</v>
      </c>
      <c r="I874" s="173">
        <v>19964.399283333707</v>
      </c>
      <c r="J874" s="168">
        <f>IFERROR(MIN('MP Calculations'!$E$30/I874,1),"-")</f>
        <v>0.34115533736707537</v>
      </c>
      <c r="K874" s="12"/>
      <c r="L874" s="159">
        <v>62.497909</v>
      </c>
      <c r="M874" s="187" t="s">
        <v>492</v>
      </c>
      <c r="N874" s="187">
        <v>765.87706100000003</v>
      </c>
      <c r="O874" s="186">
        <f t="shared" si="43"/>
        <v>47865.714863565452</v>
      </c>
      <c r="P874" s="186">
        <f t="shared" si="44"/>
        <v>16329.644102595907</v>
      </c>
      <c r="Q874" s="215">
        <f>IF(P874="-",0,P874/(1+'General inputs'!$H$30)^'MP Calculations'!$C$40)</f>
        <v>36272.858909969815</v>
      </c>
    </row>
    <row r="875" spans="3:17" x14ac:dyDescent="0.25">
      <c r="C875" s="159"/>
      <c r="D875" s="165" t="s">
        <v>299</v>
      </c>
      <c r="E875" s="238">
        <v>33821</v>
      </c>
      <c r="F875" s="166" t="str">
        <f t="shared" si="42"/>
        <v>Date check - OK</v>
      </c>
      <c r="G875" s="68"/>
      <c r="H875" s="162" t="s">
        <v>279</v>
      </c>
      <c r="I875" s="173">
        <v>19964.399283333707</v>
      </c>
      <c r="J875" s="168">
        <f>IFERROR(MIN('MP Calculations'!$E$30/I875,1),"-")</f>
        <v>0.34115533736707537</v>
      </c>
      <c r="K875" s="12"/>
      <c r="L875" s="159">
        <v>141.522918</v>
      </c>
      <c r="M875" s="187" t="s">
        <v>492</v>
      </c>
      <c r="N875" s="187">
        <v>765.87706100000003</v>
      </c>
      <c r="O875" s="186">
        <f t="shared" si="43"/>
        <v>108389.15650198401</v>
      </c>
      <c r="P875" s="186">
        <f t="shared" si="44"/>
        <v>36977.539253367082</v>
      </c>
      <c r="Q875" s="215">
        <f>IF(P875="-",0,P875/(1+'General inputs'!$H$30)^'MP Calculations'!$C$40)</f>
        <v>82137.80139654316</v>
      </c>
    </row>
    <row r="876" spans="3:17" x14ac:dyDescent="0.25">
      <c r="C876" s="159"/>
      <c r="D876" s="165" t="s">
        <v>367</v>
      </c>
      <c r="E876" s="238">
        <v>33821</v>
      </c>
      <c r="F876" s="166" t="str">
        <f t="shared" si="42"/>
        <v>Date check - OK</v>
      </c>
      <c r="G876" s="68"/>
      <c r="H876" s="162" t="s">
        <v>279</v>
      </c>
      <c r="I876" s="173">
        <v>19964.399283333707</v>
      </c>
      <c r="J876" s="168">
        <f>IFERROR(MIN('MP Calculations'!$E$30/I876,1),"-")</f>
        <v>0.34115533736707537</v>
      </c>
      <c r="K876" s="12"/>
      <c r="L876" s="159">
        <v>9.4834399999999999</v>
      </c>
      <c r="M876" s="187" t="s">
        <v>492</v>
      </c>
      <c r="N876" s="187">
        <v>536.11394299999995</v>
      </c>
      <c r="O876" s="186">
        <f t="shared" si="43"/>
        <v>5084.2044116039197</v>
      </c>
      <c r="P876" s="186">
        <f t="shared" si="44"/>
        <v>1734.5034712839081</v>
      </c>
      <c r="Q876" s="215">
        <f>IF(P876="-",0,P876/(1+'General inputs'!$H$30)^'MP Calculations'!$C$40)</f>
        <v>3852.8334908862148</v>
      </c>
    </row>
    <row r="877" spans="3:17" x14ac:dyDescent="0.25">
      <c r="C877" s="159"/>
      <c r="D877" s="165" t="s">
        <v>299</v>
      </c>
      <c r="E877" s="238">
        <v>33821</v>
      </c>
      <c r="F877" s="166" t="str">
        <f t="shared" si="42"/>
        <v>Date check - OK</v>
      </c>
      <c r="G877" s="68"/>
      <c r="H877" s="162" t="s">
        <v>279</v>
      </c>
      <c r="I877" s="173">
        <v>19964.399283333707</v>
      </c>
      <c r="J877" s="168">
        <f>IFERROR(MIN('MP Calculations'!$E$30/I877,1),"-")</f>
        <v>0.34115533736707537</v>
      </c>
      <c r="K877" s="12"/>
      <c r="L877" s="159">
        <v>78.297847000000004</v>
      </c>
      <c r="M877" s="187" t="s">
        <v>492</v>
      </c>
      <c r="N877" s="187">
        <v>765.87706100000003</v>
      </c>
      <c r="O877" s="186">
        <f t="shared" si="43"/>
        <v>59966.524942987671</v>
      </c>
      <c r="P877" s="186">
        <f t="shared" si="44"/>
        <v>20457.900047656098</v>
      </c>
      <c r="Q877" s="215">
        <f>IF(P877="-",0,P877/(1+'General inputs'!$H$30)^'MP Calculations'!$C$40)</f>
        <v>45442.908452911652</v>
      </c>
    </row>
    <row r="878" spans="3:17" x14ac:dyDescent="0.25">
      <c r="C878" s="159"/>
      <c r="D878" s="165" t="s">
        <v>299</v>
      </c>
      <c r="E878" s="238">
        <v>33821</v>
      </c>
      <c r="F878" s="166" t="str">
        <f t="shared" si="42"/>
        <v>Date check - OK</v>
      </c>
      <c r="G878" s="68"/>
      <c r="H878" s="162" t="s">
        <v>279</v>
      </c>
      <c r="I878" s="173">
        <v>19964.399283333707</v>
      </c>
      <c r="J878" s="168">
        <f>IFERROR(MIN('MP Calculations'!$E$30/I878,1),"-")</f>
        <v>0.34115533736707537</v>
      </c>
      <c r="K878" s="12"/>
      <c r="L878" s="159">
        <v>225.631417</v>
      </c>
      <c r="M878" s="187" t="s">
        <v>492</v>
      </c>
      <c r="N878" s="187">
        <v>765.87706100000003</v>
      </c>
      <c r="O878" s="186">
        <f t="shared" si="43"/>
        <v>172805.92652122545</v>
      </c>
      <c r="P878" s="186">
        <f t="shared" si="44"/>
        <v>58953.664161378707</v>
      </c>
      <c r="Q878" s="215">
        <f>IF(P878="-",0,P878/(1+'General inputs'!$H$30)^'MP Calculations'!$C$40)</f>
        <v>130953.12603974582</v>
      </c>
    </row>
    <row r="879" spans="3:17" x14ac:dyDescent="0.25">
      <c r="C879" s="159"/>
      <c r="D879" s="165" t="s">
        <v>299</v>
      </c>
      <c r="E879" s="238">
        <v>33821</v>
      </c>
      <c r="F879" s="166" t="str">
        <f t="shared" si="42"/>
        <v>Date check - OK</v>
      </c>
      <c r="G879" s="68"/>
      <c r="H879" s="162" t="s">
        <v>279</v>
      </c>
      <c r="I879" s="173">
        <v>19964.399283333707</v>
      </c>
      <c r="J879" s="168">
        <f>IFERROR(MIN('MP Calculations'!$E$30/I879,1),"-")</f>
        <v>0.34115533736707537</v>
      </c>
      <c r="K879" s="12"/>
      <c r="L879" s="159">
        <v>129.50201899999999</v>
      </c>
      <c r="M879" s="187" t="s">
        <v>492</v>
      </c>
      <c r="N879" s="187">
        <v>765.87706100000003</v>
      </c>
      <c r="O879" s="186">
        <f t="shared" si="43"/>
        <v>99182.625705286162</v>
      </c>
      <c r="P879" s="186">
        <f t="shared" si="44"/>
        <v>33836.682133439266</v>
      </c>
      <c r="Q879" s="215">
        <f>IF(P879="-",0,P879/(1+'General inputs'!$H$30)^'MP Calculations'!$C$40)</f>
        <v>75161.050007980753</v>
      </c>
    </row>
    <row r="880" spans="3:17" x14ac:dyDescent="0.25">
      <c r="C880" s="159"/>
      <c r="D880" s="165" t="s">
        <v>367</v>
      </c>
      <c r="E880" s="238">
        <v>33821</v>
      </c>
      <c r="F880" s="166" t="str">
        <f t="shared" si="42"/>
        <v>Date check - OK</v>
      </c>
      <c r="G880" s="68"/>
      <c r="H880" s="162" t="s">
        <v>279</v>
      </c>
      <c r="I880" s="173">
        <v>19964.399283333707</v>
      </c>
      <c r="J880" s="168">
        <f>IFERROR(MIN('MP Calculations'!$E$30/I880,1),"-")</f>
        <v>0.34115533736707537</v>
      </c>
      <c r="K880" s="12"/>
      <c r="L880" s="159">
        <v>31.747304</v>
      </c>
      <c r="M880" s="187" t="s">
        <v>492</v>
      </c>
      <c r="N880" s="187">
        <v>536.11394299999995</v>
      </c>
      <c r="O880" s="186">
        <f t="shared" si="43"/>
        <v>17020.17232705967</v>
      </c>
      <c r="P880" s="186">
        <f t="shared" si="44"/>
        <v>5806.5226322838025</v>
      </c>
      <c r="Q880" s="215">
        <f>IF(P880="-",0,P880/(1+'General inputs'!$H$30)^'MP Calculations'!$C$40)</f>
        <v>12897.964883686289</v>
      </c>
    </row>
    <row r="881" spans="3:17" x14ac:dyDescent="0.25">
      <c r="C881" s="159"/>
      <c r="D881" s="165" t="s">
        <v>367</v>
      </c>
      <c r="E881" s="238">
        <v>33821</v>
      </c>
      <c r="F881" s="166" t="str">
        <f t="shared" si="42"/>
        <v>Date check - OK</v>
      </c>
      <c r="G881" s="68"/>
      <c r="H881" s="162" t="s">
        <v>279</v>
      </c>
      <c r="I881" s="173">
        <v>19964.399283333707</v>
      </c>
      <c r="J881" s="168">
        <f>IFERROR(MIN('MP Calculations'!$E$30/I881,1),"-")</f>
        <v>0.34115533736707537</v>
      </c>
      <c r="K881" s="12"/>
      <c r="L881" s="159">
        <v>2.6747890000000001</v>
      </c>
      <c r="M881" s="187" t="s">
        <v>492</v>
      </c>
      <c r="N881" s="187">
        <v>536.11394299999995</v>
      </c>
      <c r="O881" s="186">
        <f t="shared" si="43"/>
        <v>1433.9916774830269</v>
      </c>
      <c r="P881" s="186">
        <f t="shared" si="44"/>
        <v>489.21391451330038</v>
      </c>
      <c r="Q881" s="215">
        <f>IF(P881="-",0,P881/(1+'General inputs'!$H$30)^'MP Calculations'!$C$40)</f>
        <v>1086.685489680332</v>
      </c>
    </row>
    <row r="882" spans="3:17" x14ac:dyDescent="0.25">
      <c r="C882" s="159"/>
      <c r="D882" s="165" t="s">
        <v>291</v>
      </c>
      <c r="E882" s="238">
        <v>33821</v>
      </c>
      <c r="F882" s="166" t="str">
        <f t="shared" si="42"/>
        <v>Date check - OK</v>
      </c>
      <c r="G882" s="68"/>
      <c r="H882" s="162" t="s">
        <v>279</v>
      </c>
      <c r="I882" s="173">
        <v>19964.399283333707</v>
      </c>
      <c r="J882" s="168">
        <f>IFERROR(MIN('MP Calculations'!$E$30/I882,1),"-")</f>
        <v>0.34115533736707537</v>
      </c>
      <c r="K882" s="12"/>
      <c r="L882" s="159">
        <v>8.7276299999999996</v>
      </c>
      <c r="M882" s="187" t="s">
        <v>492</v>
      </c>
      <c r="N882" s="187">
        <v>356.22188899999998</v>
      </c>
      <c r="O882" s="186">
        <f t="shared" si="43"/>
        <v>3108.9728450930697</v>
      </c>
      <c r="P882" s="186">
        <f t="shared" si="44"/>
        <v>1060.6426798328023</v>
      </c>
      <c r="Q882" s="215">
        <f>IF(P882="-",0,P882/(1+'General inputs'!$H$30)^'MP Calculations'!$C$40)</f>
        <v>2355.9939235510701</v>
      </c>
    </row>
    <row r="883" spans="3:17" x14ac:dyDescent="0.25">
      <c r="C883" s="159"/>
      <c r="D883" s="165" t="s">
        <v>291</v>
      </c>
      <c r="E883" s="238">
        <v>33821</v>
      </c>
      <c r="F883" s="166" t="str">
        <f t="shared" si="42"/>
        <v>Date check - OK</v>
      </c>
      <c r="G883" s="68"/>
      <c r="H883" s="162" t="s">
        <v>279</v>
      </c>
      <c r="I883" s="173">
        <v>19964.399283333707</v>
      </c>
      <c r="J883" s="168">
        <f>IFERROR(MIN('MP Calculations'!$E$30/I883,1),"-")</f>
        <v>0.34115533736707537</v>
      </c>
      <c r="K883" s="12"/>
      <c r="L883" s="159">
        <v>5.2519920000000004</v>
      </c>
      <c r="M883" s="187" t="s">
        <v>492</v>
      </c>
      <c r="N883" s="187">
        <v>356.22188899999998</v>
      </c>
      <c r="O883" s="186">
        <f t="shared" si="43"/>
        <v>1870.8745112528879</v>
      </c>
      <c r="P883" s="186">
        <f t="shared" si="44"/>
        <v>638.25882505794118</v>
      </c>
      <c r="Q883" s="215">
        <f>IF(P883="-",0,P883/(1+'General inputs'!$H$30)^'MP Calculations'!$C$40)</f>
        <v>1417.75731080933</v>
      </c>
    </row>
    <row r="884" spans="3:17" x14ac:dyDescent="0.25">
      <c r="C884" s="159"/>
      <c r="D884" s="165" t="s">
        <v>291</v>
      </c>
      <c r="E884" s="238">
        <v>33821</v>
      </c>
      <c r="F884" s="166" t="str">
        <f t="shared" si="42"/>
        <v>Date check - OK</v>
      </c>
      <c r="G884" s="68"/>
      <c r="H884" s="162" t="s">
        <v>279</v>
      </c>
      <c r="I884" s="173">
        <v>19964.399283333707</v>
      </c>
      <c r="J884" s="168">
        <f>IFERROR(MIN('MP Calculations'!$E$30/I884,1),"-")</f>
        <v>0.34115533736707537</v>
      </c>
      <c r="K884" s="12"/>
      <c r="L884" s="159">
        <v>8.730912</v>
      </c>
      <c r="M884" s="187" t="s">
        <v>492</v>
      </c>
      <c r="N884" s="187">
        <v>356.22188899999998</v>
      </c>
      <c r="O884" s="186">
        <f t="shared" si="43"/>
        <v>3110.141965332768</v>
      </c>
      <c r="P884" s="186">
        <f t="shared" si="44"/>
        <v>1061.0415314425993</v>
      </c>
      <c r="Q884" s="215">
        <f>IF(P884="-",0,P884/(1+'General inputs'!$H$30)^'MP Calculations'!$C$40)</f>
        <v>2356.8798882467663</v>
      </c>
    </row>
    <row r="885" spans="3:17" x14ac:dyDescent="0.25">
      <c r="C885" s="159"/>
      <c r="D885" s="165" t="s">
        <v>291</v>
      </c>
      <c r="E885" s="238">
        <v>33821</v>
      </c>
      <c r="F885" s="166" t="str">
        <f t="shared" si="42"/>
        <v>Date check - OK</v>
      </c>
      <c r="G885" s="68"/>
      <c r="H885" s="162" t="s">
        <v>279</v>
      </c>
      <c r="I885" s="173">
        <v>19964.399283333707</v>
      </c>
      <c r="J885" s="168">
        <f>IFERROR(MIN('MP Calculations'!$E$30/I885,1),"-")</f>
        <v>0.34115533736707537</v>
      </c>
      <c r="K885" s="12"/>
      <c r="L885" s="159">
        <v>4.2998729999999998</v>
      </c>
      <c r="M885" s="187" t="s">
        <v>492</v>
      </c>
      <c r="N885" s="187">
        <v>356.22188899999998</v>
      </c>
      <c r="O885" s="186">
        <f t="shared" si="43"/>
        <v>1531.7088825200969</v>
      </c>
      <c r="P885" s="186">
        <f t="shared" si="44"/>
        <v>522.55066056428973</v>
      </c>
      <c r="Q885" s="215">
        <f>IF(P885="-",0,P885/(1+'General inputs'!$H$30)^'MP Calculations'!$C$40)</f>
        <v>1160.736037164879</v>
      </c>
    </row>
    <row r="886" spans="3:17" x14ac:dyDescent="0.25">
      <c r="C886" s="159"/>
      <c r="D886" s="165" t="s">
        <v>297</v>
      </c>
      <c r="E886" s="238">
        <v>33821</v>
      </c>
      <c r="F886" s="166" t="str">
        <f t="shared" si="42"/>
        <v>Date check - OK</v>
      </c>
      <c r="G886" s="68"/>
      <c r="H886" s="162" t="s">
        <v>279</v>
      </c>
      <c r="I886" s="173">
        <v>19964.399283333707</v>
      </c>
      <c r="J886" s="168">
        <f>IFERROR(MIN('MP Calculations'!$E$30/I886,1),"-")</f>
        <v>0.34115533736707537</v>
      </c>
      <c r="K886" s="12"/>
      <c r="L886" s="159">
        <v>6.3244379999999998</v>
      </c>
      <c r="M886" s="187" t="s">
        <v>492</v>
      </c>
      <c r="N886" s="187">
        <v>439.934033</v>
      </c>
      <c r="O886" s="186">
        <f t="shared" si="43"/>
        <v>2782.3355157984538</v>
      </c>
      <c r="P886" s="186">
        <f t="shared" si="44"/>
        <v>949.20861156061721</v>
      </c>
      <c r="Q886" s="215">
        <f>IF(P886="-",0,P886/(1+'General inputs'!$H$30)^'MP Calculations'!$C$40)</f>
        <v>2108.4666528521116</v>
      </c>
    </row>
    <row r="887" spans="3:17" x14ac:dyDescent="0.25">
      <c r="C887" s="159"/>
      <c r="D887" s="165" t="s">
        <v>297</v>
      </c>
      <c r="E887" s="238">
        <v>33821</v>
      </c>
      <c r="F887" s="166" t="str">
        <f t="shared" si="42"/>
        <v>Date check - OK</v>
      </c>
      <c r="G887" s="68"/>
      <c r="H887" s="162" t="s">
        <v>279</v>
      </c>
      <c r="I887" s="173">
        <v>19964.399283333707</v>
      </c>
      <c r="J887" s="168">
        <f>IFERROR(MIN('MP Calculations'!$E$30/I887,1),"-")</f>
        <v>0.34115533736707537</v>
      </c>
      <c r="K887" s="12"/>
      <c r="L887" s="159">
        <v>3.288567</v>
      </c>
      <c r="M887" s="187" t="s">
        <v>492</v>
      </c>
      <c r="N887" s="187">
        <v>439.934033</v>
      </c>
      <c r="O887" s="186">
        <f t="shared" si="43"/>
        <v>1446.7525431007109</v>
      </c>
      <c r="P887" s="186">
        <f t="shared" si="44"/>
        <v>493.5673519281973</v>
      </c>
      <c r="Q887" s="215">
        <f>IF(P887="-",0,P887/(1+'General inputs'!$H$30)^'MP Calculations'!$C$40)</f>
        <v>1096.3557323464804</v>
      </c>
    </row>
    <row r="888" spans="3:17" x14ac:dyDescent="0.25">
      <c r="C888" s="159"/>
      <c r="D888" s="165" t="s">
        <v>297</v>
      </c>
      <c r="E888" s="238">
        <v>33821</v>
      </c>
      <c r="F888" s="166" t="str">
        <f t="shared" si="42"/>
        <v>Date check - OK</v>
      </c>
      <c r="G888" s="68"/>
      <c r="H888" s="162" t="s">
        <v>279</v>
      </c>
      <c r="I888" s="173">
        <v>19964.399283333707</v>
      </c>
      <c r="J888" s="168">
        <f>IFERROR(MIN('MP Calculations'!$E$30/I888,1),"-")</f>
        <v>0.34115533736707537</v>
      </c>
      <c r="K888" s="12"/>
      <c r="L888" s="159">
        <v>3.683354</v>
      </c>
      <c r="M888" s="187" t="s">
        <v>492</v>
      </c>
      <c r="N888" s="187">
        <v>439.934033</v>
      </c>
      <c r="O888" s="186">
        <f t="shared" si="43"/>
        <v>1620.4327801866821</v>
      </c>
      <c r="P888" s="186">
        <f t="shared" si="44"/>
        <v>552.81929180525538</v>
      </c>
      <c r="Q888" s="215">
        <f>IF(P888="-",0,P888/(1+'General inputs'!$H$30)^'MP Calculations'!$C$40)</f>
        <v>1227.9714149540932</v>
      </c>
    </row>
    <row r="889" spans="3:17" x14ac:dyDescent="0.25">
      <c r="C889" s="159"/>
      <c r="D889" s="165" t="s">
        <v>297</v>
      </c>
      <c r="E889" s="238">
        <v>33821</v>
      </c>
      <c r="F889" s="166" t="str">
        <f t="shared" si="42"/>
        <v>Date check - OK</v>
      </c>
      <c r="G889" s="68"/>
      <c r="H889" s="162" t="s">
        <v>279</v>
      </c>
      <c r="I889" s="173">
        <v>19964.399283333707</v>
      </c>
      <c r="J889" s="168">
        <f>IFERROR(MIN('MP Calculations'!$E$30/I889,1),"-")</f>
        <v>0.34115533736707537</v>
      </c>
      <c r="K889" s="12"/>
      <c r="L889" s="159">
        <v>7.5265500000000003</v>
      </c>
      <c r="M889" s="187" t="s">
        <v>492</v>
      </c>
      <c r="N889" s="187">
        <v>439.934033</v>
      </c>
      <c r="O889" s="186">
        <f t="shared" si="43"/>
        <v>3311.1854960761502</v>
      </c>
      <c r="P889" s="186">
        <f t="shared" si="44"/>
        <v>1129.6286049988259</v>
      </c>
      <c r="Q889" s="215">
        <f>IF(P889="-",0,P889/(1+'General inputs'!$H$30)^'MP Calculations'!$C$40)</f>
        <v>2509.2316006614442</v>
      </c>
    </row>
    <row r="890" spans="3:17" x14ac:dyDescent="0.25">
      <c r="C890" s="159"/>
      <c r="D890" s="165" t="s">
        <v>297</v>
      </c>
      <c r="E890" s="238">
        <v>33821</v>
      </c>
      <c r="F890" s="166" t="str">
        <f t="shared" si="42"/>
        <v>Date check - OK</v>
      </c>
      <c r="G890" s="68"/>
      <c r="H890" s="162" t="s">
        <v>279</v>
      </c>
      <c r="I890" s="173">
        <v>19964.399283333707</v>
      </c>
      <c r="J890" s="168">
        <f>IFERROR(MIN('MP Calculations'!$E$30/I890,1),"-")</f>
        <v>0.34115533736707537</v>
      </c>
      <c r="K890" s="12"/>
      <c r="L890" s="159">
        <v>7.4379520000000001</v>
      </c>
      <c r="M890" s="187" t="s">
        <v>492</v>
      </c>
      <c r="N890" s="187">
        <v>439.934033</v>
      </c>
      <c r="O890" s="186">
        <f t="shared" si="43"/>
        <v>3272.2082206204159</v>
      </c>
      <c r="P890" s="186">
        <f t="shared" si="44"/>
        <v>1116.3312994410753</v>
      </c>
      <c r="Q890" s="215">
        <f>IF(P890="-",0,P890/(1+'General inputs'!$H$30)^'MP Calculations'!$C$40)</f>
        <v>2479.6944420223058</v>
      </c>
    </row>
    <row r="891" spans="3:17" x14ac:dyDescent="0.25">
      <c r="C891" s="159"/>
      <c r="D891" s="165" t="s">
        <v>297</v>
      </c>
      <c r="E891" s="238">
        <v>33821</v>
      </c>
      <c r="F891" s="166" t="str">
        <f t="shared" si="42"/>
        <v>Date check - OK</v>
      </c>
      <c r="G891" s="68"/>
      <c r="H891" s="162" t="s">
        <v>279</v>
      </c>
      <c r="I891" s="173">
        <v>19964.399283333707</v>
      </c>
      <c r="J891" s="168">
        <f>IFERROR(MIN('MP Calculations'!$E$30/I891,1),"-")</f>
        <v>0.34115533736707537</v>
      </c>
      <c r="K891" s="12"/>
      <c r="L891" s="159">
        <v>4.8093310000000002</v>
      </c>
      <c r="M891" s="187" t="s">
        <v>492</v>
      </c>
      <c r="N891" s="187">
        <v>439.934033</v>
      </c>
      <c r="O891" s="186">
        <f t="shared" si="43"/>
        <v>2115.7883828619233</v>
      </c>
      <c r="P891" s="186">
        <f t="shared" si="44"/>
        <v>721.8124995525983</v>
      </c>
      <c r="Q891" s="215">
        <f>IF(P891="-",0,P891/(1+'General inputs'!$H$30)^'MP Calculations'!$C$40)</f>
        <v>1603.3541693392995</v>
      </c>
    </row>
    <row r="892" spans="3:17" x14ac:dyDescent="0.25">
      <c r="C892" s="159"/>
      <c r="D892" s="165" t="s">
        <v>367</v>
      </c>
      <c r="E892" s="238">
        <v>33821</v>
      </c>
      <c r="F892" s="166" t="str">
        <f t="shared" si="42"/>
        <v>Date check - OK</v>
      </c>
      <c r="G892" s="68"/>
      <c r="H892" s="162" t="s">
        <v>279</v>
      </c>
      <c r="I892" s="173">
        <v>19964.399283333707</v>
      </c>
      <c r="J892" s="168">
        <f>IFERROR(MIN('MP Calculations'!$E$30/I892,1),"-")</f>
        <v>0.34115533736707537</v>
      </c>
      <c r="K892" s="12"/>
      <c r="L892" s="159">
        <v>9.0535169999999994</v>
      </c>
      <c r="M892" s="187" t="s">
        <v>492</v>
      </c>
      <c r="N892" s="187">
        <v>536.11394299999995</v>
      </c>
      <c r="O892" s="186">
        <f t="shared" si="43"/>
        <v>4853.7166968875299</v>
      </c>
      <c r="P892" s="186">
        <f t="shared" si="44"/>
        <v>1655.871357210872</v>
      </c>
      <c r="Q892" s="215">
        <f>IF(P892="-",0,P892/(1+'General inputs'!$H$30)^'MP Calculations'!$C$40)</f>
        <v>3678.1688404110419</v>
      </c>
    </row>
    <row r="893" spans="3:17" x14ac:dyDescent="0.25">
      <c r="C893" s="159"/>
      <c r="D893" s="165" t="s">
        <v>367</v>
      </c>
      <c r="E893" s="238">
        <v>33821</v>
      </c>
      <c r="F893" s="166" t="str">
        <f t="shared" si="42"/>
        <v>Date check - OK</v>
      </c>
      <c r="G893" s="68"/>
      <c r="H893" s="162" t="s">
        <v>279</v>
      </c>
      <c r="I893" s="173">
        <v>19964.399283333707</v>
      </c>
      <c r="J893" s="168">
        <f>IFERROR(MIN('MP Calculations'!$E$30/I893,1),"-")</f>
        <v>0.34115533736707537</v>
      </c>
      <c r="K893" s="12"/>
      <c r="L893" s="159">
        <v>7.78986</v>
      </c>
      <c r="M893" s="187" t="s">
        <v>492</v>
      </c>
      <c r="N893" s="187">
        <v>536.11394299999995</v>
      </c>
      <c r="O893" s="186">
        <f t="shared" si="43"/>
        <v>4176.2525600179797</v>
      </c>
      <c r="P893" s="186">
        <f t="shared" si="44"/>
        <v>1424.7508510430462</v>
      </c>
      <c r="Q893" s="215">
        <f>IF(P893="-",0,P893/(1+'General inputs'!$H$30)^'MP Calculations'!$C$40)</f>
        <v>3164.7834010986408</v>
      </c>
    </row>
    <row r="894" spans="3:17" x14ac:dyDescent="0.25">
      <c r="C894" s="159"/>
      <c r="D894" s="165" t="s">
        <v>367</v>
      </c>
      <c r="E894" s="238">
        <v>33821</v>
      </c>
      <c r="F894" s="166" t="str">
        <f t="shared" si="42"/>
        <v>Date check - OK</v>
      </c>
      <c r="G894" s="68"/>
      <c r="H894" s="162" t="s">
        <v>279</v>
      </c>
      <c r="I894" s="173">
        <v>19964.399283333707</v>
      </c>
      <c r="J894" s="168">
        <f>IFERROR(MIN('MP Calculations'!$E$30/I894,1),"-")</f>
        <v>0.34115533736707537</v>
      </c>
      <c r="K894" s="12"/>
      <c r="L894" s="159">
        <v>6.6445309999999997</v>
      </c>
      <c r="M894" s="187" t="s">
        <v>492</v>
      </c>
      <c r="N894" s="187">
        <v>536.11394299999995</v>
      </c>
      <c r="O894" s="186">
        <f t="shared" si="43"/>
        <v>3562.2257137957326</v>
      </c>
      <c r="P894" s="186">
        <f t="shared" si="44"/>
        <v>1215.2723151676541</v>
      </c>
      <c r="Q894" s="215">
        <f>IF(P894="-",0,P894/(1+'General inputs'!$H$30)^'MP Calculations'!$C$40)</f>
        <v>2699.4710324556991</v>
      </c>
    </row>
    <row r="895" spans="3:17" x14ac:dyDescent="0.25">
      <c r="C895" s="159"/>
      <c r="D895" s="165" t="s">
        <v>367</v>
      </c>
      <c r="E895" s="238">
        <v>33821</v>
      </c>
      <c r="F895" s="166" t="str">
        <f t="shared" si="42"/>
        <v>Date check - OK</v>
      </c>
      <c r="G895" s="68"/>
      <c r="H895" s="162" t="s">
        <v>279</v>
      </c>
      <c r="I895" s="173">
        <v>19964.399283333707</v>
      </c>
      <c r="J895" s="168">
        <f>IFERROR(MIN('MP Calculations'!$E$30/I895,1),"-")</f>
        <v>0.34115533736707537</v>
      </c>
      <c r="K895" s="12"/>
      <c r="L895" s="159">
        <v>8.8787339999999997</v>
      </c>
      <c r="M895" s="187" t="s">
        <v>492</v>
      </c>
      <c r="N895" s="187">
        <v>536.11394299999995</v>
      </c>
      <c r="O895" s="186">
        <f t="shared" si="43"/>
        <v>4760.0130935881616</v>
      </c>
      <c r="P895" s="186">
        <f t="shared" si="44"/>
        <v>1623.9038728147655</v>
      </c>
      <c r="Q895" s="215">
        <f>IF(P895="-",0,P895/(1+'General inputs'!$H$30)^'MP Calculations'!$C$40)</f>
        <v>3607.1598187862346</v>
      </c>
    </row>
    <row r="896" spans="3:17" x14ac:dyDescent="0.25">
      <c r="C896" s="159"/>
      <c r="D896" s="165" t="s">
        <v>367</v>
      </c>
      <c r="E896" s="238">
        <v>33821</v>
      </c>
      <c r="F896" s="166" t="str">
        <f t="shared" si="42"/>
        <v>Date check - OK</v>
      </c>
      <c r="G896" s="68"/>
      <c r="H896" s="162" t="s">
        <v>279</v>
      </c>
      <c r="I896" s="173">
        <v>19964.399283333707</v>
      </c>
      <c r="J896" s="168">
        <f>IFERROR(MIN('MP Calculations'!$E$30/I896,1),"-")</f>
        <v>0.34115533736707537</v>
      </c>
      <c r="K896" s="12"/>
      <c r="L896" s="159">
        <v>7.8252100000000002</v>
      </c>
      <c r="M896" s="187" t="s">
        <v>492</v>
      </c>
      <c r="N896" s="187">
        <v>536.11394299999995</v>
      </c>
      <c r="O896" s="186">
        <f t="shared" si="43"/>
        <v>4195.2041879030294</v>
      </c>
      <c r="P896" s="186">
        <f t="shared" si="44"/>
        <v>1431.2163000478254</v>
      </c>
      <c r="Q896" s="215">
        <f>IF(P896="-",0,P896/(1+'General inputs'!$H$30)^'MP Calculations'!$C$40)</f>
        <v>3179.1450318890315</v>
      </c>
    </row>
    <row r="897" spans="3:17" x14ac:dyDescent="0.25">
      <c r="C897" s="159"/>
      <c r="D897" s="165" t="s">
        <v>367</v>
      </c>
      <c r="E897" s="238">
        <v>33821</v>
      </c>
      <c r="F897" s="166" t="str">
        <f t="shared" si="42"/>
        <v>Date check - OK</v>
      </c>
      <c r="G897" s="68"/>
      <c r="H897" s="162" t="s">
        <v>279</v>
      </c>
      <c r="I897" s="173">
        <v>19964.399283333707</v>
      </c>
      <c r="J897" s="168">
        <f>IFERROR(MIN('MP Calculations'!$E$30/I897,1),"-")</f>
        <v>0.34115533736707537</v>
      </c>
      <c r="K897" s="12"/>
      <c r="L897" s="159">
        <v>8.1459250000000001</v>
      </c>
      <c r="M897" s="187" t="s">
        <v>492</v>
      </c>
      <c r="N897" s="187">
        <v>536.11394299999995</v>
      </c>
      <c r="O897" s="186">
        <f t="shared" si="43"/>
        <v>4367.1439711322746</v>
      </c>
      <c r="P897" s="186">
        <f t="shared" si="44"/>
        <v>1489.8744748022204</v>
      </c>
      <c r="Q897" s="215">
        <f>IF(P897="-",0,P897/(1+'General inputs'!$H$30)^'MP Calculations'!$C$40)</f>
        <v>3309.441790557782</v>
      </c>
    </row>
    <row r="898" spans="3:17" x14ac:dyDescent="0.25">
      <c r="C898" s="159"/>
      <c r="D898" s="165" t="s">
        <v>367</v>
      </c>
      <c r="E898" s="238">
        <v>33821</v>
      </c>
      <c r="F898" s="166" t="str">
        <f t="shared" si="42"/>
        <v>Date check - OK</v>
      </c>
      <c r="G898" s="68"/>
      <c r="H898" s="162" t="s">
        <v>279</v>
      </c>
      <c r="I898" s="173">
        <v>19964.399283333707</v>
      </c>
      <c r="J898" s="168">
        <f>IFERROR(MIN('MP Calculations'!$E$30/I898,1),"-")</f>
        <v>0.34115533736707537</v>
      </c>
      <c r="K898" s="12"/>
      <c r="L898" s="159">
        <v>8.1461880000000004</v>
      </c>
      <c r="M898" s="187" t="s">
        <v>492</v>
      </c>
      <c r="N898" s="187">
        <v>536.11394299999995</v>
      </c>
      <c r="O898" s="186">
        <f t="shared" si="43"/>
        <v>4367.2849690992834</v>
      </c>
      <c r="P898" s="186">
        <f t="shared" si="44"/>
        <v>1489.9225770112234</v>
      </c>
      <c r="Q898" s="215">
        <f>IF(P898="-",0,P898/(1+'General inputs'!$H$30)^'MP Calculations'!$C$40)</f>
        <v>3309.5486394657842</v>
      </c>
    </row>
    <row r="899" spans="3:17" x14ac:dyDescent="0.25">
      <c r="C899" s="159"/>
      <c r="D899" s="165" t="s">
        <v>291</v>
      </c>
      <c r="E899" s="238">
        <v>33821</v>
      </c>
      <c r="F899" s="166" t="str">
        <f t="shared" si="42"/>
        <v>Date check - OK</v>
      </c>
      <c r="G899" s="68"/>
      <c r="H899" s="162" t="s">
        <v>279</v>
      </c>
      <c r="I899" s="173">
        <v>19964.399283333707</v>
      </c>
      <c r="J899" s="168">
        <f>IFERROR(MIN('MP Calculations'!$E$30/I899,1),"-")</f>
        <v>0.34115533736707537</v>
      </c>
      <c r="K899" s="12"/>
      <c r="L899" s="159">
        <v>0.71412600000000004</v>
      </c>
      <c r="M899" s="187" t="s">
        <v>492</v>
      </c>
      <c r="N899" s="187">
        <v>356.22188899999998</v>
      </c>
      <c r="O899" s="186">
        <f t="shared" si="43"/>
        <v>254.38731270401399</v>
      </c>
      <c r="P899" s="186">
        <f t="shared" si="44"/>
        <v>86.785589487441598</v>
      </c>
      <c r="Q899" s="215">
        <f>IF(P899="-",0,P899/(1+'General inputs'!$H$30)^'MP Calculations'!$C$40)</f>
        <v>192.77587577037889</v>
      </c>
    </row>
    <row r="900" spans="3:17" x14ac:dyDescent="0.25">
      <c r="C900" s="159"/>
      <c r="D900" s="165" t="s">
        <v>291</v>
      </c>
      <c r="E900" s="238">
        <v>33821</v>
      </c>
      <c r="F900" s="166" t="str">
        <f t="shared" si="42"/>
        <v>Date check - OK</v>
      </c>
      <c r="G900" s="68"/>
      <c r="H900" s="162" t="s">
        <v>279</v>
      </c>
      <c r="I900" s="173">
        <v>19964.399283333707</v>
      </c>
      <c r="J900" s="168">
        <f>IFERROR(MIN('MP Calculations'!$E$30/I900,1),"-")</f>
        <v>0.34115533736707537</v>
      </c>
      <c r="K900" s="12"/>
      <c r="L900" s="159">
        <v>0.75608200000000003</v>
      </c>
      <c r="M900" s="187" t="s">
        <v>492</v>
      </c>
      <c r="N900" s="187">
        <v>356.22188899999998</v>
      </c>
      <c r="O900" s="186">
        <f t="shared" si="43"/>
        <v>269.33295827889799</v>
      </c>
      <c r="P900" s="186">
        <f t="shared" si="44"/>
        <v>91.884376245709873</v>
      </c>
      <c r="Q900" s="215">
        <f>IF(P900="-",0,P900/(1+'General inputs'!$H$30)^'MP Calculations'!$C$40)</f>
        <v>204.10175473826692</v>
      </c>
    </row>
    <row r="901" spans="3:17" x14ac:dyDescent="0.25">
      <c r="C901" s="159"/>
      <c r="D901" s="165" t="s">
        <v>297</v>
      </c>
      <c r="E901" s="238">
        <v>33821</v>
      </c>
      <c r="F901" s="166" t="str">
        <f t="shared" si="42"/>
        <v>Date check - OK</v>
      </c>
      <c r="G901" s="68"/>
      <c r="H901" s="162" t="s">
        <v>279</v>
      </c>
      <c r="I901" s="173">
        <v>19964.399283333707</v>
      </c>
      <c r="J901" s="168">
        <f>IFERROR(MIN('MP Calculations'!$E$30/I901,1),"-")</f>
        <v>0.34115533736707537</v>
      </c>
      <c r="K901" s="12"/>
      <c r="L901" s="159">
        <v>0.62823700000000005</v>
      </c>
      <c r="M901" s="187" t="s">
        <v>492</v>
      </c>
      <c r="N901" s="187">
        <v>439.934033</v>
      </c>
      <c r="O901" s="186">
        <f t="shared" si="43"/>
        <v>276.38283708982101</v>
      </c>
      <c r="P901" s="186">
        <f t="shared" si="44"/>
        <v>94.289480029847326</v>
      </c>
      <c r="Q901" s="215">
        <f>IF(P901="-",0,P901/(1+'General inputs'!$H$30)^'MP Calculations'!$C$40)</f>
        <v>209.44418533122661</v>
      </c>
    </row>
    <row r="902" spans="3:17" x14ac:dyDescent="0.25">
      <c r="C902" s="159"/>
      <c r="D902" s="165" t="s">
        <v>297</v>
      </c>
      <c r="E902" s="238">
        <v>33821</v>
      </c>
      <c r="F902" s="166" t="str">
        <f t="shared" si="42"/>
        <v>Date check - OK</v>
      </c>
      <c r="G902" s="68"/>
      <c r="H902" s="162" t="s">
        <v>279</v>
      </c>
      <c r="I902" s="173">
        <v>19964.399283333707</v>
      </c>
      <c r="J902" s="168">
        <f>IFERROR(MIN('MP Calculations'!$E$30/I902,1),"-")</f>
        <v>0.34115533736707537</v>
      </c>
      <c r="K902" s="12"/>
      <c r="L902" s="159">
        <v>0.61287999999999998</v>
      </c>
      <c r="M902" s="187" t="s">
        <v>492</v>
      </c>
      <c r="N902" s="187">
        <v>439.934033</v>
      </c>
      <c r="O902" s="186">
        <f t="shared" si="43"/>
        <v>269.62677014503998</v>
      </c>
      <c r="P902" s="186">
        <f t="shared" si="44"/>
        <v>91.984611732025996</v>
      </c>
      <c r="Q902" s="215">
        <f>IF(P902="-",0,P902/(1+'General inputs'!$H$30)^'MP Calculations'!$C$40)</f>
        <v>204.32440672198888</v>
      </c>
    </row>
    <row r="903" spans="3:17" x14ac:dyDescent="0.25">
      <c r="C903" s="159"/>
      <c r="D903" s="165" t="s">
        <v>297</v>
      </c>
      <c r="E903" s="238">
        <v>33821</v>
      </c>
      <c r="F903" s="166" t="str">
        <f t="shared" si="42"/>
        <v>Date check - OK</v>
      </c>
      <c r="G903" s="68"/>
      <c r="H903" s="162" t="s">
        <v>279</v>
      </c>
      <c r="I903" s="173">
        <v>19964.399283333707</v>
      </c>
      <c r="J903" s="168">
        <f>IFERROR(MIN('MP Calculations'!$E$30/I903,1),"-")</f>
        <v>0.34115533736707537</v>
      </c>
      <c r="K903" s="12"/>
      <c r="L903" s="159">
        <v>0.63828200000000002</v>
      </c>
      <c r="M903" s="187" t="s">
        <v>492</v>
      </c>
      <c r="N903" s="187">
        <v>439.934033</v>
      </c>
      <c r="O903" s="186">
        <f t="shared" si="43"/>
        <v>280.80197445130602</v>
      </c>
      <c r="P903" s="186">
        <f t="shared" si="44"/>
        <v>95.797092327276189</v>
      </c>
      <c r="Q903" s="215">
        <f>IF(P903="-",0,P903/(1+'General inputs'!$H$30)^'MP Calculations'!$C$40)</f>
        <v>212.79302795216771</v>
      </c>
    </row>
    <row r="904" spans="3:17" x14ac:dyDescent="0.25">
      <c r="C904" s="159"/>
      <c r="D904" s="165" t="s">
        <v>367</v>
      </c>
      <c r="E904" s="238">
        <v>33821</v>
      </c>
      <c r="F904" s="166" t="str">
        <f t="shared" si="42"/>
        <v>Date check - OK</v>
      </c>
      <c r="G904" s="68"/>
      <c r="H904" s="162" t="s">
        <v>279</v>
      </c>
      <c r="I904" s="173">
        <v>19964.399283333707</v>
      </c>
      <c r="J904" s="168">
        <f>IFERROR(MIN('MP Calculations'!$E$30/I904,1),"-")</f>
        <v>0.34115533736707537</v>
      </c>
      <c r="K904" s="12"/>
      <c r="L904" s="159">
        <v>1.9096340000000001</v>
      </c>
      <c r="M904" s="187" t="s">
        <v>492</v>
      </c>
      <c r="N904" s="187">
        <v>536.11394299999995</v>
      </c>
      <c r="O904" s="186">
        <f t="shared" si="43"/>
        <v>1023.7814134268619</v>
      </c>
      <c r="P904" s="186">
        <f t="shared" si="44"/>
        <v>349.26849348778234</v>
      </c>
      <c r="Q904" s="215">
        <f>IF(P904="-",0,P904/(1+'General inputs'!$H$30)^'MP Calculations'!$C$40)</f>
        <v>775.82626457646234</v>
      </c>
    </row>
    <row r="905" spans="3:17" x14ac:dyDescent="0.25">
      <c r="C905" s="159"/>
      <c r="D905" s="165" t="s">
        <v>367</v>
      </c>
      <c r="E905" s="238">
        <v>33821</v>
      </c>
      <c r="F905" s="166" t="str">
        <f t="shared" si="42"/>
        <v>Date check - OK</v>
      </c>
      <c r="G905" s="68"/>
      <c r="H905" s="162" t="s">
        <v>279</v>
      </c>
      <c r="I905" s="173">
        <v>19964.399283333707</v>
      </c>
      <c r="J905" s="168">
        <f>IFERROR(MIN('MP Calculations'!$E$30/I905,1),"-")</f>
        <v>0.34115533736707537</v>
      </c>
      <c r="K905" s="12"/>
      <c r="L905" s="159">
        <v>1.976812</v>
      </c>
      <c r="M905" s="187" t="s">
        <v>492</v>
      </c>
      <c r="N905" s="187">
        <v>536.11394299999995</v>
      </c>
      <c r="O905" s="186">
        <f t="shared" si="43"/>
        <v>1059.7964758897158</v>
      </c>
      <c r="P905" s="186">
        <f t="shared" si="44"/>
        <v>361.55522427259353</v>
      </c>
      <c r="Q905" s="215">
        <f>IF(P905="-",0,P905/(1+'General inputs'!$H$30)^'MP Calculations'!$C$40)</f>
        <v>803.11864458316381</v>
      </c>
    </row>
    <row r="906" spans="3:17" x14ac:dyDescent="0.25">
      <c r="C906" s="159"/>
      <c r="D906" s="165" t="s">
        <v>367</v>
      </c>
      <c r="E906" s="238">
        <v>33821</v>
      </c>
      <c r="F906" s="166" t="str">
        <f t="shared" si="42"/>
        <v>Date check - OK</v>
      </c>
      <c r="G906" s="68"/>
      <c r="H906" s="162" t="s">
        <v>279</v>
      </c>
      <c r="I906" s="173">
        <v>19964.399283333707</v>
      </c>
      <c r="J906" s="168">
        <f>IFERROR(MIN('MP Calculations'!$E$30/I906,1),"-")</f>
        <v>0.34115533736707537</v>
      </c>
      <c r="K906" s="12"/>
      <c r="L906" s="159">
        <v>1.7858000000000001</v>
      </c>
      <c r="M906" s="187" t="s">
        <v>492</v>
      </c>
      <c r="N906" s="187">
        <v>536.11394299999995</v>
      </c>
      <c r="O906" s="186">
        <f t="shared" si="43"/>
        <v>957.39227940939998</v>
      </c>
      <c r="P906" s="186">
        <f t="shared" si="44"/>
        <v>326.61948607454713</v>
      </c>
      <c r="Q906" s="215">
        <f>IF(P906="-",0,P906/(1+'General inputs'!$H$30)^'MP Calculations'!$C$40)</f>
        <v>725.516273422366</v>
      </c>
    </row>
    <row r="907" spans="3:17" x14ac:dyDescent="0.25">
      <c r="C907" s="159"/>
      <c r="D907" s="165" t="s">
        <v>367</v>
      </c>
      <c r="E907" s="238">
        <v>33821</v>
      </c>
      <c r="F907" s="166" t="str">
        <f t="shared" si="42"/>
        <v>Date check - OK</v>
      </c>
      <c r="G907" s="68"/>
      <c r="H907" s="162" t="s">
        <v>279</v>
      </c>
      <c r="I907" s="173">
        <v>19964.399283333707</v>
      </c>
      <c r="J907" s="168">
        <f>IFERROR(MIN('MP Calculations'!$E$30/I907,1),"-")</f>
        <v>0.34115533736707537</v>
      </c>
      <c r="K907" s="12"/>
      <c r="L907" s="159">
        <v>1.7707440000000001</v>
      </c>
      <c r="M907" s="187" t="s">
        <v>492</v>
      </c>
      <c r="N907" s="187">
        <v>536.11394299999995</v>
      </c>
      <c r="O907" s="186">
        <f t="shared" si="43"/>
        <v>949.32054788359198</v>
      </c>
      <c r="P907" s="186">
        <f t="shared" si="44"/>
        <v>323.86577178272364</v>
      </c>
      <c r="Q907" s="215">
        <f>IF(P907="-",0,P907/(1+'General inputs'!$H$30)^'MP Calculations'!$C$40)</f>
        <v>719.39947814145717</v>
      </c>
    </row>
    <row r="908" spans="3:17" x14ac:dyDescent="0.25">
      <c r="C908" s="159"/>
      <c r="D908" s="165" t="s">
        <v>367</v>
      </c>
      <c r="E908" s="238">
        <v>33821</v>
      </c>
      <c r="F908" s="166" t="str">
        <f t="shared" si="42"/>
        <v>Date check - OK</v>
      </c>
      <c r="G908" s="68"/>
      <c r="H908" s="162" t="s">
        <v>279</v>
      </c>
      <c r="I908" s="173">
        <v>19964.399283333707</v>
      </c>
      <c r="J908" s="168">
        <f>IFERROR(MIN('MP Calculations'!$E$30/I908,1),"-")</f>
        <v>0.34115533736707537</v>
      </c>
      <c r="K908" s="12"/>
      <c r="L908" s="159">
        <v>1.8499890000000001</v>
      </c>
      <c r="M908" s="187" t="s">
        <v>492</v>
      </c>
      <c r="N908" s="187">
        <v>536.11394299999995</v>
      </c>
      <c r="O908" s="186">
        <f t="shared" si="43"/>
        <v>991.80489729662702</v>
      </c>
      <c r="P908" s="186">
        <f t="shared" si="44"/>
        <v>338.3595343395483</v>
      </c>
      <c r="Q908" s="215">
        <f>IF(P908="-",0,P908/(1+'General inputs'!$H$30)^'MP Calculations'!$C$40)</f>
        <v>751.5943135582761</v>
      </c>
    </row>
    <row r="909" spans="3:17" x14ac:dyDescent="0.25">
      <c r="C909" s="159"/>
      <c r="D909" s="165" t="s">
        <v>367</v>
      </c>
      <c r="E909" s="238">
        <v>33821</v>
      </c>
      <c r="F909" s="166" t="str">
        <f t="shared" si="42"/>
        <v>Date check - OK</v>
      </c>
      <c r="G909" s="68"/>
      <c r="H909" s="162" t="s">
        <v>279</v>
      </c>
      <c r="I909" s="173">
        <v>19964.399283333707</v>
      </c>
      <c r="J909" s="168">
        <f>IFERROR(MIN('MP Calculations'!$E$30/I909,1),"-")</f>
        <v>0.34115533736707537</v>
      </c>
      <c r="K909" s="12"/>
      <c r="L909" s="159">
        <v>1.906819</v>
      </c>
      <c r="M909" s="187" t="s">
        <v>492</v>
      </c>
      <c r="N909" s="187">
        <v>536.11394299999995</v>
      </c>
      <c r="O909" s="186">
        <f t="shared" si="43"/>
        <v>1022.2722526773169</v>
      </c>
      <c r="P909" s="186">
        <f t="shared" si="44"/>
        <v>348.75363524313019</v>
      </c>
      <c r="Q909" s="215">
        <f>IF(P909="-",0,P909/(1+'General inputs'!$H$30)^'MP Calculations'!$C$40)</f>
        <v>774.6826156181894</v>
      </c>
    </row>
    <row r="910" spans="3:17" x14ac:dyDescent="0.25">
      <c r="C910" s="159"/>
      <c r="D910" s="165" t="s">
        <v>367</v>
      </c>
      <c r="E910" s="238">
        <v>33821</v>
      </c>
      <c r="F910" s="166" t="str">
        <f t="shared" si="42"/>
        <v>Date check - OK</v>
      </c>
      <c r="G910" s="68"/>
      <c r="H910" s="162" t="s">
        <v>279</v>
      </c>
      <c r="I910" s="173">
        <v>19964.399283333707</v>
      </c>
      <c r="J910" s="168">
        <f>IFERROR(MIN('MP Calculations'!$E$30/I910,1),"-")</f>
        <v>0.34115533736707537</v>
      </c>
      <c r="K910" s="12"/>
      <c r="L910" s="159">
        <v>0.15210599999999999</v>
      </c>
      <c r="M910" s="187" t="s">
        <v>492</v>
      </c>
      <c r="N910" s="187">
        <v>536.11394299999995</v>
      </c>
      <c r="O910" s="186">
        <f t="shared" si="43"/>
        <v>81.546147413957982</v>
      </c>
      <c r="P910" s="186">
        <f t="shared" si="44"/>
        <v>27.819903431994096</v>
      </c>
      <c r="Q910" s="215">
        <f>IF(P910="-",0,P910/(1+'General inputs'!$H$30)^'MP Calculations'!$C$40)</f>
        <v>61.796045629511923</v>
      </c>
    </row>
    <row r="911" spans="3:17" x14ac:dyDescent="0.25">
      <c r="C911" s="159"/>
      <c r="D911" s="165" t="s">
        <v>368</v>
      </c>
      <c r="E911" s="238">
        <v>33836</v>
      </c>
      <c r="F911" s="166" t="str">
        <f t="shared" si="42"/>
        <v>Date check - OK</v>
      </c>
      <c r="G911" s="68"/>
      <c r="H911" s="162" t="s">
        <v>279</v>
      </c>
      <c r="I911" s="173">
        <v>19964.399283333707</v>
      </c>
      <c r="J911" s="168">
        <f>IFERROR(MIN('MP Calculations'!$E$30/I911,1),"-")</f>
        <v>0.34115533736707537</v>
      </c>
      <c r="K911" s="12"/>
      <c r="L911" s="159">
        <v>0.958449</v>
      </c>
      <c r="M911" s="187" t="s">
        <v>492</v>
      </c>
      <c r="N911" s="187">
        <v>92.617690999999994</v>
      </c>
      <c r="O911" s="186">
        <f t="shared" si="43"/>
        <v>88.769333321258998</v>
      </c>
      <c r="P911" s="186">
        <f t="shared" si="44"/>
        <v>30.28413185706448</v>
      </c>
      <c r="Q911" s="215">
        <f>IF(P911="-",0,P911/(1+'General inputs'!$H$30)^'MP Calculations'!$C$40)</f>
        <v>67.269809137334221</v>
      </c>
    </row>
    <row r="912" spans="3:17" x14ac:dyDescent="0.25">
      <c r="C912" s="159"/>
      <c r="D912" s="165" t="s">
        <v>330</v>
      </c>
      <c r="E912" s="238">
        <v>33840</v>
      </c>
      <c r="F912" s="166" t="str">
        <f t="shared" si="42"/>
        <v>Date check - OK</v>
      </c>
      <c r="G912" s="68"/>
      <c r="H912" s="162" t="s">
        <v>279</v>
      </c>
      <c r="I912" s="173">
        <v>19964.399283333707</v>
      </c>
      <c r="J912" s="168">
        <f>IFERROR(MIN('MP Calculations'!$E$30/I912,1),"-")</f>
        <v>0.34115533736707537</v>
      </c>
      <c r="K912" s="12"/>
      <c r="L912" s="159">
        <v>41.254882000000002</v>
      </c>
      <c r="M912" s="187" t="s">
        <v>492</v>
      </c>
      <c r="N912" s="187">
        <v>137.14542700000001</v>
      </c>
      <c r="O912" s="186">
        <f t="shared" si="43"/>
        <v>5657.9184077246146</v>
      </c>
      <c r="P912" s="186">
        <f t="shared" si="44"/>
        <v>1930.2290631826768</v>
      </c>
      <c r="Q912" s="215">
        <f>IF(P912="-",0,P912/(1+'General inputs'!$H$30)^'MP Calculations'!$C$40)</f>
        <v>4287.5965962796608</v>
      </c>
    </row>
    <row r="913" spans="3:17" x14ac:dyDescent="0.25">
      <c r="C913" s="159"/>
      <c r="D913" s="165" t="s">
        <v>330</v>
      </c>
      <c r="E913" s="238">
        <v>33840</v>
      </c>
      <c r="F913" s="166" t="str">
        <f t="shared" si="42"/>
        <v>Date check - OK</v>
      </c>
      <c r="G913" s="68"/>
      <c r="H913" s="162" t="s">
        <v>279</v>
      </c>
      <c r="I913" s="173">
        <v>19964.399283333707</v>
      </c>
      <c r="J913" s="168">
        <f>IFERROR(MIN('MP Calculations'!$E$30/I913,1),"-")</f>
        <v>0.34115533736707537</v>
      </c>
      <c r="K913" s="12"/>
      <c r="L913" s="159">
        <v>260.27635199999997</v>
      </c>
      <c r="M913" s="187" t="s">
        <v>492</v>
      </c>
      <c r="N913" s="187">
        <v>137.14542700000001</v>
      </c>
      <c r="O913" s="186">
        <f t="shared" si="43"/>
        <v>35695.711433042306</v>
      </c>
      <c r="P913" s="186">
        <f t="shared" si="44"/>
        <v>12177.782476497317</v>
      </c>
      <c r="Q913" s="215">
        <f>IF(P913="-",0,P913/(1+'General inputs'!$H$30)^'MP Calculations'!$C$40)</f>
        <v>27050.374327268393</v>
      </c>
    </row>
    <row r="914" spans="3:17" x14ac:dyDescent="0.25">
      <c r="C914" s="159"/>
      <c r="D914" s="165" t="s">
        <v>330</v>
      </c>
      <c r="E914" s="238">
        <v>33840</v>
      </c>
      <c r="F914" s="166" t="str">
        <f t="shared" si="42"/>
        <v>Date check - OK</v>
      </c>
      <c r="G914" s="68"/>
      <c r="H914" s="162" t="s">
        <v>279</v>
      </c>
      <c r="I914" s="173">
        <v>19964.399283333707</v>
      </c>
      <c r="J914" s="168">
        <f>IFERROR(MIN('MP Calculations'!$E$30/I914,1),"-")</f>
        <v>0.34115533736707537</v>
      </c>
      <c r="K914" s="12"/>
      <c r="L914" s="159">
        <v>2.2809089999999999</v>
      </c>
      <c r="M914" s="187" t="s">
        <v>492</v>
      </c>
      <c r="N914" s="187">
        <v>137.14542700000001</v>
      </c>
      <c r="O914" s="186">
        <f t="shared" si="43"/>
        <v>312.81623875314301</v>
      </c>
      <c r="P914" s="186">
        <f t="shared" si="44"/>
        <v>106.7189294657281</v>
      </c>
      <c r="Q914" s="215">
        <f>IF(P914="-",0,P914/(1+'General inputs'!$H$30)^'MP Calculations'!$C$40)</f>
        <v>237.05358470843873</v>
      </c>
    </row>
    <row r="915" spans="3:17" x14ac:dyDescent="0.25">
      <c r="C915" s="159"/>
      <c r="D915" s="165" t="s">
        <v>330</v>
      </c>
      <c r="E915" s="238">
        <v>33840</v>
      </c>
      <c r="F915" s="166" t="str">
        <f t="shared" si="42"/>
        <v>Date check - OK</v>
      </c>
      <c r="G915" s="68"/>
      <c r="H915" s="162" t="s">
        <v>279</v>
      </c>
      <c r="I915" s="173">
        <v>19964.399283333707</v>
      </c>
      <c r="J915" s="168">
        <f>IFERROR(MIN('MP Calculations'!$E$30/I915,1),"-")</f>
        <v>0.34115533736707537</v>
      </c>
      <c r="K915" s="12"/>
      <c r="L915" s="159">
        <v>440.89033499999999</v>
      </c>
      <c r="M915" s="187" t="s">
        <v>492</v>
      </c>
      <c r="N915" s="187">
        <v>137.14542700000001</v>
      </c>
      <c r="O915" s="186">
        <f t="shared" si="43"/>
        <v>60466.093253748048</v>
      </c>
      <c r="P915" s="186">
        <f t="shared" si="44"/>
        <v>20628.330443251456</v>
      </c>
      <c r="Q915" s="215">
        <f>IF(P915="-",0,P915/(1+'General inputs'!$H$30)^'MP Calculations'!$C$40)</f>
        <v>45821.483616862592</v>
      </c>
    </row>
    <row r="916" spans="3:17" x14ac:dyDescent="0.25">
      <c r="C916" s="159"/>
      <c r="D916" s="165" t="s">
        <v>296</v>
      </c>
      <c r="E916" s="238">
        <v>33840</v>
      </c>
      <c r="F916" s="166" t="str">
        <f t="shared" si="42"/>
        <v>Date check - OK</v>
      </c>
      <c r="G916" s="68"/>
      <c r="H916" s="162" t="s">
        <v>279</v>
      </c>
      <c r="I916" s="173">
        <v>19964.399283333707</v>
      </c>
      <c r="J916" s="168">
        <f>IFERROR(MIN('MP Calculations'!$E$30/I916,1),"-")</f>
        <v>0.34115533736707537</v>
      </c>
      <c r="K916" s="12"/>
      <c r="L916" s="159">
        <v>54.238838999999999</v>
      </c>
      <c r="M916" s="187" t="s">
        <v>492</v>
      </c>
      <c r="N916" s="187">
        <v>219.07646199999999</v>
      </c>
      <c r="O916" s="186">
        <f t="shared" si="43"/>
        <v>11882.452951107618</v>
      </c>
      <c r="P916" s="186">
        <f t="shared" si="44"/>
        <v>4053.7622452835199</v>
      </c>
      <c r="Q916" s="215">
        <f>IF(P916="-",0,P916/(1+'General inputs'!$H$30)^'MP Calculations'!$C$40)</f>
        <v>9004.5775066436709</v>
      </c>
    </row>
    <row r="917" spans="3:17" x14ac:dyDescent="0.25">
      <c r="C917" s="159"/>
      <c r="D917" s="165" t="s">
        <v>296</v>
      </c>
      <c r="E917" s="238">
        <v>33840</v>
      </c>
      <c r="F917" s="166" t="str">
        <f t="shared" si="42"/>
        <v>Date check - OK</v>
      </c>
      <c r="G917" s="68"/>
      <c r="H917" s="162" t="s">
        <v>279</v>
      </c>
      <c r="I917" s="173">
        <v>19964.399283333707</v>
      </c>
      <c r="J917" s="168">
        <f>IFERROR(MIN('MP Calculations'!$E$30/I917,1),"-")</f>
        <v>0.34115533736707537</v>
      </c>
      <c r="K917" s="12"/>
      <c r="L917" s="159">
        <v>178.21128100000001</v>
      </c>
      <c r="M917" s="187" t="s">
        <v>492</v>
      </c>
      <c r="N917" s="187">
        <v>219.07646199999999</v>
      </c>
      <c r="O917" s="186">
        <f t="shared" si="43"/>
        <v>39041.896929967821</v>
      </c>
      <c r="P917" s="186">
        <f t="shared" si="44"/>
        <v>13319.351518593756</v>
      </c>
      <c r="Q917" s="215">
        <f>IF(P917="-",0,P917/(1+'General inputs'!$H$30)^'MP Calculations'!$C$40)</f>
        <v>29586.129089576465</v>
      </c>
    </row>
    <row r="918" spans="3:17" x14ac:dyDescent="0.25">
      <c r="C918" s="159"/>
      <c r="D918" s="165" t="s">
        <v>296</v>
      </c>
      <c r="E918" s="238">
        <v>33840</v>
      </c>
      <c r="F918" s="166" t="str">
        <f t="shared" si="42"/>
        <v>Date check - OK</v>
      </c>
      <c r="G918" s="68"/>
      <c r="H918" s="162" t="s">
        <v>279</v>
      </c>
      <c r="I918" s="173">
        <v>19964.399283333707</v>
      </c>
      <c r="J918" s="168">
        <f>IFERROR(MIN('MP Calculations'!$E$30/I918,1),"-")</f>
        <v>0.34115533736707537</v>
      </c>
      <c r="K918" s="12"/>
      <c r="L918" s="159">
        <v>4.4272320000000001</v>
      </c>
      <c r="M918" s="187" t="s">
        <v>492</v>
      </c>
      <c r="N918" s="187">
        <v>219.07646199999999</v>
      </c>
      <c r="O918" s="186">
        <f t="shared" si="43"/>
        <v>969.90232301318395</v>
      </c>
      <c r="P918" s="186">
        <f t="shared" si="44"/>
        <v>330.88735422067288</v>
      </c>
      <c r="Q918" s="215">
        <f>IF(P918="-",0,P918/(1+'General inputs'!$H$30)^'MP Calculations'!$C$40)</f>
        <v>734.99644201257831</v>
      </c>
    </row>
    <row r="919" spans="3:17" x14ac:dyDescent="0.25">
      <c r="C919" s="159"/>
      <c r="D919" s="165" t="s">
        <v>296</v>
      </c>
      <c r="E919" s="238">
        <v>33840</v>
      </c>
      <c r="F919" s="166" t="str">
        <f t="shared" ref="F919:F982" si="45">IF(E919="","-",IF(OR(E919&lt;$E$15,E919&gt;$E$16),"ERROR - date outside of range","Date check - OK"))</f>
        <v>Date check - OK</v>
      </c>
      <c r="G919" s="68"/>
      <c r="H919" s="162" t="s">
        <v>279</v>
      </c>
      <c r="I919" s="173">
        <v>19964.399283333707</v>
      </c>
      <c r="J919" s="168">
        <f>IFERROR(MIN('MP Calculations'!$E$30/I919,1),"-")</f>
        <v>0.34115533736707537</v>
      </c>
      <c r="K919" s="12"/>
      <c r="L919" s="159">
        <v>103.06663399999999</v>
      </c>
      <c r="M919" s="187" t="s">
        <v>492</v>
      </c>
      <c r="N919" s="187">
        <v>219.07646199999999</v>
      </c>
      <c r="O919" s="186">
        <f t="shared" ref="O919:O982" si="46">IF(N919="","-",L919*N919)</f>
        <v>22579.473526968904</v>
      </c>
      <c r="P919" s="186">
        <f t="shared" ref="P919:P982" si="47">IF(O919="-","-",IF(OR(E919&lt;$E$15,E919&gt;$E$16),0,O919*J919))</f>
        <v>7703.1079086640239</v>
      </c>
      <c r="Q919" s="215">
        <f>IF(P919="-",0,P919/(1+'General inputs'!$H$30)^'MP Calculations'!$C$40)</f>
        <v>17110.828906235911</v>
      </c>
    </row>
    <row r="920" spans="3:17" x14ac:dyDescent="0.25">
      <c r="C920" s="159"/>
      <c r="D920" s="165" t="s">
        <v>296</v>
      </c>
      <c r="E920" s="238">
        <v>33840</v>
      </c>
      <c r="F920" s="166" t="str">
        <f t="shared" si="45"/>
        <v>Date check - OK</v>
      </c>
      <c r="G920" s="68"/>
      <c r="H920" s="162" t="s">
        <v>279</v>
      </c>
      <c r="I920" s="173">
        <v>19964.399283333707</v>
      </c>
      <c r="J920" s="168">
        <f>IFERROR(MIN('MP Calculations'!$E$30/I920,1),"-")</f>
        <v>0.34115533736707537</v>
      </c>
      <c r="K920" s="12"/>
      <c r="L920" s="159">
        <v>4.7473830000000001</v>
      </c>
      <c r="M920" s="187" t="s">
        <v>492</v>
      </c>
      <c r="N920" s="187">
        <v>219.07646199999999</v>
      </c>
      <c r="O920" s="186">
        <f t="shared" si="46"/>
        <v>1040.0398713989459</v>
      </c>
      <c r="P920" s="186">
        <f t="shared" si="47"/>
        <v>354.81515320231711</v>
      </c>
      <c r="Q920" s="215">
        <f>IF(P920="-",0,P920/(1+'General inputs'!$H$30)^'MP Calculations'!$C$40)</f>
        <v>788.14699881799731</v>
      </c>
    </row>
    <row r="921" spans="3:17" x14ac:dyDescent="0.25">
      <c r="C921" s="159"/>
      <c r="D921" s="165" t="s">
        <v>330</v>
      </c>
      <c r="E921" s="238">
        <v>33840</v>
      </c>
      <c r="F921" s="166" t="str">
        <f t="shared" si="45"/>
        <v>Date check - OK</v>
      </c>
      <c r="G921" s="68"/>
      <c r="H921" s="162" t="s">
        <v>279</v>
      </c>
      <c r="I921" s="173">
        <v>19964.399283333707</v>
      </c>
      <c r="J921" s="168">
        <f>IFERROR(MIN('MP Calculations'!$E$30/I921,1),"-")</f>
        <v>0.34115533736707537</v>
      </c>
      <c r="K921" s="12"/>
      <c r="L921" s="159">
        <v>2.0069880000000002</v>
      </c>
      <c r="M921" s="187" t="s">
        <v>492</v>
      </c>
      <c r="N921" s="187">
        <v>137.14542700000001</v>
      </c>
      <c r="O921" s="186">
        <f t="shared" si="46"/>
        <v>275.24922624387608</v>
      </c>
      <c r="P921" s="186">
        <f t="shared" si="47"/>
        <v>93.902742639256005</v>
      </c>
      <c r="Q921" s="215">
        <f>IF(P921="-",0,P921/(1+'General inputs'!$H$30)^'MP Calculations'!$C$40)</f>
        <v>208.58512981746321</v>
      </c>
    </row>
    <row r="922" spans="3:17" x14ac:dyDescent="0.25">
      <c r="C922" s="159"/>
      <c r="D922" s="165" t="s">
        <v>296</v>
      </c>
      <c r="E922" s="238">
        <v>33840</v>
      </c>
      <c r="F922" s="166" t="str">
        <f t="shared" si="45"/>
        <v>Date check - OK</v>
      </c>
      <c r="G922" s="68"/>
      <c r="H922" s="162" t="s">
        <v>279</v>
      </c>
      <c r="I922" s="173">
        <v>19964.399283333707</v>
      </c>
      <c r="J922" s="168">
        <f>IFERROR(MIN('MP Calculations'!$E$30/I922,1),"-")</f>
        <v>0.34115533736707537</v>
      </c>
      <c r="K922" s="12"/>
      <c r="L922" s="159">
        <v>6.0596059999999996</v>
      </c>
      <c r="M922" s="187" t="s">
        <v>492</v>
      </c>
      <c r="N922" s="187">
        <v>219.07646199999999</v>
      </c>
      <c r="O922" s="186">
        <f t="shared" si="46"/>
        <v>1327.5170435939719</v>
      </c>
      <c r="P922" s="186">
        <f t="shared" si="47"/>
        <v>452.88952486784399</v>
      </c>
      <c r="Q922" s="215">
        <f>IF(P922="-",0,P922/(1+'General inputs'!$H$30)^'MP Calculations'!$C$40)</f>
        <v>1005.9985223268334</v>
      </c>
    </row>
    <row r="923" spans="3:17" x14ac:dyDescent="0.25">
      <c r="C923" s="159"/>
      <c r="D923" s="165" t="s">
        <v>330</v>
      </c>
      <c r="E923" s="238">
        <v>33840</v>
      </c>
      <c r="F923" s="166" t="str">
        <f t="shared" si="45"/>
        <v>Date check - OK</v>
      </c>
      <c r="G923" s="68"/>
      <c r="H923" s="162" t="s">
        <v>279</v>
      </c>
      <c r="I923" s="173">
        <v>19964.399283333707</v>
      </c>
      <c r="J923" s="168">
        <f>IFERROR(MIN('MP Calculations'!$E$30/I923,1),"-")</f>
        <v>0.34115533736707537</v>
      </c>
      <c r="K923" s="12"/>
      <c r="L923" s="159">
        <v>4.1582689999999998</v>
      </c>
      <c r="M923" s="187" t="s">
        <v>492</v>
      </c>
      <c r="N923" s="187">
        <v>137.14542700000001</v>
      </c>
      <c r="O923" s="186">
        <f t="shared" si="46"/>
        <v>570.287577585863</v>
      </c>
      <c r="P923" s="186">
        <f t="shared" si="47"/>
        <v>194.55665092755726</v>
      </c>
      <c r="Q923" s="215">
        <f>IF(P923="-",0,P923/(1+'General inputs'!$H$30)^'MP Calculations'!$C$40)</f>
        <v>432.16654966593353</v>
      </c>
    </row>
    <row r="924" spans="3:17" x14ac:dyDescent="0.25">
      <c r="C924" s="159"/>
      <c r="D924" s="165" t="s">
        <v>296</v>
      </c>
      <c r="E924" s="238">
        <v>33840</v>
      </c>
      <c r="F924" s="166" t="str">
        <f t="shared" si="45"/>
        <v>Date check - OK</v>
      </c>
      <c r="G924" s="68"/>
      <c r="H924" s="162" t="s">
        <v>279</v>
      </c>
      <c r="I924" s="173">
        <v>19964.399283333707</v>
      </c>
      <c r="J924" s="168">
        <f>IFERROR(MIN('MP Calculations'!$E$30/I924,1),"-")</f>
        <v>0.34115533736707537</v>
      </c>
      <c r="K924" s="12"/>
      <c r="L924" s="159">
        <v>6.0554100000000002</v>
      </c>
      <c r="M924" s="187" t="s">
        <v>492</v>
      </c>
      <c r="N924" s="187">
        <v>219.07646199999999</v>
      </c>
      <c r="O924" s="186">
        <f t="shared" si="46"/>
        <v>1326.5977987594199</v>
      </c>
      <c r="P924" s="186">
        <f t="shared" si="47"/>
        <v>452.57591958618946</v>
      </c>
      <c r="Q924" s="215">
        <f>IF(P924="-",0,P924/(1+'General inputs'!$H$30)^'MP Calculations'!$C$40)</f>
        <v>1005.3019143626054</v>
      </c>
    </row>
    <row r="925" spans="3:17" x14ac:dyDescent="0.25">
      <c r="C925" s="159"/>
      <c r="D925" s="165" t="s">
        <v>330</v>
      </c>
      <c r="E925" s="238">
        <v>33840</v>
      </c>
      <c r="F925" s="166" t="str">
        <f t="shared" si="45"/>
        <v>Date check - OK</v>
      </c>
      <c r="G925" s="68"/>
      <c r="H925" s="162" t="s">
        <v>279</v>
      </c>
      <c r="I925" s="173">
        <v>19964.399283333707</v>
      </c>
      <c r="J925" s="168">
        <f>IFERROR(MIN('MP Calculations'!$E$30/I925,1),"-")</f>
        <v>0.34115533736707537</v>
      </c>
      <c r="K925" s="12"/>
      <c r="L925" s="159">
        <v>4.1599079999999997</v>
      </c>
      <c r="M925" s="187" t="s">
        <v>492</v>
      </c>
      <c r="N925" s="187">
        <v>137.14542700000001</v>
      </c>
      <c r="O925" s="186">
        <f t="shared" si="46"/>
        <v>570.51235894071601</v>
      </c>
      <c r="P925" s="186">
        <f t="shared" si="47"/>
        <v>194.63333628650597</v>
      </c>
      <c r="Q925" s="215">
        <f>IF(P925="-",0,P925/(1+'General inputs'!$H$30)^'MP Calculations'!$C$40)</f>
        <v>432.33689001065449</v>
      </c>
    </row>
    <row r="926" spans="3:17" x14ac:dyDescent="0.25">
      <c r="C926" s="159"/>
      <c r="D926" s="165" t="s">
        <v>296</v>
      </c>
      <c r="E926" s="238">
        <v>33844</v>
      </c>
      <c r="F926" s="166" t="str">
        <f t="shared" si="45"/>
        <v>Date check - OK</v>
      </c>
      <c r="G926" s="68"/>
      <c r="H926" s="162" t="s">
        <v>279</v>
      </c>
      <c r="I926" s="173">
        <v>19964.399283333707</v>
      </c>
      <c r="J926" s="168">
        <f>IFERROR(MIN('MP Calculations'!$E$30/I926,1),"-")</f>
        <v>0.34115533736707537</v>
      </c>
      <c r="K926" s="12"/>
      <c r="L926" s="159">
        <v>695.78303900000003</v>
      </c>
      <c r="M926" s="187" t="s">
        <v>492</v>
      </c>
      <c r="N926" s="187">
        <v>219.07646199999999</v>
      </c>
      <c r="O926" s="186">
        <f t="shared" si="46"/>
        <v>152429.68650372801</v>
      </c>
      <c r="P926" s="186">
        <f t="shared" si="47"/>
        <v>52002.201123936866</v>
      </c>
      <c r="Q926" s="215">
        <f>IF(P926="-",0,P926/(1+'General inputs'!$H$30)^'MP Calculations'!$C$40)</f>
        <v>115511.91762204895</v>
      </c>
    </row>
    <row r="927" spans="3:17" x14ac:dyDescent="0.25">
      <c r="C927" s="159"/>
      <c r="D927" s="165" t="s">
        <v>282</v>
      </c>
      <c r="E927" s="238">
        <v>33844</v>
      </c>
      <c r="F927" s="166" t="str">
        <f t="shared" si="45"/>
        <v>Date check - OK</v>
      </c>
      <c r="G927" s="68"/>
      <c r="H927" s="162" t="s">
        <v>279</v>
      </c>
      <c r="I927" s="173">
        <v>19964.399283333707</v>
      </c>
      <c r="J927" s="168">
        <f>IFERROR(MIN('MP Calculations'!$E$30/I927,1),"-")</f>
        <v>0.34115533736707537</v>
      </c>
      <c r="K927" s="12"/>
      <c r="L927" s="159">
        <v>9.6974309999999999</v>
      </c>
      <c r="M927" s="187" t="s">
        <v>492</v>
      </c>
      <c r="N927" s="187">
        <v>178.11094499999999</v>
      </c>
      <c r="O927" s="186">
        <f t="shared" si="46"/>
        <v>1727.2185994822948</v>
      </c>
      <c r="P927" s="186">
        <f t="shared" si="47"/>
        <v>589.24984401306972</v>
      </c>
      <c r="Q927" s="215">
        <f>IF(P927="-",0,P927/(1+'General inputs'!$H$30)^'MP Calculations'!$C$40)</f>
        <v>1308.894200040161</v>
      </c>
    </row>
    <row r="928" spans="3:17" x14ac:dyDescent="0.25">
      <c r="C928" s="159"/>
      <c r="D928" s="165" t="s">
        <v>282</v>
      </c>
      <c r="E928" s="238">
        <v>33844</v>
      </c>
      <c r="F928" s="166" t="str">
        <f t="shared" si="45"/>
        <v>Date check - OK</v>
      </c>
      <c r="G928" s="68"/>
      <c r="H928" s="162" t="s">
        <v>279</v>
      </c>
      <c r="I928" s="173">
        <v>19964.399283333707</v>
      </c>
      <c r="J928" s="168">
        <f>IFERROR(MIN('MP Calculations'!$E$30/I928,1),"-")</f>
        <v>0.34115533736707537</v>
      </c>
      <c r="K928" s="12"/>
      <c r="L928" s="159">
        <v>3.678455</v>
      </c>
      <c r="M928" s="187" t="s">
        <v>492</v>
      </c>
      <c r="N928" s="187">
        <v>178.11094499999999</v>
      </c>
      <c r="O928" s="186">
        <f t="shared" si="46"/>
        <v>655.17309618997501</v>
      </c>
      <c r="P928" s="186">
        <f t="shared" si="47"/>
        <v>223.51579866452224</v>
      </c>
      <c r="Q928" s="215">
        <f>IF(P928="-",0,P928/(1+'General inputs'!$H$30)^'MP Calculations'!$C$40)</f>
        <v>496.49318614473572</v>
      </c>
    </row>
    <row r="929" spans="3:17" x14ac:dyDescent="0.25">
      <c r="C929" s="159"/>
      <c r="D929" s="165" t="s">
        <v>282</v>
      </c>
      <c r="E929" s="238">
        <v>33844</v>
      </c>
      <c r="F929" s="166" t="str">
        <f t="shared" si="45"/>
        <v>Date check - OK</v>
      </c>
      <c r="G929" s="68"/>
      <c r="H929" s="162" t="s">
        <v>279</v>
      </c>
      <c r="I929" s="173">
        <v>19964.399283333707</v>
      </c>
      <c r="J929" s="168">
        <f>IFERROR(MIN('MP Calculations'!$E$30/I929,1),"-")</f>
        <v>0.34115533736707537</v>
      </c>
      <c r="K929" s="12"/>
      <c r="L929" s="159">
        <v>9.6982049999999997</v>
      </c>
      <c r="M929" s="187" t="s">
        <v>492</v>
      </c>
      <c r="N929" s="187">
        <v>178.11094499999999</v>
      </c>
      <c r="O929" s="186">
        <f t="shared" si="46"/>
        <v>1727.3564573537249</v>
      </c>
      <c r="P929" s="186">
        <f t="shared" si="47"/>
        <v>589.29687496170618</v>
      </c>
      <c r="Q929" s="215">
        <f>IF(P929="-",0,P929/(1+'General inputs'!$H$30)^'MP Calculations'!$C$40)</f>
        <v>1308.9986693692886</v>
      </c>
    </row>
    <row r="930" spans="3:17" x14ac:dyDescent="0.25">
      <c r="C930" s="159"/>
      <c r="D930" s="165" t="s">
        <v>296</v>
      </c>
      <c r="E930" s="238">
        <v>33844</v>
      </c>
      <c r="F930" s="166" t="str">
        <f t="shared" si="45"/>
        <v>Date check - OK</v>
      </c>
      <c r="G930" s="68"/>
      <c r="H930" s="162" t="s">
        <v>279</v>
      </c>
      <c r="I930" s="173">
        <v>19964.399283333707</v>
      </c>
      <c r="J930" s="168">
        <f>IFERROR(MIN('MP Calculations'!$E$30/I930,1),"-")</f>
        <v>0.34115533736707537</v>
      </c>
      <c r="K930" s="12"/>
      <c r="L930" s="159">
        <v>3.970135</v>
      </c>
      <c r="M930" s="187" t="s">
        <v>492</v>
      </c>
      <c r="N930" s="187">
        <v>219.07646199999999</v>
      </c>
      <c r="O930" s="186">
        <f t="shared" si="46"/>
        <v>869.76312946236999</v>
      </c>
      <c r="P930" s="186">
        <f t="shared" si="47"/>
        <v>296.72433386117808</v>
      </c>
      <c r="Q930" s="215">
        <f>IF(P930="-",0,P930/(1+'General inputs'!$H$30)^'MP Calculations'!$C$40)</f>
        <v>659.11050049096309</v>
      </c>
    </row>
    <row r="931" spans="3:17" x14ac:dyDescent="0.25">
      <c r="C931" s="159"/>
      <c r="D931" s="165" t="s">
        <v>282</v>
      </c>
      <c r="E931" s="238">
        <v>33844</v>
      </c>
      <c r="F931" s="166" t="str">
        <f t="shared" si="45"/>
        <v>Date check - OK</v>
      </c>
      <c r="G931" s="68"/>
      <c r="H931" s="162" t="s">
        <v>279</v>
      </c>
      <c r="I931" s="173">
        <v>19964.399283333707</v>
      </c>
      <c r="J931" s="168">
        <f>IFERROR(MIN('MP Calculations'!$E$30/I931,1),"-")</f>
        <v>0.34115533736707537</v>
      </c>
      <c r="K931" s="12"/>
      <c r="L931" s="159">
        <v>0.809805</v>
      </c>
      <c r="M931" s="187" t="s">
        <v>492</v>
      </c>
      <c r="N931" s="187">
        <v>178.11094499999999</v>
      </c>
      <c r="O931" s="186">
        <f t="shared" si="46"/>
        <v>144.23513381572499</v>
      </c>
      <c r="P931" s="186">
        <f t="shared" si="47"/>
        <v>49.206585737088922</v>
      </c>
      <c r="Q931" s="215">
        <f>IF(P931="-",0,P931/(1+'General inputs'!$H$30)^'MP Calculations'!$C$40)</f>
        <v>109.30204789944085</v>
      </c>
    </row>
    <row r="932" spans="3:17" x14ac:dyDescent="0.25">
      <c r="C932" s="159"/>
      <c r="D932" s="165" t="s">
        <v>296</v>
      </c>
      <c r="E932" s="238">
        <v>33844</v>
      </c>
      <c r="F932" s="166" t="str">
        <f t="shared" si="45"/>
        <v>Date check - OK</v>
      </c>
      <c r="G932" s="68"/>
      <c r="H932" s="162" t="s">
        <v>279</v>
      </c>
      <c r="I932" s="173">
        <v>19964.399283333707</v>
      </c>
      <c r="J932" s="168">
        <f>IFERROR(MIN('MP Calculations'!$E$30/I932,1),"-")</f>
        <v>0.34115533736707537</v>
      </c>
      <c r="K932" s="12"/>
      <c r="L932" s="159">
        <v>0.82988499999999998</v>
      </c>
      <c r="M932" s="187" t="s">
        <v>492</v>
      </c>
      <c r="N932" s="187">
        <v>219.07646199999999</v>
      </c>
      <c r="O932" s="186">
        <f t="shared" si="46"/>
        <v>181.80826966686999</v>
      </c>
      <c r="P932" s="186">
        <f t="shared" si="47"/>
        <v>62.02486157432525</v>
      </c>
      <c r="Q932" s="215">
        <f>IF(P932="-",0,P932/(1+'General inputs'!$H$30)^'MP Calculations'!$C$40)</f>
        <v>137.77514308705949</v>
      </c>
    </row>
    <row r="933" spans="3:17" x14ac:dyDescent="0.25">
      <c r="C933" s="159"/>
      <c r="D933" s="165" t="s">
        <v>281</v>
      </c>
      <c r="E933" s="238">
        <v>33861</v>
      </c>
      <c r="F933" s="166" t="str">
        <f t="shared" si="45"/>
        <v>Date check - OK</v>
      </c>
      <c r="G933" s="68"/>
      <c r="H933" s="162" t="s">
        <v>279</v>
      </c>
      <c r="I933" s="173">
        <v>19964.399283333707</v>
      </c>
      <c r="J933" s="168">
        <f>IFERROR(MIN('MP Calculations'!$E$30/I933,1),"-")</f>
        <v>0.34115533736707537</v>
      </c>
      <c r="K933" s="12"/>
      <c r="L933" s="159">
        <v>109.040639</v>
      </c>
      <c r="M933" s="187" t="s">
        <v>492</v>
      </c>
      <c r="N933" s="187">
        <v>480.89954999999998</v>
      </c>
      <c r="O933" s="186">
        <f t="shared" si="46"/>
        <v>52437.594226812449</v>
      </c>
      <c r="P933" s="186">
        <f t="shared" si="47"/>
        <v>17889.365149166006</v>
      </c>
      <c r="Q933" s="215">
        <f>IF(P933="-",0,P933/(1+'General inputs'!$H$30)^'MP Calculations'!$C$40)</f>
        <v>39737.450122472357</v>
      </c>
    </row>
    <row r="934" spans="3:17" x14ac:dyDescent="0.25">
      <c r="C934" s="159"/>
      <c r="D934" s="165" t="s">
        <v>281</v>
      </c>
      <c r="E934" s="238">
        <v>33861</v>
      </c>
      <c r="F934" s="166" t="str">
        <f t="shared" si="45"/>
        <v>Date check - OK</v>
      </c>
      <c r="G934" s="68"/>
      <c r="H934" s="162" t="s">
        <v>279</v>
      </c>
      <c r="I934" s="173">
        <v>19964.399283333707</v>
      </c>
      <c r="J934" s="168">
        <f>IFERROR(MIN('MP Calculations'!$E$30/I934,1),"-")</f>
        <v>0.34115533736707537</v>
      </c>
      <c r="K934" s="12"/>
      <c r="L934" s="159">
        <v>119.629391</v>
      </c>
      <c r="M934" s="187" t="s">
        <v>492</v>
      </c>
      <c r="N934" s="187">
        <v>480.89954999999998</v>
      </c>
      <c r="O934" s="186">
        <f t="shared" si="46"/>
        <v>57529.720298674045</v>
      </c>
      <c r="P934" s="186">
        <f t="shared" si="47"/>
        <v>19626.571137127627</v>
      </c>
      <c r="Q934" s="215">
        <f>IF(P934="-",0,P934/(1+'General inputs'!$H$30)^'MP Calculations'!$C$40)</f>
        <v>43596.28668394214</v>
      </c>
    </row>
    <row r="935" spans="3:17" x14ac:dyDescent="0.25">
      <c r="C935" s="159"/>
      <c r="D935" s="165" t="s">
        <v>300</v>
      </c>
      <c r="E935" s="238">
        <v>33861</v>
      </c>
      <c r="F935" s="166" t="str">
        <f t="shared" si="45"/>
        <v>Date check - OK</v>
      </c>
      <c r="G935" s="68"/>
      <c r="H935" s="162" t="s">
        <v>279</v>
      </c>
      <c r="I935" s="173">
        <v>19964.399283333707</v>
      </c>
      <c r="J935" s="168">
        <f>IFERROR(MIN('MP Calculations'!$E$30/I935,1),"-")</f>
        <v>0.34115533736707537</v>
      </c>
      <c r="K935" s="12"/>
      <c r="L935" s="159">
        <v>55.386938000000001</v>
      </c>
      <c r="M935" s="187" t="s">
        <v>492</v>
      </c>
      <c r="N935" s="187">
        <v>304.56971499999997</v>
      </c>
      <c r="O935" s="186">
        <f t="shared" si="46"/>
        <v>16869.183921382668</v>
      </c>
      <c r="P935" s="186">
        <f t="shared" si="47"/>
        <v>5755.0121318065476</v>
      </c>
      <c r="Q935" s="215">
        <f>IF(P935="-",0,P935/(1+'General inputs'!$H$30)^'MP Calculations'!$C$40)</f>
        <v>12783.545175304747</v>
      </c>
    </row>
    <row r="936" spans="3:17" x14ac:dyDescent="0.25">
      <c r="C936" s="159"/>
      <c r="D936" s="165" t="s">
        <v>281</v>
      </c>
      <c r="E936" s="238">
        <v>33861</v>
      </c>
      <c r="F936" s="166" t="str">
        <f t="shared" si="45"/>
        <v>Date check - OK</v>
      </c>
      <c r="G936" s="68"/>
      <c r="H936" s="162" t="s">
        <v>279</v>
      </c>
      <c r="I936" s="173">
        <v>19964.399283333707</v>
      </c>
      <c r="J936" s="168">
        <f>IFERROR(MIN('MP Calculations'!$E$30/I936,1),"-")</f>
        <v>0.34115533736707537</v>
      </c>
      <c r="K936" s="12"/>
      <c r="L936" s="159">
        <v>44.042226999999997</v>
      </c>
      <c r="M936" s="187" t="s">
        <v>492</v>
      </c>
      <c r="N936" s="187">
        <v>480.89954999999998</v>
      </c>
      <c r="O936" s="186">
        <f t="shared" si="46"/>
        <v>21179.887145297849</v>
      </c>
      <c r="P936" s="186">
        <f t="shared" si="47"/>
        <v>7225.6315444506708</v>
      </c>
      <c r="Q936" s="215">
        <f>IF(P936="-",0,P936/(1+'General inputs'!$H$30)^'MP Calculations'!$C$40)</f>
        <v>16050.215907989177</v>
      </c>
    </row>
    <row r="937" spans="3:17" x14ac:dyDescent="0.25">
      <c r="C937" s="159"/>
      <c r="D937" s="165" t="s">
        <v>284</v>
      </c>
      <c r="E937" s="238">
        <v>33861</v>
      </c>
      <c r="F937" s="166" t="str">
        <f t="shared" si="45"/>
        <v>Date check - OK</v>
      </c>
      <c r="G937" s="68"/>
      <c r="H937" s="162" t="s">
        <v>279</v>
      </c>
      <c r="I937" s="173">
        <v>19964.399283333707</v>
      </c>
      <c r="J937" s="168">
        <f>IFERROR(MIN('MP Calculations'!$E$30/I937,1),"-")</f>
        <v>0.34115533736707537</v>
      </c>
      <c r="K937" s="12"/>
      <c r="L937" s="159">
        <v>16.552661000000001</v>
      </c>
      <c r="M937" s="187" t="s">
        <v>492</v>
      </c>
      <c r="N937" s="187">
        <v>657.22938499999998</v>
      </c>
      <c r="O937" s="186">
        <f t="shared" si="46"/>
        <v>10878.895209143486</v>
      </c>
      <c r="P937" s="186">
        <f t="shared" si="47"/>
        <v>3711.3931652564061</v>
      </c>
      <c r="Q937" s="215">
        <f>IF(P937="-",0,P937/(1+'General inputs'!$H$30)^'MP Calculations'!$C$40)</f>
        <v>8244.076833332274</v>
      </c>
    </row>
    <row r="938" spans="3:17" x14ac:dyDescent="0.25">
      <c r="C938" s="159"/>
      <c r="D938" s="165" t="s">
        <v>281</v>
      </c>
      <c r="E938" s="238">
        <v>33861</v>
      </c>
      <c r="F938" s="166" t="str">
        <f t="shared" si="45"/>
        <v>Date check - OK</v>
      </c>
      <c r="G938" s="68"/>
      <c r="H938" s="162" t="s">
        <v>279</v>
      </c>
      <c r="I938" s="173">
        <v>19964.399283333707</v>
      </c>
      <c r="J938" s="168">
        <f>IFERROR(MIN('MP Calculations'!$E$30/I938,1),"-")</f>
        <v>0.34115533736707537</v>
      </c>
      <c r="K938" s="12"/>
      <c r="L938" s="159">
        <v>16.551995000000002</v>
      </c>
      <c r="M938" s="187" t="s">
        <v>492</v>
      </c>
      <c r="N938" s="187">
        <v>480.89954999999998</v>
      </c>
      <c r="O938" s="186">
        <f t="shared" si="46"/>
        <v>7959.8469471022499</v>
      </c>
      <c r="P938" s="186">
        <f t="shared" si="47"/>
        <v>2715.5442706289532</v>
      </c>
      <c r="Q938" s="215">
        <f>IF(P938="-",0,P938/(1+'General inputs'!$H$30)^'MP Calculations'!$C$40)</f>
        <v>6032.0086324871208</v>
      </c>
    </row>
    <row r="939" spans="3:17" x14ac:dyDescent="0.25">
      <c r="C939" s="159"/>
      <c r="D939" s="165" t="s">
        <v>284</v>
      </c>
      <c r="E939" s="238">
        <v>33861</v>
      </c>
      <c r="F939" s="166" t="str">
        <f t="shared" si="45"/>
        <v>Date check - OK</v>
      </c>
      <c r="G939" s="68"/>
      <c r="H939" s="162" t="s">
        <v>279</v>
      </c>
      <c r="I939" s="173">
        <v>19964.399283333707</v>
      </c>
      <c r="J939" s="168">
        <f>IFERROR(MIN('MP Calculations'!$E$30/I939,1),"-")</f>
        <v>0.34115533736707537</v>
      </c>
      <c r="K939" s="12"/>
      <c r="L939" s="159">
        <v>18.010501999999999</v>
      </c>
      <c r="M939" s="187" t="s">
        <v>492</v>
      </c>
      <c r="N939" s="187">
        <v>657.22938499999998</v>
      </c>
      <c r="O939" s="186">
        <f t="shared" si="46"/>
        <v>11837.03115300127</v>
      </c>
      <c r="P939" s="186">
        <f t="shared" si="47"/>
        <v>4038.2663564267291</v>
      </c>
      <c r="Q939" s="215">
        <f>IF(P939="-",0,P939/(1+'General inputs'!$H$30)^'MP Calculations'!$C$40)</f>
        <v>8970.156659094544</v>
      </c>
    </row>
    <row r="940" spans="3:17" x14ac:dyDescent="0.25">
      <c r="C940" s="159"/>
      <c r="D940" s="165" t="s">
        <v>281</v>
      </c>
      <c r="E940" s="238">
        <v>33861</v>
      </c>
      <c r="F940" s="166" t="str">
        <f t="shared" si="45"/>
        <v>Date check - OK</v>
      </c>
      <c r="G940" s="68"/>
      <c r="H940" s="162" t="s">
        <v>279</v>
      </c>
      <c r="I940" s="173">
        <v>19964.399283333707</v>
      </c>
      <c r="J940" s="168">
        <f>IFERROR(MIN('MP Calculations'!$E$30/I940,1),"-")</f>
        <v>0.34115533736707537</v>
      </c>
      <c r="K940" s="12"/>
      <c r="L940" s="159">
        <v>91.150347999999994</v>
      </c>
      <c r="M940" s="187" t="s">
        <v>492</v>
      </c>
      <c r="N940" s="187">
        <v>480.89954999999998</v>
      </c>
      <c r="O940" s="186">
        <f t="shared" si="46"/>
        <v>43834.161335543395</v>
      </c>
      <c r="P940" s="186">
        <f t="shared" si="47"/>
        <v>14954.258098630118</v>
      </c>
      <c r="Q940" s="215">
        <f>IF(P940="-",0,P940/(1+'General inputs'!$H$30)^'MP Calculations'!$C$40)</f>
        <v>33217.729100945537</v>
      </c>
    </row>
    <row r="941" spans="3:17" x14ac:dyDescent="0.25">
      <c r="C941" s="159"/>
      <c r="D941" s="165" t="s">
        <v>281</v>
      </c>
      <c r="E941" s="238">
        <v>33861</v>
      </c>
      <c r="F941" s="166" t="str">
        <f t="shared" si="45"/>
        <v>Date check - OK</v>
      </c>
      <c r="G941" s="68"/>
      <c r="H941" s="162" t="s">
        <v>279</v>
      </c>
      <c r="I941" s="173">
        <v>19964.399283333707</v>
      </c>
      <c r="J941" s="168">
        <f>IFERROR(MIN('MP Calculations'!$E$30/I941,1),"-")</f>
        <v>0.34115533736707537</v>
      </c>
      <c r="K941" s="12"/>
      <c r="L941" s="159">
        <v>63.794393999999997</v>
      </c>
      <c r="M941" s="187" t="s">
        <v>492</v>
      </c>
      <c r="N941" s="187">
        <v>480.89954999999998</v>
      </c>
      <c r="O941" s="186">
        <f t="shared" si="46"/>
        <v>30678.695367122698</v>
      </c>
      <c r="P941" s="186">
        <f t="shared" si="47"/>
        <v>10466.200667952477</v>
      </c>
      <c r="Q941" s="215">
        <f>IF(P941="-",0,P941/(1+'General inputs'!$H$30)^'MP Calculations'!$C$40)</f>
        <v>23248.456473813854</v>
      </c>
    </row>
    <row r="942" spans="3:17" x14ac:dyDescent="0.25">
      <c r="C942" s="159"/>
      <c r="D942" s="165" t="s">
        <v>281</v>
      </c>
      <c r="E942" s="238">
        <v>33861</v>
      </c>
      <c r="F942" s="166" t="str">
        <f t="shared" si="45"/>
        <v>Date check - OK</v>
      </c>
      <c r="G942" s="68"/>
      <c r="H942" s="162" t="s">
        <v>279</v>
      </c>
      <c r="I942" s="173">
        <v>19964.399283333707</v>
      </c>
      <c r="J942" s="168">
        <f>IFERROR(MIN('MP Calculations'!$E$30/I942,1),"-")</f>
        <v>0.34115533736707537</v>
      </c>
      <c r="K942" s="12"/>
      <c r="L942" s="159">
        <v>122.06120300000001</v>
      </c>
      <c r="M942" s="187" t="s">
        <v>492</v>
      </c>
      <c r="N942" s="187">
        <v>480.89954999999998</v>
      </c>
      <c r="O942" s="186">
        <f t="shared" si="46"/>
        <v>58699.177595158653</v>
      </c>
      <c r="P942" s="186">
        <f t="shared" si="47"/>
        <v>20025.537735646223</v>
      </c>
      <c r="Q942" s="215">
        <f>IF(P942="-",0,P942/(1+'General inputs'!$H$30)^'MP Calculations'!$C$40)</f>
        <v>44482.506802821226</v>
      </c>
    </row>
    <row r="943" spans="3:17" x14ac:dyDescent="0.25">
      <c r="C943" s="159"/>
      <c r="D943" s="165" t="s">
        <v>281</v>
      </c>
      <c r="E943" s="238">
        <v>33861</v>
      </c>
      <c r="F943" s="166" t="str">
        <f t="shared" si="45"/>
        <v>Date check - OK</v>
      </c>
      <c r="G943" s="68"/>
      <c r="H943" s="162" t="s">
        <v>279</v>
      </c>
      <c r="I943" s="173">
        <v>19964.399283333707</v>
      </c>
      <c r="J943" s="168">
        <f>IFERROR(MIN('MP Calculations'!$E$30/I943,1),"-")</f>
        <v>0.34115533736707537</v>
      </c>
      <c r="K943" s="12"/>
      <c r="L943" s="159">
        <v>86.963694000000004</v>
      </c>
      <c r="M943" s="187" t="s">
        <v>492</v>
      </c>
      <c r="N943" s="187">
        <v>480.89954999999998</v>
      </c>
      <c r="O943" s="186">
        <f t="shared" si="46"/>
        <v>41820.801310937699</v>
      </c>
      <c r="P943" s="186">
        <f t="shared" si="47"/>
        <v>14267.389580194378</v>
      </c>
      <c r="Q943" s="215">
        <f>IF(P943="-",0,P943/(1+'General inputs'!$H$30)^'MP Calculations'!$C$40)</f>
        <v>31691.99561267197</v>
      </c>
    </row>
    <row r="944" spans="3:17" x14ac:dyDescent="0.25">
      <c r="C944" s="159"/>
      <c r="D944" s="165" t="s">
        <v>281</v>
      </c>
      <c r="E944" s="238">
        <v>33861</v>
      </c>
      <c r="F944" s="166" t="str">
        <f t="shared" si="45"/>
        <v>Date check - OK</v>
      </c>
      <c r="G944" s="68"/>
      <c r="H944" s="162" t="s">
        <v>279</v>
      </c>
      <c r="I944" s="173">
        <v>19964.399283333707</v>
      </c>
      <c r="J944" s="168">
        <f>IFERROR(MIN('MP Calculations'!$E$30/I944,1),"-")</f>
        <v>0.34115533736707537</v>
      </c>
      <c r="K944" s="12"/>
      <c r="L944" s="159">
        <v>89.255516999999998</v>
      </c>
      <c r="M944" s="187" t="s">
        <v>492</v>
      </c>
      <c r="N944" s="187">
        <v>480.89954999999998</v>
      </c>
      <c r="O944" s="186">
        <f t="shared" si="46"/>
        <v>42922.937960317344</v>
      </c>
      <c r="P944" s="186">
        <f t="shared" si="47"/>
        <v>14643.389380638109</v>
      </c>
      <c r="Q944" s="215">
        <f>IF(P944="-",0,P944/(1+'General inputs'!$H$30)^'MP Calculations'!$C$40)</f>
        <v>32527.199835494201</v>
      </c>
    </row>
    <row r="945" spans="3:17" x14ac:dyDescent="0.25">
      <c r="C945" s="159"/>
      <c r="D945" s="165" t="s">
        <v>281</v>
      </c>
      <c r="E945" s="238">
        <v>33861</v>
      </c>
      <c r="F945" s="166" t="str">
        <f t="shared" si="45"/>
        <v>Date check - OK</v>
      </c>
      <c r="G945" s="68"/>
      <c r="H945" s="162" t="s">
        <v>279</v>
      </c>
      <c r="I945" s="173">
        <v>19964.399283333707</v>
      </c>
      <c r="J945" s="168">
        <f>IFERROR(MIN('MP Calculations'!$E$30/I945,1),"-")</f>
        <v>0.34115533736707537</v>
      </c>
      <c r="K945" s="12"/>
      <c r="L945" s="159">
        <v>29.126427</v>
      </c>
      <c r="M945" s="187" t="s">
        <v>492</v>
      </c>
      <c r="N945" s="187">
        <v>480.89954999999998</v>
      </c>
      <c r="O945" s="186">
        <f t="shared" si="46"/>
        <v>14006.88563740785</v>
      </c>
      <c r="P945" s="186">
        <f t="shared" si="47"/>
        <v>4778.5237950919172</v>
      </c>
      <c r="Q945" s="215">
        <f>IF(P945="-",0,P945/(1+'General inputs'!$H$30)^'MP Calculations'!$C$40)</f>
        <v>10614.48236889305</v>
      </c>
    </row>
    <row r="946" spans="3:17" x14ac:dyDescent="0.25">
      <c r="C946" s="159"/>
      <c r="D946" s="165" t="s">
        <v>284</v>
      </c>
      <c r="E946" s="238">
        <v>33861</v>
      </c>
      <c r="F946" s="166" t="str">
        <f t="shared" si="45"/>
        <v>Date check - OK</v>
      </c>
      <c r="G946" s="68"/>
      <c r="H946" s="162" t="s">
        <v>279</v>
      </c>
      <c r="I946" s="173">
        <v>19964.399283333707</v>
      </c>
      <c r="J946" s="168">
        <f>IFERROR(MIN('MP Calculations'!$E$30/I946,1),"-")</f>
        <v>0.34115533736707537</v>
      </c>
      <c r="K946" s="12"/>
      <c r="L946" s="159">
        <v>52.904246000000001</v>
      </c>
      <c r="M946" s="187" t="s">
        <v>492</v>
      </c>
      <c r="N946" s="187">
        <v>657.22938499999998</v>
      </c>
      <c r="O946" s="186">
        <f t="shared" si="46"/>
        <v>34770.225062468708</v>
      </c>
      <c r="P946" s="186">
        <f t="shared" si="47"/>
        <v>11862.047861515652</v>
      </c>
      <c r="Q946" s="215">
        <f>IF(P946="-",0,P946/(1+'General inputs'!$H$30)^'MP Calculations'!$C$40)</f>
        <v>26349.03649833169</v>
      </c>
    </row>
    <row r="947" spans="3:17" x14ac:dyDescent="0.25">
      <c r="C947" s="159"/>
      <c r="D947" s="165" t="s">
        <v>284</v>
      </c>
      <c r="E947" s="238">
        <v>33861</v>
      </c>
      <c r="F947" s="166" t="str">
        <f t="shared" si="45"/>
        <v>Date check - OK</v>
      </c>
      <c r="G947" s="68"/>
      <c r="H947" s="162" t="s">
        <v>279</v>
      </c>
      <c r="I947" s="173">
        <v>19964.399283333707</v>
      </c>
      <c r="J947" s="168">
        <f>IFERROR(MIN('MP Calculations'!$E$30/I947,1),"-")</f>
        <v>0.34115533736707537</v>
      </c>
      <c r="K947" s="12"/>
      <c r="L947" s="159">
        <v>23.431968000000001</v>
      </c>
      <c r="M947" s="187" t="s">
        <v>492</v>
      </c>
      <c r="N947" s="187">
        <v>657.22938499999998</v>
      </c>
      <c r="O947" s="186">
        <f t="shared" si="46"/>
        <v>15400.177917979679</v>
      </c>
      <c r="P947" s="186">
        <f t="shared" si="47"/>
        <v>5253.8528931213423</v>
      </c>
      <c r="Q947" s="215">
        <f>IF(P947="-",0,P947/(1+'General inputs'!$H$30)^'MP Calculations'!$C$40)</f>
        <v>11670.325668373391</v>
      </c>
    </row>
    <row r="948" spans="3:17" x14ac:dyDescent="0.25">
      <c r="C948" s="159"/>
      <c r="D948" s="165" t="s">
        <v>284</v>
      </c>
      <c r="E948" s="238">
        <v>33861</v>
      </c>
      <c r="F948" s="166" t="str">
        <f t="shared" si="45"/>
        <v>Date check - OK</v>
      </c>
      <c r="G948" s="68"/>
      <c r="H948" s="162" t="s">
        <v>279</v>
      </c>
      <c r="I948" s="173">
        <v>19964.399283333707</v>
      </c>
      <c r="J948" s="168">
        <f>IFERROR(MIN('MP Calculations'!$E$30/I948,1),"-")</f>
        <v>0.34115533736707537</v>
      </c>
      <c r="K948" s="12"/>
      <c r="L948" s="159">
        <v>5.2875459999999999</v>
      </c>
      <c r="M948" s="187" t="s">
        <v>492</v>
      </c>
      <c r="N948" s="187">
        <v>657.22938499999998</v>
      </c>
      <c r="O948" s="186">
        <f t="shared" si="46"/>
        <v>3475.1306057392098</v>
      </c>
      <c r="P948" s="186">
        <f t="shared" si="47"/>
        <v>1185.5593541956091</v>
      </c>
      <c r="Q948" s="215">
        <f>IF(P948="-",0,P948/(1+'General inputs'!$H$30)^'MP Calculations'!$C$40)</f>
        <v>2633.4699589255601</v>
      </c>
    </row>
    <row r="949" spans="3:17" x14ac:dyDescent="0.25">
      <c r="C949" s="159"/>
      <c r="D949" s="165" t="s">
        <v>284</v>
      </c>
      <c r="E949" s="238">
        <v>33861</v>
      </c>
      <c r="F949" s="166" t="str">
        <f t="shared" si="45"/>
        <v>Date check - OK</v>
      </c>
      <c r="G949" s="68"/>
      <c r="H949" s="162" t="s">
        <v>279</v>
      </c>
      <c r="I949" s="173">
        <v>19964.399283333707</v>
      </c>
      <c r="J949" s="168">
        <f>IFERROR(MIN('MP Calculations'!$E$30/I949,1),"-")</f>
        <v>0.34115533736707537</v>
      </c>
      <c r="K949" s="12"/>
      <c r="L949" s="159">
        <v>116.406695</v>
      </c>
      <c r="M949" s="187" t="s">
        <v>492</v>
      </c>
      <c r="N949" s="187">
        <v>657.22938499999998</v>
      </c>
      <c r="O949" s="186">
        <f t="shared" si="46"/>
        <v>76505.900564732568</v>
      </c>
      <c r="P949" s="186">
        <f t="shared" si="47"/>
        <v>26100.396317733263</v>
      </c>
      <c r="Q949" s="215">
        <f>IF(P949="-",0,P949/(1+'General inputs'!$H$30)^'MP Calculations'!$C$40)</f>
        <v>57976.523381604668</v>
      </c>
    </row>
    <row r="950" spans="3:17" x14ac:dyDescent="0.25">
      <c r="C950" s="159"/>
      <c r="D950" s="165" t="s">
        <v>281</v>
      </c>
      <c r="E950" s="238">
        <v>33861</v>
      </c>
      <c r="F950" s="166" t="str">
        <f t="shared" si="45"/>
        <v>Date check - OK</v>
      </c>
      <c r="G950" s="68"/>
      <c r="H950" s="162" t="s">
        <v>279</v>
      </c>
      <c r="I950" s="173">
        <v>19964.399283333707</v>
      </c>
      <c r="J950" s="168">
        <f>IFERROR(MIN('MP Calculations'!$E$30/I950,1),"-")</f>
        <v>0.34115533736707537</v>
      </c>
      <c r="K950" s="12"/>
      <c r="L950" s="159">
        <v>68.840519</v>
      </c>
      <c r="M950" s="187" t="s">
        <v>492</v>
      </c>
      <c r="N950" s="187">
        <v>480.89954999999998</v>
      </c>
      <c r="O950" s="186">
        <f t="shared" si="46"/>
        <v>33105.374608866448</v>
      </c>
      <c r="P950" s="186">
        <f t="shared" si="47"/>
        <v>11294.075243351244</v>
      </c>
      <c r="Q950" s="215">
        <f>IF(P950="-",0,P950/(1+'General inputs'!$H$30)^'MP Calculations'!$C$40)</f>
        <v>25087.405166138196</v>
      </c>
    </row>
    <row r="951" spans="3:17" x14ac:dyDescent="0.25">
      <c r="C951" s="159"/>
      <c r="D951" s="165" t="s">
        <v>284</v>
      </c>
      <c r="E951" s="238">
        <v>33861</v>
      </c>
      <c r="F951" s="166" t="str">
        <f t="shared" si="45"/>
        <v>Date check - OK</v>
      </c>
      <c r="G951" s="68"/>
      <c r="H951" s="162" t="s">
        <v>279</v>
      </c>
      <c r="I951" s="173">
        <v>19964.399283333707</v>
      </c>
      <c r="J951" s="168">
        <f>IFERROR(MIN('MP Calculations'!$E$30/I951,1),"-")</f>
        <v>0.34115533736707537</v>
      </c>
      <c r="K951" s="12"/>
      <c r="L951" s="159">
        <v>5.8180940000000003</v>
      </c>
      <c r="M951" s="187" t="s">
        <v>492</v>
      </c>
      <c r="N951" s="187">
        <v>657.22938499999998</v>
      </c>
      <c r="O951" s="186">
        <f t="shared" si="46"/>
        <v>3823.8223414921899</v>
      </c>
      <c r="P951" s="186">
        <f t="shared" si="47"/>
        <v>1304.5174009435282</v>
      </c>
      <c r="Q951" s="215">
        <f>IF(P951="-",0,P951/(1+'General inputs'!$H$30)^'MP Calculations'!$C$40)</f>
        <v>2897.7101602908137</v>
      </c>
    </row>
    <row r="952" spans="3:17" x14ac:dyDescent="0.25">
      <c r="C952" s="159"/>
      <c r="D952" s="165" t="s">
        <v>284</v>
      </c>
      <c r="E952" s="238">
        <v>33861</v>
      </c>
      <c r="F952" s="166" t="str">
        <f t="shared" si="45"/>
        <v>Date check - OK</v>
      </c>
      <c r="G952" s="68"/>
      <c r="H952" s="162" t="s">
        <v>279</v>
      </c>
      <c r="I952" s="173">
        <v>19964.399283333707</v>
      </c>
      <c r="J952" s="168">
        <f>IFERROR(MIN('MP Calculations'!$E$30/I952,1),"-")</f>
        <v>0.34115533736707537</v>
      </c>
      <c r="K952" s="12"/>
      <c r="L952" s="159">
        <v>38.233963000000003</v>
      </c>
      <c r="M952" s="187" t="s">
        <v>492</v>
      </c>
      <c r="N952" s="187">
        <v>657.22938499999998</v>
      </c>
      <c r="O952" s="186">
        <f t="shared" si="46"/>
        <v>25128.483988602755</v>
      </c>
      <c r="P952" s="186">
        <f t="shared" si="47"/>
        <v>8572.7164326549246</v>
      </c>
      <c r="Q952" s="215">
        <f>IF(P952="-",0,P952/(1+'General inputs'!$H$30)^'MP Calculations'!$C$40)</f>
        <v>19042.48075972699</v>
      </c>
    </row>
    <row r="953" spans="3:17" x14ac:dyDescent="0.25">
      <c r="C953" s="159"/>
      <c r="D953" s="165" t="s">
        <v>300</v>
      </c>
      <c r="E953" s="238">
        <v>33861</v>
      </c>
      <c r="F953" s="166" t="str">
        <f t="shared" si="45"/>
        <v>Date check - OK</v>
      </c>
      <c r="G953" s="68"/>
      <c r="H953" s="162" t="s">
        <v>279</v>
      </c>
      <c r="I953" s="173">
        <v>19964.399283333707</v>
      </c>
      <c r="J953" s="168">
        <f>IFERROR(MIN('MP Calculations'!$E$30/I953,1),"-")</f>
        <v>0.34115533736707537</v>
      </c>
      <c r="K953" s="12"/>
      <c r="L953" s="159">
        <v>65.902169000000001</v>
      </c>
      <c r="M953" s="187" t="s">
        <v>492</v>
      </c>
      <c r="N953" s="187">
        <v>304.56971499999997</v>
      </c>
      <c r="O953" s="186">
        <f t="shared" si="46"/>
        <v>20071.804830211833</v>
      </c>
      <c r="P953" s="186">
        <f t="shared" si="47"/>
        <v>6847.6033484170111</v>
      </c>
      <c r="Q953" s="215">
        <f>IF(P953="-",0,P953/(1+'General inputs'!$H$30)^'MP Calculations'!$C$40)</f>
        <v>15210.50603234409</v>
      </c>
    </row>
    <row r="954" spans="3:17" x14ac:dyDescent="0.25">
      <c r="C954" s="159"/>
      <c r="D954" s="165" t="s">
        <v>284</v>
      </c>
      <c r="E954" s="238">
        <v>33861</v>
      </c>
      <c r="F954" s="166" t="str">
        <f t="shared" si="45"/>
        <v>Date check - OK</v>
      </c>
      <c r="G954" s="68"/>
      <c r="H954" s="162" t="s">
        <v>279</v>
      </c>
      <c r="I954" s="173">
        <v>19964.399283333707</v>
      </c>
      <c r="J954" s="168">
        <f>IFERROR(MIN('MP Calculations'!$E$30/I954,1),"-")</f>
        <v>0.34115533736707537</v>
      </c>
      <c r="K954" s="12"/>
      <c r="L954" s="159">
        <v>46.996935999999998</v>
      </c>
      <c r="M954" s="187" t="s">
        <v>492</v>
      </c>
      <c r="N954" s="187">
        <v>657.22938499999998</v>
      </c>
      <c r="O954" s="186">
        <f t="shared" si="46"/>
        <v>30887.767344164356</v>
      </c>
      <c r="P954" s="186">
        <f t="shared" si="47"/>
        <v>10537.526688814125</v>
      </c>
      <c r="Q954" s="215">
        <f>IF(P954="-",0,P954/(1+'General inputs'!$H$30)^'MP Calculations'!$C$40)</f>
        <v>23406.892179764902</v>
      </c>
    </row>
    <row r="955" spans="3:17" x14ac:dyDescent="0.25">
      <c r="C955" s="159"/>
      <c r="D955" s="165" t="s">
        <v>284</v>
      </c>
      <c r="E955" s="238">
        <v>33861</v>
      </c>
      <c r="F955" s="166" t="str">
        <f t="shared" si="45"/>
        <v>Date check - OK</v>
      </c>
      <c r="G955" s="68"/>
      <c r="H955" s="162" t="s">
        <v>279</v>
      </c>
      <c r="I955" s="173">
        <v>19964.399283333707</v>
      </c>
      <c r="J955" s="168">
        <f>IFERROR(MIN('MP Calculations'!$E$30/I955,1),"-")</f>
        <v>0.34115533736707537</v>
      </c>
      <c r="K955" s="12"/>
      <c r="L955" s="159">
        <v>50.471212000000001</v>
      </c>
      <c r="M955" s="187" t="s">
        <v>492</v>
      </c>
      <c r="N955" s="187">
        <v>657.22938499999998</v>
      </c>
      <c r="O955" s="186">
        <f t="shared" si="46"/>
        <v>33171.163622964617</v>
      </c>
      <c r="P955" s="186">
        <f t="shared" si="47"/>
        <v>11316.519516650953</v>
      </c>
      <c r="Q955" s="215">
        <f>IF(P955="-",0,P955/(1+'General inputs'!$H$30)^'MP Calculations'!$C$40)</f>
        <v>25137.260383656852</v>
      </c>
    </row>
    <row r="956" spans="3:17" x14ac:dyDescent="0.25">
      <c r="C956" s="159"/>
      <c r="D956" s="165" t="s">
        <v>281</v>
      </c>
      <c r="E956" s="238">
        <v>33861</v>
      </c>
      <c r="F956" s="166" t="str">
        <f t="shared" si="45"/>
        <v>Date check - OK</v>
      </c>
      <c r="G956" s="68"/>
      <c r="H956" s="162" t="s">
        <v>279</v>
      </c>
      <c r="I956" s="173">
        <v>19964.399283333707</v>
      </c>
      <c r="J956" s="168">
        <f>IFERROR(MIN('MP Calculations'!$E$30/I956,1),"-")</f>
        <v>0.34115533736707537</v>
      </c>
      <c r="K956" s="12"/>
      <c r="L956" s="159">
        <v>33.567608999999997</v>
      </c>
      <c r="M956" s="187" t="s">
        <v>492</v>
      </c>
      <c r="N956" s="187">
        <v>480.89954999999998</v>
      </c>
      <c r="O956" s="186">
        <f t="shared" si="46"/>
        <v>16142.648062675948</v>
      </c>
      <c r="P956" s="186">
        <f t="shared" si="47"/>
        <v>5507.1505458201782</v>
      </c>
      <c r="Q956" s="215">
        <f>IF(P956="-",0,P956/(1+'General inputs'!$H$30)^'MP Calculations'!$C$40)</f>
        <v>12232.972959450042</v>
      </c>
    </row>
    <row r="957" spans="3:17" x14ac:dyDescent="0.25">
      <c r="C957" s="159"/>
      <c r="D957" s="165" t="s">
        <v>281</v>
      </c>
      <c r="E957" s="238">
        <v>33861</v>
      </c>
      <c r="F957" s="166" t="str">
        <f t="shared" si="45"/>
        <v>Date check - OK</v>
      </c>
      <c r="G957" s="68"/>
      <c r="H957" s="162" t="s">
        <v>279</v>
      </c>
      <c r="I957" s="173">
        <v>19964.399283333707</v>
      </c>
      <c r="J957" s="168">
        <f>IFERROR(MIN('MP Calculations'!$E$30/I957,1),"-")</f>
        <v>0.34115533736707537</v>
      </c>
      <c r="K957" s="12"/>
      <c r="L957" s="159">
        <v>59.340468000000001</v>
      </c>
      <c r="M957" s="187" t="s">
        <v>492</v>
      </c>
      <c r="N957" s="187">
        <v>480.89954999999998</v>
      </c>
      <c r="O957" s="186">
        <f t="shared" si="46"/>
        <v>28536.8043579894</v>
      </c>
      <c r="P957" s="186">
        <f t="shared" si="47"/>
        <v>9735.4831181281006</v>
      </c>
      <c r="Q957" s="215">
        <f>IF(P957="-",0,P957/(1+'General inputs'!$H$30)^'MP Calculations'!$C$40)</f>
        <v>21625.321614211807</v>
      </c>
    </row>
    <row r="958" spans="3:17" x14ac:dyDescent="0.25">
      <c r="C958" s="159"/>
      <c r="D958" s="165" t="s">
        <v>281</v>
      </c>
      <c r="E958" s="238">
        <v>33861</v>
      </c>
      <c r="F958" s="166" t="str">
        <f t="shared" si="45"/>
        <v>Date check - OK</v>
      </c>
      <c r="G958" s="68"/>
      <c r="H958" s="162" t="s">
        <v>279</v>
      </c>
      <c r="I958" s="173">
        <v>19964.399283333707</v>
      </c>
      <c r="J958" s="168">
        <f>IFERROR(MIN('MP Calculations'!$E$30/I958,1),"-")</f>
        <v>0.34115533736707537</v>
      </c>
      <c r="K958" s="12"/>
      <c r="L958" s="159">
        <v>16.542918</v>
      </c>
      <c r="M958" s="187" t="s">
        <v>492</v>
      </c>
      <c r="N958" s="187">
        <v>480.89954999999998</v>
      </c>
      <c r="O958" s="186">
        <f t="shared" si="46"/>
        <v>7955.4818218868995</v>
      </c>
      <c r="P958" s="186">
        <f t="shared" si="47"/>
        <v>2714.0550848634607</v>
      </c>
      <c r="Q958" s="215">
        <f>IF(P958="-",0,P958/(1+'General inputs'!$H$30)^'MP Calculations'!$C$40)</f>
        <v>6028.7007205189811</v>
      </c>
    </row>
    <row r="959" spans="3:17" x14ac:dyDescent="0.25">
      <c r="C959" s="159"/>
      <c r="D959" s="165" t="s">
        <v>284</v>
      </c>
      <c r="E959" s="238">
        <v>33861</v>
      </c>
      <c r="F959" s="166" t="str">
        <f t="shared" si="45"/>
        <v>Date check - OK</v>
      </c>
      <c r="G959" s="68"/>
      <c r="H959" s="162" t="s">
        <v>279</v>
      </c>
      <c r="I959" s="173">
        <v>19964.399283333707</v>
      </c>
      <c r="J959" s="168">
        <f>IFERROR(MIN('MP Calculations'!$E$30/I959,1),"-")</f>
        <v>0.34115533736707537</v>
      </c>
      <c r="K959" s="12"/>
      <c r="L959" s="159">
        <v>57.577683</v>
      </c>
      <c r="M959" s="187" t="s">
        <v>492</v>
      </c>
      <c r="N959" s="187">
        <v>657.22938499999998</v>
      </c>
      <c r="O959" s="186">
        <f t="shared" si="46"/>
        <v>37841.745187814951</v>
      </c>
      <c r="P959" s="186">
        <f t="shared" si="47"/>
        <v>12909.913346107911</v>
      </c>
      <c r="Q959" s="215">
        <f>IF(P959="-",0,P959/(1+'General inputs'!$H$30)^'MP Calculations'!$C$40)</f>
        <v>28676.64857857292</v>
      </c>
    </row>
    <row r="960" spans="3:17" x14ac:dyDescent="0.25">
      <c r="C960" s="159"/>
      <c r="D960" s="165" t="s">
        <v>287</v>
      </c>
      <c r="E960" s="238">
        <v>33861</v>
      </c>
      <c r="F960" s="166" t="str">
        <f t="shared" si="45"/>
        <v>Date check - OK</v>
      </c>
      <c r="G960" s="68"/>
      <c r="H960" s="162" t="s">
        <v>279</v>
      </c>
      <c r="I960" s="173">
        <v>19964.399283333707</v>
      </c>
      <c r="J960" s="168">
        <f>IFERROR(MIN('MP Calculations'!$E$30/I960,1),"-")</f>
        <v>0.34115533736707537</v>
      </c>
      <c r="K960" s="12"/>
      <c r="L960" s="159">
        <v>66.179432000000006</v>
      </c>
      <c r="M960" s="187" t="s">
        <v>492</v>
      </c>
      <c r="N960" s="187">
        <v>1009.889055</v>
      </c>
      <c r="O960" s="186">
        <f t="shared" si="46"/>
        <v>66833.884042916761</v>
      </c>
      <c r="P960" s="186">
        <f t="shared" si="47"/>
        <v>22800.736258213263</v>
      </c>
      <c r="Q960" s="215">
        <f>IF(P960="-",0,P960/(1+'General inputs'!$H$30)^'MP Calculations'!$C$40)</f>
        <v>50647.024769273929</v>
      </c>
    </row>
    <row r="961" spans="3:17" x14ac:dyDescent="0.25">
      <c r="C961" s="159"/>
      <c r="D961" s="165" t="s">
        <v>281</v>
      </c>
      <c r="E961" s="238">
        <v>33861</v>
      </c>
      <c r="F961" s="166" t="str">
        <f t="shared" si="45"/>
        <v>Date check - OK</v>
      </c>
      <c r="G961" s="68"/>
      <c r="H961" s="162" t="s">
        <v>279</v>
      </c>
      <c r="I961" s="173">
        <v>19964.399283333707</v>
      </c>
      <c r="J961" s="168">
        <f>IFERROR(MIN('MP Calculations'!$E$30/I961,1),"-")</f>
        <v>0.34115533736707537</v>
      </c>
      <c r="K961" s="12"/>
      <c r="L961" s="159">
        <v>9.4190369999999994</v>
      </c>
      <c r="M961" s="187" t="s">
        <v>492</v>
      </c>
      <c r="N961" s="187">
        <v>480.89954999999998</v>
      </c>
      <c r="O961" s="186">
        <f t="shared" si="46"/>
        <v>4529.6106547333493</v>
      </c>
      <c r="P961" s="186">
        <f t="shared" si="47"/>
        <v>1545.3008510570548</v>
      </c>
      <c r="Q961" s="215">
        <f>IF(P961="-",0,P961/(1+'General inputs'!$H$30)^'MP Calculations'!$C$40)</f>
        <v>3432.5597907512406</v>
      </c>
    </row>
    <row r="962" spans="3:17" x14ac:dyDescent="0.25">
      <c r="C962" s="159"/>
      <c r="D962" s="165" t="s">
        <v>285</v>
      </c>
      <c r="E962" s="238">
        <v>33861</v>
      </c>
      <c r="F962" s="166" t="str">
        <f t="shared" si="45"/>
        <v>Date check - OK</v>
      </c>
      <c r="G962" s="68"/>
      <c r="H962" s="162" t="s">
        <v>279</v>
      </c>
      <c r="I962" s="173">
        <v>19964.399283333707</v>
      </c>
      <c r="J962" s="168">
        <f>IFERROR(MIN('MP Calculations'!$E$30/I962,1),"-")</f>
        <v>0.34115533736707537</v>
      </c>
      <c r="K962" s="12"/>
      <c r="L962" s="159">
        <v>6.6409409999999998</v>
      </c>
      <c r="M962" s="187" t="s">
        <v>492</v>
      </c>
      <c r="N962" s="187">
        <v>657.22938499999998</v>
      </c>
      <c r="O962" s="186">
        <f t="shared" si="46"/>
        <v>4364.6215692512851</v>
      </c>
      <c r="P962" s="186">
        <f t="shared" si="47"/>
        <v>1489.0139439375362</v>
      </c>
      <c r="Q962" s="215">
        <f>IF(P962="-",0,P962/(1+'General inputs'!$H$30)^'MP Calculations'!$C$40)</f>
        <v>3307.5303028091053</v>
      </c>
    </row>
    <row r="963" spans="3:17" x14ac:dyDescent="0.25">
      <c r="C963" s="159"/>
      <c r="D963" s="165" t="s">
        <v>281</v>
      </c>
      <c r="E963" s="238">
        <v>33861</v>
      </c>
      <c r="F963" s="166" t="str">
        <f t="shared" si="45"/>
        <v>Date check - OK</v>
      </c>
      <c r="G963" s="68"/>
      <c r="H963" s="162" t="s">
        <v>279</v>
      </c>
      <c r="I963" s="173">
        <v>19964.399283333707</v>
      </c>
      <c r="J963" s="168">
        <f>IFERROR(MIN('MP Calculations'!$E$30/I963,1),"-")</f>
        <v>0.34115533736707537</v>
      </c>
      <c r="K963" s="12"/>
      <c r="L963" s="159">
        <v>115.120673</v>
      </c>
      <c r="M963" s="187" t="s">
        <v>492</v>
      </c>
      <c r="N963" s="187">
        <v>480.89954999999998</v>
      </c>
      <c r="O963" s="186">
        <f t="shared" si="46"/>
        <v>55361.479841397144</v>
      </c>
      <c r="P963" s="186">
        <f t="shared" si="47"/>
        <v>18886.864332432386</v>
      </c>
      <c r="Q963" s="215">
        <f>IF(P963="-",0,P963/(1+'General inputs'!$H$30)^'MP Calculations'!$C$40)</f>
        <v>41953.184091327174</v>
      </c>
    </row>
    <row r="964" spans="3:17" x14ac:dyDescent="0.25">
      <c r="C964" s="159"/>
      <c r="D964" s="165" t="s">
        <v>281</v>
      </c>
      <c r="E964" s="238">
        <v>33861</v>
      </c>
      <c r="F964" s="166" t="str">
        <f t="shared" si="45"/>
        <v>Date check - OK</v>
      </c>
      <c r="G964" s="68"/>
      <c r="H964" s="162" t="s">
        <v>279</v>
      </c>
      <c r="I964" s="173">
        <v>19964.399283333707</v>
      </c>
      <c r="J964" s="168">
        <f>IFERROR(MIN('MP Calculations'!$E$30/I964,1),"-")</f>
        <v>0.34115533736707537</v>
      </c>
      <c r="K964" s="12"/>
      <c r="L964" s="159">
        <v>19.696332999999999</v>
      </c>
      <c r="M964" s="187" t="s">
        <v>492</v>
      </c>
      <c r="N964" s="187">
        <v>480.89954999999998</v>
      </c>
      <c r="O964" s="186">
        <f t="shared" si="46"/>
        <v>9471.95767635015</v>
      </c>
      <c r="P964" s="186">
        <f t="shared" si="47"/>
        <v>3231.4089166018948</v>
      </c>
      <c r="Q964" s="215">
        <f>IF(P964="-",0,P964/(1+'General inputs'!$H$30)^'MP Calculations'!$C$40)</f>
        <v>7177.8930989491564</v>
      </c>
    </row>
    <row r="965" spans="3:17" x14ac:dyDescent="0.25">
      <c r="C965" s="159"/>
      <c r="D965" s="165" t="s">
        <v>281</v>
      </c>
      <c r="E965" s="238">
        <v>33861</v>
      </c>
      <c r="F965" s="166" t="str">
        <f t="shared" si="45"/>
        <v>Date check - OK</v>
      </c>
      <c r="G965" s="68"/>
      <c r="H965" s="162" t="s">
        <v>279</v>
      </c>
      <c r="I965" s="173">
        <v>19964.399283333707</v>
      </c>
      <c r="J965" s="168">
        <f>IFERROR(MIN('MP Calculations'!$E$30/I965,1),"-")</f>
        <v>0.34115533736707537</v>
      </c>
      <c r="K965" s="12"/>
      <c r="L965" s="159">
        <v>56.006630000000001</v>
      </c>
      <c r="M965" s="187" t="s">
        <v>492</v>
      </c>
      <c r="N965" s="187">
        <v>480.89954999999998</v>
      </c>
      <c r="O965" s="186">
        <f t="shared" si="46"/>
        <v>26933.563164016497</v>
      </c>
      <c r="P965" s="186">
        <f t="shared" si="47"/>
        <v>9188.5288277174823</v>
      </c>
      <c r="Q965" s="215">
        <f>IF(P965="-",0,P965/(1+'General inputs'!$H$30)^'MP Calculations'!$C$40)</f>
        <v>20410.378062373275</v>
      </c>
    </row>
    <row r="966" spans="3:17" x14ac:dyDescent="0.25">
      <c r="C966" s="159"/>
      <c r="D966" s="165" t="s">
        <v>281</v>
      </c>
      <c r="E966" s="238">
        <v>33861</v>
      </c>
      <c r="F966" s="166" t="str">
        <f t="shared" si="45"/>
        <v>Date check - OK</v>
      </c>
      <c r="G966" s="68"/>
      <c r="H966" s="162" t="s">
        <v>279</v>
      </c>
      <c r="I966" s="173">
        <v>19964.399283333707</v>
      </c>
      <c r="J966" s="168">
        <f>IFERROR(MIN('MP Calculations'!$E$30/I966,1),"-")</f>
        <v>0.34115533736707537</v>
      </c>
      <c r="K966" s="12"/>
      <c r="L966" s="159">
        <v>47.034664999999997</v>
      </c>
      <c r="M966" s="187" t="s">
        <v>492</v>
      </c>
      <c r="N966" s="187">
        <v>480.89954999999998</v>
      </c>
      <c r="O966" s="186">
        <f t="shared" si="46"/>
        <v>22618.949232900748</v>
      </c>
      <c r="P966" s="186">
        <f t="shared" si="47"/>
        <v>7716.575256439005</v>
      </c>
      <c r="Q966" s="215">
        <f>IF(P966="-",0,P966/(1+'General inputs'!$H$30)^'MP Calculations'!$C$40)</f>
        <v>17140.743777782667</v>
      </c>
    </row>
    <row r="967" spans="3:17" x14ac:dyDescent="0.25">
      <c r="C967" s="159"/>
      <c r="D967" s="165" t="s">
        <v>281</v>
      </c>
      <c r="E967" s="238">
        <v>33861</v>
      </c>
      <c r="F967" s="166" t="str">
        <f t="shared" si="45"/>
        <v>Date check - OK</v>
      </c>
      <c r="G967" s="68"/>
      <c r="H967" s="162" t="s">
        <v>279</v>
      </c>
      <c r="I967" s="173">
        <v>19964.399283333707</v>
      </c>
      <c r="J967" s="168">
        <f>IFERROR(MIN('MP Calculations'!$E$30/I967,1),"-")</f>
        <v>0.34115533736707537</v>
      </c>
      <c r="K967" s="12"/>
      <c r="L967" s="159">
        <v>116.09346499999999</v>
      </c>
      <c r="M967" s="187" t="s">
        <v>492</v>
      </c>
      <c r="N967" s="187">
        <v>480.89954999999998</v>
      </c>
      <c r="O967" s="186">
        <f t="shared" si="46"/>
        <v>55829.295076440743</v>
      </c>
      <c r="P967" s="186">
        <f t="shared" si="47"/>
        <v>19046.461996769143</v>
      </c>
      <c r="Q967" s="215">
        <f>IF(P967="-",0,P967/(1+'General inputs'!$H$30)^'MP Calculations'!$C$40)</f>
        <v>42307.696628433092</v>
      </c>
    </row>
    <row r="968" spans="3:17" x14ac:dyDescent="0.25">
      <c r="C968" s="159"/>
      <c r="D968" s="165" t="s">
        <v>284</v>
      </c>
      <c r="E968" s="238">
        <v>33861</v>
      </c>
      <c r="F968" s="166" t="str">
        <f t="shared" si="45"/>
        <v>Date check - OK</v>
      </c>
      <c r="G968" s="68"/>
      <c r="H968" s="162" t="s">
        <v>279</v>
      </c>
      <c r="I968" s="173">
        <v>19964.399283333707</v>
      </c>
      <c r="J968" s="168">
        <f>IFERROR(MIN('MP Calculations'!$E$30/I968,1),"-")</f>
        <v>0.34115533736707537</v>
      </c>
      <c r="K968" s="12"/>
      <c r="L968" s="159">
        <v>34.174427000000001</v>
      </c>
      <c r="M968" s="187" t="s">
        <v>492</v>
      </c>
      <c r="N968" s="187">
        <v>657.22938499999998</v>
      </c>
      <c r="O968" s="186">
        <f t="shared" si="46"/>
        <v>22460.437639937394</v>
      </c>
      <c r="P968" s="186">
        <f t="shared" si="47"/>
        <v>7662.4981804649997</v>
      </c>
      <c r="Q968" s="215">
        <f>IF(P968="-",0,P968/(1+'General inputs'!$H$30)^'MP Calculations'!$C$40)</f>
        <v>17020.622963468224</v>
      </c>
    </row>
    <row r="969" spans="3:17" x14ac:dyDescent="0.25">
      <c r="C969" s="159"/>
      <c r="D969" s="165" t="s">
        <v>281</v>
      </c>
      <c r="E969" s="238">
        <v>33861</v>
      </c>
      <c r="F969" s="166" t="str">
        <f t="shared" si="45"/>
        <v>Date check - OK</v>
      </c>
      <c r="G969" s="68"/>
      <c r="H969" s="162" t="s">
        <v>279</v>
      </c>
      <c r="I969" s="173">
        <v>19964.399283333707</v>
      </c>
      <c r="J969" s="168">
        <f>IFERROR(MIN('MP Calculations'!$E$30/I969,1),"-")</f>
        <v>0.34115533736707537</v>
      </c>
      <c r="K969" s="12"/>
      <c r="L969" s="159">
        <v>3.4141620000000001</v>
      </c>
      <c r="M969" s="187" t="s">
        <v>492</v>
      </c>
      <c r="N969" s="187">
        <v>480.89954999999998</v>
      </c>
      <c r="O969" s="186">
        <f t="shared" si="46"/>
        <v>1641.8689694271</v>
      </c>
      <c r="P969" s="186">
        <f t="shared" si="47"/>
        <v>560.13236217743463</v>
      </c>
      <c r="Q969" s="215">
        <f>IF(P969="-",0,P969/(1+'General inputs'!$H$30)^'MP Calculations'!$C$40)</f>
        <v>1244.215857768776</v>
      </c>
    </row>
    <row r="970" spans="3:17" x14ac:dyDescent="0.25">
      <c r="C970" s="159"/>
      <c r="D970" s="165" t="s">
        <v>281</v>
      </c>
      <c r="E970" s="238">
        <v>33861</v>
      </c>
      <c r="F970" s="166" t="str">
        <f t="shared" si="45"/>
        <v>Date check - OK</v>
      </c>
      <c r="G970" s="68"/>
      <c r="H970" s="162" t="s">
        <v>279</v>
      </c>
      <c r="I970" s="173">
        <v>19964.399283333707</v>
      </c>
      <c r="J970" s="168">
        <f>IFERROR(MIN('MP Calculations'!$E$30/I970,1),"-")</f>
        <v>0.34115533736707537</v>
      </c>
      <c r="K970" s="12"/>
      <c r="L970" s="159">
        <v>30.320215000000001</v>
      </c>
      <c r="M970" s="187" t="s">
        <v>492</v>
      </c>
      <c r="N970" s="187">
        <v>480.89954999999998</v>
      </c>
      <c r="O970" s="186">
        <f t="shared" si="46"/>
        <v>14580.97774940325</v>
      </c>
      <c r="P970" s="186">
        <f t="shared" si="47"/>
        <v>4974.3783832394847</v>
      </c>
      <c r="Q970" s="215">
        <f>IF(P970="-",0,P970/(1+'General inputs'!$H$30)^'MP Calculations'!$C$40)</f>
        <v>11049.532012235713</v>
      </c>
    </row>
    <row r="971" spans="3:17" x14ac:dyDescent="0.25">
      <c r="C971" s="159"/>
      <c r="D971" s="165" t="s">
        <v>281</v>
      </c>
      <c r="E971" s="238">
        <v>33861</v>
      </c>
      <c r="F971" s="166" t="str">
        <f t="shared" si="45"/>
        <v>Date check - OK</v>
      </c>
      <c r="G971" s="68"/>
      <c r="H971" s="162" t="s">
        <v>279</v>
      </c>
      <c r="I971" s="173">
        <v>19964.399283333707</v>
      </c>
      <c r="J971" s="168">
        <f>IFERROR(MIN('MP Calculations'!$E$30/I971,1),"-")</f>
        <v>0.34115533736707537</v>
      </c>
      <c r="K971" s="12"/>
      <c r="L971" s="159">
        <v>24.408268</v>
      </c>
      <c r="M971" s="187" t="s">
        <v>492</v>
      </c>
      <c r="N971" s="187">
        <v>480.89954999999998</v>
      </c>
      <c r="O971" s="186">
        <f t="shared" si="46"/>
        <v>11737.925097479399</v>
      </c>
      <c r="P971" s="186">
        <f t="shared" si="47"/>
        <v>4004.4557966200455</v>
      </c>
      <c r="Q971" s="215">
        <f>IF(P971="-",0,P971/(1+'General inputs'!$H$30)^'MP Calculations'!$C$40)</f>
        <v>8895.0536343237854</v>
      </c>
    </row>
    <row r="972" spans="3:17" x14ac:dyDescent="0.25">
      <c r="C972" s="159"/>
      <c r="D972" s="165" t="s">
        <v>281</v>
      </c>
      <c r="E972" s="238">
        <v>33861</v>
      </c>
      <c r="F972" s="166" t="str">
        <f t="shared" si="45"/>
        <v>Date check - OK</v>
      </c>
      <c r="G972" s="68"/>
      <c r="H972" s="162" t="s">
        <v>279</v>
      </c>
      <c r="I972" s="173">
        <v>19964.399283333707</v>
      </c>
      <c r="J972" s="168">
        <f>IFERROR(MIN('MP Calculations'!$E$30/I972,1),"-")</f>
        <v>0.34115533736707537</v>
      </c>
      <c r="K972" s="12"/>
      <c r="L972" s="159">
        <v>9.4985239999999997</v>
      </c>
      <c r="M972" s="187" t="s">
        <v>492</v>
      </c>
      <c r="N972" s="187">
        <v>480.89954999999998</v>
      </c>
      <c r="O972" s="186">
        <f t="shared" si="46"/>
        <v>4567.8359172641995</v>
      </c>
      <c r="P972" s="186">
        <f t="shared" si="47"/>
        <v>1558.3416033917122</v>
      </c>
      <c r="Q972" s="215">
        <f>IF(P972="-",0,P972/(1+'General inputs'!$H$30)^'MP Calculations'!$C$40)</f>
        <v>3461.5270705365779</v>
      </c>
    </row>
    <row r="973" spans="3:17" x14ac:dyDescent="0.25">
      <c r="C973" s="159"/>
      <c r="D973" s="165" t="s">
        <v>281</v>
      </c>
      <c r="E973" s="238">
        <v>33861</v>
      </c>
      <c r="F973" s="166" t="str">
        <f t="shared" si="45"/>
        <v>Date check - OK</v>
      </c>
      <c r="G973" s="68"/>
      <c r="H973" s="162" t="s">
        <v>279</v>
      </c>
      <c r="I973" s="173">
        <v>19964.399283333707</v>
      </c>
      <c r="J973" s="168">
        <f>IFERROR(MIN('MP Calculations'!$E$30/I973,1),"-")</f>
        <v>0.34115533736707537</v>
      </c>
      <c r="K973" s="12"/>
      <c r="L973" s="159">
        <v>99.967928999999998</v>
      </c>
      <c r="M973" s="187" t="s">
        <v>492</v>
      </c>
      <c r="N973" s="187">
        <v>480.89954999999998</v>
      </c>
      <c r="O973" s="186">
        <f t="shared" si="46"/>
        <v>48074.532070531946</v>
      </c>
      <c r="P973" s="186">
        <f t="shared" si="47"/>
        <v>16400.88320728661</v>
      </c>
      <c r="Q973" s="215">
        <f>IF(P973="-",0,P973/(1+'General inputs'!$H$30)^'MP Calculations'!$C$40)</f>
        <v>36431.101549985935</v>
      </c>
    </row>
    <row r="974" spans="3:17" x14ac:dyDescent="0.25">
      <c r="C974" s="159"/>
      <c r="D974" s="165" t="s">
        <v>287</v>
      </c>
      <c r="E974" s="238">
        <v>33861</v>
      </c>
      <c r="F974" s="166" t="str">
        <f t="shared" si="45"/>
        <v>Date check - OK</v>
      </c>
      <c r="G974" s="68"/>
      <c r="H974" s="162" t="s">
        <v>279</v>
      </c>
      <c r="I974" s="173">
        <v>19964.399283333707</v>
      </c>
      <c r="J974" s="168">
        <f>IFERROR(MIN('MP Calculations'!$E$30/I974,1),"-")</f>
        <v>0.34115533736707537</v>
      </c>
      <c r="K974" s="12"/>
      <c r="L974" s="159">
        <v>7.0778889999999999</v>
      </c>
      <c r="M974" s="187" t="s">
        <v>492</v>
      </c>
      <c r="N974" s="187">
        <v>1009.889055</v>
      </c>
      <c r="O974" s="186">
        <f t="shared" si="46"/>
        <v>7147.8826336048951</v>
      </c>
      <c r="P974" s="186">
        <f t="shared" si="47"/>
        <v>2438.5383113277371</v>
      </c>
      <c r="Q974" s="215">
        <f>IF(P974="-",0,P974/(1+'General inputs'!$H$30)^'MP Calculations'!$C$40)</f>
        <v>5416.6983406139152</v>
      </c>
    </row>
    <row r="975" spans="3:17" x14ac:dyDescent="0.25">
      <c r="C975" s="159"/>
      <c r="D975" s="165" t="s">
        <v>300</v>
      </c>
      <c r="E975" s="238">
        <v>33861</v>
      </c>
      <c r="F975" s="166" t="str">
        <f t="shared" si="45"/>
        <v>Date check - OK</v>
      </c>
      <c r="G975" s="68"/>
      <c r="H975" s="162" t="s">
        <v>279</v>
      </c>
      <c r="I975" s="173">
        <v>19964.399283333707</v>
      </c>
      <c r="J975" s="168">
        <f>IFERROR(MIN('MP Calculations'!$E$30/I975,1),"-")</f>
        <v>0.34115533736707537</v>
      </c>
      <c r="K975" s="12"/>
      <c r="L975" s="159">
        <v>26.869268000000002</v>
      </c>
      <c r="M975" s="187" t="s">
        <v>492</v>
      </c>
      <c r="N975" s="187">
        <v>304.56971499999997</v>
      </c>
      <c r="O975" s="186">
        <f t="shared" si="46"/>
        <v>8183.5652970186202</v>
      </c>
      <c r="P975" s="186">
        <f t="shared" si="47"/>
        <v>2791.8669797698776</v>
      </c>
      <c r="Q975" s="215">
        <f>IF(P975="-",0,P975/(1+'General inputs'!$H$30)^'MP Calculations'!$C$40)</f>
        <v>6201.5434271771846</v>
      </c>
    </row>
    <row r="976" spans="3:17" x14ac:dyDescent="0.25">
      <c r="C976" s="159"/>
      <c r="D976" s="165" t="s">
        <v>284</v>
      </c>
      <c r="E976" s="238">
        <v>33861</v>
      </c>
      <c r="F976" s="166" t="str">
        <f t="shared" si="45"/>
        <v>Date check - OK</v>
      </c>
      <c r="G976" s="68"/>
      <c r="H976" s="162" t="s">
        <v>279</v>
      </c>
      <c r="I976" s="173">
        <v>19964.399283333707</v>
      </c>
      <c r="J976" s="168">
        <f>IFERROR(MIN('MP Calculations'!$E$30/I976,1),"-")</f>
        <v>0.34115533736707537</v>
      </c>
      <c r="K976" s="12"/>
      <c r="L976" s="159">
        <v>49.380037999999999</v>
      </c>
      <c r="M976" s="187" t="s">
        <v>492</v>
      </c>
      <c r="N976" s="187">
        <v>657.22938499999998</v>
      </c>
      <c r="O976" s="186">
        <f t="shared" si="46"/>
        <v>32454.01200601663</v>
      </c>
      <c r="P976" s="186">
        <f t="shared" si="47"/>
        <v>11071.859414827719</v>
      </c>
      <c r="Q976" s="215">
        <f>IF(P976="-",0,P976/(1+'General inputs'!$H$30)^'MP Calculations'!$C$40)</f>
        <v>24593.799589375227</v>
      </c>
    </row>
    <row r="977" spans="3:17" x14ac:dyDescent="0.25">
      <c r="C977" s="159"/>
      <c r="D977" s="165" t="s">
        <v>281</v>
      </c>
      <c r="E977" s="238">
        <v>33861</v>
      </c>
      <c r="F977" s="166" t="str">
        <f t="shared" si="45"/>
        <v>Date check - OK</v>
      </c>
      <c r="G977" s="68"/>
      <c r="H977" s="162" t="s">
        <v>279</v>
      </c>
      <c r="I977" s="173">
        <v>19964.399283333707</v>
      </c>
      <c r="J977" s="168">
        <f>IFERROR(MIN('MP Calculations'!$E$30/I977,1),"-")</f>
        <v>0.34115533736707537</v>
      </c>
      <c r="K977" s="12"/>
      <c r="L977" s="159">
        <v>33.926358</v>
      </c>
      <c r="M977" s="187" t="s">
        <v>492</v>
      </c>
      <c r="N977" s="187">
        <v>480.89954999999998</v>
      </c>
      <c r="O977" s="186">
        <f t="shared" si="46"/>
        <v>16315.170295338899</v>
      </c>
      <c r="P977" s="186">
        <f t="shared" si="47"/>
        <v>5566.0074263076294</v>
      </c>
      <c r="Q977" s="215">
        <f>IF(P977="-",0,P977/(1+'General inputs'!$H$30)^'MP Calculations'!$C$40)</f>
        <v>12363.711100978975</v>
      </c>
    </row>
    <row r="978" spans="3:17" x14ac:dyDescent="0.25">
      <c r="C978" s="159"/>
      <c r="D978" s="165" t="s">
        <v>281</v>
      </c>
      <c r="E978" s="238">
        <v>33861</v>
      </c>
      <c r="F978" s="166" t="str">
        <f t="shared" si="45"/>
        <v>Date check - OK</v>
      </c>
      <c r="G978" s="68"/>
      <c r="H978" s="162" t="s">
        <v>279</v>
      </c>
      <c r="I978" s="173">
        <v>19964.399283333707</v>
      </c>
      <c r="J978" s="168">
        <f>IFERROR(MIN('MP Calculations'!$E$30/I978,1),"-")</f>
        <v>0.34115533736707537</v>
      </c>
      <c r="K978" s="12"/>
      <c r="L978" s="159">
        <v>13.1273</v>
      </c>
      <c r="M978" s="187" t="s">
        <v>492</v>
      </c>
      <c r="N978" s="187">
        <v>480.89954999999998</v>
      </c>
      <c r="O978" s="186">
        <f t="shared" si="46"/>
        <v>6312.9126627149999</v>
      </c>
      <c r="P978" s="186">
        <f t="shared" si="47"/>
        <v>2153.6838492174179</v>
      </c>
      <c r="Q978" s="215">
        <f>IF(P978="-",0,P978/(1+'General inputs'!$H$30)^'MP Calculations'!$C$40)</f>
        <v>4783.954255740663</v>
      </c>
    </row>
    <row r="979" spans="3:17" x14ac:dyDescent="0.25">
      <c r="C979" s="159"/>
      <c r="D979" s="165" t="s">
        <v>284</v>
      </c>
      <c r="E979" s="238">
        <v>33861</v>
      </c>
      <c r="F979" s="166" t="str">
        <f t="shared" si="45"/>
        <v>Date check - OK</v>
      </c>
      <c r="G979" s="68"/>
      <c r="H979" s="162" t="s">
        <v>279</v>
      </c>
      <c r="I979" s="173">
        <v>19964.399283333707</v>
      </c>
      <c r="J979" s="168">
        <f>IFERROR(MIN('MP Calculations'!$E$30/I979,1),"-")</f>
        <v>0.34115533736707537</v>
      </c>
      <c r="K979" s="12"/>
      <c r="L979" s="159">
        <v>45.478149000000002</v>
      </c>
      <c r="M979" s="187" t="s">
        <v>492</v>
      </c>
      <c r="N979" s="187">
        <v>657.22938499999998</v>
      </c>
      <c r="O979" s="186">
        <f t="shared" si="46"/>
        <v>29889.575898208364</v>
      </c>
      <c r="P979" s="186">
        <f t="shared" si="47"/>
        <v>10196.98834931208</v>
      </c>
      <c r="Q979" s="215">
        <f>IF(P979="-",0,P979/(1+'General inputs'!$H$30)^'MP Calculations'!$C$40)</f>
        <v>22650.45811025389</v>
      </c>
    </row>
    <row r="980" spans="3:17" x14ac:dyDescent="0.25">
      <c r="C980" s="159"/>
      <c r="D980" s="165" t="s">
        <v>284</v>
      </c>
      <c r="E980" s="238">
        <v>33861</v>
      </c>
      <c r="F980" s="166" t="str">
        <f t="shared" si="45"/>
        <v>Date check - OK</v>
      </c>
      <c r="G980" s="68"/>
      <c r="H980" s="162" t="s">
        <v>279</v>
      </c>
      <c r="I980" s="173">
        <v>19964.399283333707</v>
      </c>
      <c r="J980" s="168">
        <f>IFERROR(MIN('MP Calculations'!$E$30/I980,1),"-")</f>
        <v>0.34115533736707537</v>
      </c>
      <c r="K980" s="12"/>
      <c r="L980" s="159">
        <v>13.254742999999999</v>
      </c>
      <c r="M980" s="187" t="s">
        <v>492</v>
      </c>
      <c r="N980" s="187">
        <v>657.22938499999998</v>
      </c>
      <c r="O980" s="186">
        <f t="shared" si="46"/>
        <v>8711.4065902230541</v>
      </c>
      <c r="P980" s="186">
        <f t="shared" si="47"/>
        <v>2971.9428542293099</v>
      </c>
      <c r="Q980" s="215">
        <f>IF(P980="-",0,P980/(1+'General inputs'!$H$30)^'MP Calculations'!$C$40)</f>
        <v>6601.5439872823536</v>
      </c>
    </row>
    <row r="981" spans="3:17" x14ac:dyDescent="0.25">
      <c r="C981" s="159"/>
      <c r="D981" s="165" t="s">
        <v>286</v>
      </c>
      <c r="E981" s="238">
        <v>33861</v>
      </c>
      <c r="F981" s="166" t="str">
        <f t="shared" si="45"/>
        <v>Date check - OK</v>
      </c>
      <c r="G981" s="68"/>
      <c r="H981" s="162" t="s">
        <v>279</v>
      </c>
      <c r="I981" s="173">
        <v>19964.399283333707</v>
      </c>
      <c r="J981" s="168">
        <f>IFERROR(MIN('MP Calculations'!$E$30/I981,1),"-")</f>
        <v>0.34115533736707537</v>
      </c>
      <c r="K981" s="12"/>
      <c r="L981" s="159">
        <v>46.951697000000003</v>
      </c>
      <c r="M981" s="187" t="s">
        <v>492</v>
      </c>
      <c r="N981" s="187">
        <v>833.55921999999998</v>
      </c>
      <c r="O981" s="186">
        <f t="shared" si="46"/>
        <v>39137.019928996342</v>
      </c>
      <c r="P981" s="186">
        <f t="shared" si="47"/>
        <v>13351.803237418699</v>
      </c>
      <c r="Q981" s="215">
        <f>IF(P981="-",0,P981/(1+'General inputs'!$H$30)^'MP Calculations'!$C$40)</f>
        <v>29658.213735814166</v>
      </c>
    </row>
    <row r="982" spans="3:17" x14ac:dyDescent="0.25">
      <c r="C982" s="159"/>
      <c r="D982" s="165" t="s">
        <v>281</v>
      </c>
      <c r="E982" s="238">
        <v>33861</v>
      </c>
      <c r="F982" s="166" t="str">
        <f t="shared" si="45"/>
        <v>Date check - OK</v>
      </c>
      <c r="G982" s="68"/>
      <c r="H982" s="162" t="s">
        <v>279</v>
      </c>
      <c r="I982" s="173">
        <v>19964.399283333707</v>
      </c>
      <c r="J982" s="168">
        <f>IFERROR(MIN('MP Calculations'!$E$30/I982,1),"-")</f>
        <v>0.34115533736707537</v>
      </c>
      <c r="K982" s="12"/>
      <c r="L982" s="159">
        <v>41.280053000000002</v>
      </c>
      <c r="M982" s="187" t="s">
        <v>492</v>
      </c>
      <c r="N982" s="187">
        <v>480.89954999999998</v>
      </c>
      <c r="O982" s="186">
        <f t="shared" si="46"/>
        <v>19851.558911676151</v>
      </c>
      <c r="P982" s="186">
        <f t="shared" si="47"/>
        <v>6772.465277775249</v>
      </c>
      <c r="Q982" s="215">
        <f>IF(P982="-",0,P982/(1+'General inputs'!$H$30)^'MP Calculations'!$C$40)</f>
        <v>15043.602662127791</v>
      </c>
    </row>
    <row r="983" spans="3:17" x14ac:dyDescent="0.25">
      <c r="C983" s="159"/>
      <c r="D983" s="165" t="s">
        <v>284</v>
      </c>
      <c r="E983" s="238">
        <v>33861</v>
      </c>
      <c r="F983" s="166" t="str">
        <f t="shared" ref="F983:F1046" si="48">IF(E983="","-",IF(OR(E983&lt;$E$15,E983&gt;$E$16),"ERROR - date outside of range","Date check - OK"))</f>
        <v>Date check - OK</v>
      </c>
      <c r="G983" s="68"/>
      <c r="H983" s="162" t="s">
        <v>279</v>
      </c>
      <c r="I983" s="173">
        <v>19964.399283333707</v>
      </c>
      <c r="J983" s="168">
        <f>IFERROR(MIN('MP Calculations'!$E$30/I983,1),"-")</f>
        <v>0.34115533736707537</v>
      </c>
      <c r="K983" s="12"/>
      <c r="L983" s="159">
        <v>28.889889</v>
      </c>
      <c r="M983" s="187" t="s">
        <v>492</v>
      </c>
      <c r="N983" s="187">
        <v>657.22938499999998</v>
      </c>
      <c r="O983" s="186">
        <f t="shared" ref="O983:O1046" si="49">IF(N983="","-",L983*N983)</f>
        <v>18987.283980188266</v>
      </c>
      <c r="P983" s="186">
        <f t="shared" ref="P983:P1046" si="50">IF(O983="-","-",IF(OR(E983&lt;$E$15,E983&gt;$E$16),0,O983*J983))</f>
        <v>6477.6132719455936</v>
      </c>
      <c r="Q983" s="215">
        <f>IF(P983="-",0,P983/(1+'General inputs'!$H$30)^'MP Calculations'!$C$40)</f>
        <v>14388.651143308069</v>
      </c>
    </row>
    <row r="984" spans="3:17" x14ac:dyDescent="0.25">
      <c r="C984" s="159"/>
      <c r="D984" s="165" t="s">
        <v>284</v>
      </c>
      <c r="E984" s="238">
        <v>33861</v>
      </c>
      <c r="F984" s="166" t="str">
        <f t="shared" si="48"/>
        <v>Date check - OK</v>
      </c>
      <c r="G984" s="68"/>
      <c r="H984" s="162" t="s">
        <v>279</v>
      </c>
      <c r="I984" s="173">
        <v>19964.399283333707</v>
      </c>
      <c r="J984" s="168">
        <f>IFERROR(MIN('MP Calculations'!$E$30/I984,1),"-")</f>
        <v>0.34115533736707537</v>
      </c>
      <c r="K984" s="12"/>
      <c r="L984" s="159">
        <v>57.318165</v>
      </c>
      <c r="M984" s="187" t="s">
        <v>492</v>
      </c>
      <c r="N984" s="187">
        <v>657.22938499999998</v>
      </c>
      <c r="O984" s="186">
        <f t="shared" si="49"/>
        <v>37671.182332278528</v>
      </c>
      <c r="P984" s="186">
        <f t="shared" si="50"/>
        <v>12851.72491758509</v>
      </c>
      <c r="Q984" s="215">
        <f>IF(P984="-",0,P984/(1+'General inputs'!$H$30)^'MP Calculations'!$C$40)</f>
        <v>28547.395262043774</v>
      </c>
    </row>
    <row r="985" spans="3:17" x14ac:dyDescent="0.25">
      <c r="C985" s="159"/>
      <c r="D985" s="165" t="s">
        <v>284</v>
      </c>
      <c r="E985" s="238">
        <v>33861</v>
      </c>
      <c r="F985" s="166" t="str">
        <f t="shared" si="48"/>
        <v>Date check - OK</v>
      </c>
      <c r="G985" s="68"/>
      <c r="H985" s="162" t="s">
        <v>279</v>
      </c>
      <c r="I985" s="173">
        <v>19964.399283333707</v>
      </c>
      <c r="J985" s="168">
        <f>IFERROR(MIN('MP Calculations'!$E$30/I985,1),"-")</f>
        <v>0.34115533736707537</v>
      </c>
      <c r="K985" s="12"/>
      <c r="L985" s="159">
        <v>75.846761999999998</v>
      </c>
      <c r="M985" s="187" t="s">
        <v>492</v>
      </c>
      <c r="N985" s="187">
        <v>657.22938499999998</v>
      </c>
      <c r="O985" s="186">
        <f t="shared" si="49"/>
        <v>49848.72074350137</v>
      </c>
      <c r="P985" s="186">
        <f t="shared" si="50"/>
        <v>17006.157142566339</v>
      </c>
      <c r="Q985" s="215">
        <f>IF(P985="-",0,P985/(1+'General inputs'!$H$30)^'MP Calculations'!$C$40)</f>
        <v>37775.589887780981</v>
      </c>
    </row>
    <row r="986" spans="3:17" x14ac:dyDescent="0.25">
      <c r="C986" s="159"/>
      <c r="D986" s="165" t="s">
        <v>281</v>
      </c>
      <c r="E986" s="238">
        <v>33861</v>
      </c>
      <c r="F986" s="166" t="str">
        <f t="shared" si="48"/>
        <v>Date check - OK</v>
      </c>
      <c r="G986" s="68"/>
      <c r="H986" s="162" t="s">
        <v>279</v>
      </c>
      <c r="I986" s="173">
        <v>19964.399283333707</v>
      </c>
      <c r="J986" s="168">
        <f>IFERROR(MIN('MP Calculations'!$E$30/I986,1),"-")</f>
        <v>0.34115533736707537</v>
      </c>
      <c r="K986" s="12"/>
      <c r="L986" s="159">
        <v>31.002051999999999</v>
      </c>
      <c r="M986" s="187" t="s">
        <v>492</v>
      </c>
      <c r="N986" s="187">
        <v>480.89954999999998</v>
      </c>
      <c r="O986" s="186">
        <f t="shared" si="49"/>
        <v>14908.8728558766</v>
      </c>
      <c r="P986" s="186">
        <f t="shared" si="50"/>
        <v>5086.2415489094137</v>
      </c>
      <c r="Q986" s="215">
        <f>IF(P986="-",0,P986/(1+'General inputs'!$H$30)^'MP Calculations'!$C$40)</f>
        <v>11298.0124322666</v>
      </c>
    </row>
    <row r="987" spans="3:17" x14ac:dyDescent="0.25">
      <c r="C987" s="159"/>
      <c r="D987" s="165" t="s">
        <v>281</v>
      </c>
      <c r="E987" s="238">
        <v>33861</v>
      </c>
      <c r="F987" s="166" t="str">
        <f t="shared" si="48"/>
        <v>Date check - OK</v>
      </c>
      <c r="G987" s="68"/>
      <c r="H987" s="162" t="s">
        <v>279</v>
      </c>
      <c r="I987" s="173">
        <v>19964.399283333707</v>
      </c>
      <c r="J987" s="168">
        <f>IFERROR(MIN('MP Calculations'!$E$30/I987,1),"-")</f>
        <v>0.34115533736707537</v>
      </c>
      <c r="K987" s="12"/>
      <c r="L987" s="159">
        <v>56.112178</v>
      </c>
      <c r="M987" s="187" t="s">
        <v>492</v>
      </c>
      <c r="N987" s="187">
        <v>480.89954999999998</v>
      </c>
      <c r="O987" s="186">
        <f t="shared" si="49"/>
        <v>26984.321149719897</v>
      </c>
      <c r="P987" s="186">
        <f t="shared" si="50"/>
        <v>9205.8451854541981</v>
      </c>
      <c r="Q987" s="215">
        <f>IF(P987="-",0,P987/(1+'General inputs'!$H$30)^'MP Calculations'!$C$40)</f>
        <v>20448.842697430358</v>
      </c>
    </row>
    <row r="988" spans="3:17" x14ac:dyDescent="0.25">
      <c r="C988" s="159"/>
      <c r="D988" s="165" t="s">
        <v>281</v>
      </c>
      <c r="E988" s="238">
        <v>33861</v>
      </c>
      <c r="F988" s="166" t="str">
        <f t="shared" si="48"/>
        <v>Date check - OK</v>
      </c>
      <c r="G988" s="68"/>
      <c r="H988" s="162" t="s">
        <v>279</v>
      </c>
      <c r="I988" s="173">
        <v>19964.399283333707</v>
      </c>
      <c r="J988" s="168">
        <f>IFERROR(MIN('MP Calculations'!$E$30/I988,1),"-")</f>
        <v>0.34115533736707537</v>
      </c>
      <c r="K988" s="12"/>
      <c r="L988" s="159">
        <v>108.83237099999999</v>
      </c>
      <c r="M988" s="187" t="s">
        <v>492</v>
      </c>
      <c r="N988" s="187">
        <v>480.89954999999998</v>
      </c>
      <c r="O988" s="186">
        <f t="shared" si="49"/>
        <v>52337.438239333045</v>
      </c>
      <c r="P988" s="186">
        <f t="shared" si="50"/>
        <v>17855.196399468135</v>
      </c>
      <c r="Q988" s="215">
        <f>IF(P988="-",0,P988/(1+'General inputs'!$H$30)^'MP Calculations'!$C$40)</f>
        <v>39661.551454434397</v>
      </c>
    </row>
    <row r="989" spans="3:17" x14ac:dyDescent="0.25">
      <c r="C989" s="159"/>
      <c r="D989" s="165" t="s">
        <v>281</v>
      </c>
      <c r="E989" s="238">
        <v>33861</v>
      </c>
      <c r="F989" s="166" t="str">
        <f t="shared" si="48"/>
        <v>Date check - OK</v>
      </c>
      <c r="G989" s="68"/>
      <c r="H989" s="162" t="s">
        <v>279</v>
      </c>
      <c r="I989" s="173">
        <v>19964.399283333707</v>
      </c>
      <c r="J989" s="168">
        <f>IFERROR(MIN('MP Calculations'!$E$30/I989,1),"-")</f>
        <v>0.34115533736707537</v>
      </c>
      <c r="K989" s="12"/>
      <c r="L989" s="159">
        <v>84.386114000000006</v>
      </c>
      <c r="M989" s="187" t="s">
        <v>492</v>
      </c>
      <c r="N989" s="187">
        <v>480.89954999999998</v>
      </c>
      <c r="O989" s="186">
        <f t="shared" si="49"/>
        <v>40581.244248848699</v>
      </c>
      <c r="P989" s="186">
        <f t="shared" si="50"/>
        <v>13844.508072491666</v>
      </c>
      <c r="Q989" s="215">
        <f>IF(P989="-",0,P989/(1+'General inputs'!$H$30)^'MP Calculations'!$C$40)</f>
        <v>30752.653568953003</v>
      </c>
    </row>
    <row r="990" spans="3:17" x14ac:dyDescent="0.25">
      <c r="C990" s="159"/>
      <c r="D990" s="165" t="s">
        <v>281</v>
      </c>
      <c r="E990" s="238">
        <v>33861</v>
      </c>
      <c r="F990" s="166" t="str">
        <f t="shared" si="48"/>
        <v>Date check - OK</v>
      </c>
      <c r="G990" s="68"/>
      <c r="H990" s="162" t="s">
        <v>279</v>
      </c>
      <c r="I990" s="173">
        <v>19964.399283333707</v>
      </c>
      <c r="J990" s="168">
        <f>IFERROR(MIN('MP Calculations'!$E$30/I990,1),"-")</f>
        <v>0.34115533736707537</v>
      </c>
      <c r="K990" s="12"/>
      <c r="L990" s="159">
        <v>36.993169999999999</v>
      </c>
      <c r="M990" s="187" t="s">
        <v>492</v>
      </c>
      <c r="N990" s="187">
        <v>480.89954999999998</v>
      </c>
      <c r="O990" s="186">
        <f t="shared" si="49"/>
        <v>17789.998806073498</v>
      </c>
      <c r="P990" s="186">
        <f t="shared" si="50"/>
        <v>6069.1530444458722</v>
      </c>
      <c r="Q990" s="215">
        <f>IF(P990="-",0,P990/(1+'General inputs'!$H$30)^'MP Calculations'!$C$40)</f>
        <v>13481.342930750254</v>
      </c>
    </row>
    <row r="991" spans="3:17" x14ac:dyDescent="0.25">
      <c r="C991" s="159"/>
      <c r="D991" s="165" t="s">
        <v>281</v>
      </c>
      <c r="E991" s="238">
        <v>33861</v>
      </c>
      <c r="F991" s="166" t="str">
        <f t="shared" si="48"/>
        <v>Date check - OK</v>
      </c>
      <c r="G991" s="68"/>
      <c r="H991" s="162" t="s">
        <v>279</v>
      </c>
      <c r="I991" s="173">
        <v>19964.399283333707</v>
      </c>
      <c r="J991" s="168">
        <f>IFERROR(MIN('MP Calculations'!$E$30/I991,1),"-")</f>
        <v>0.34115533736707537</v>
      </c>
      <c r="K991" s="12"/>
      <c r="L991" s="159">
        <v>22.683223000000002</v>
      </c>
      <c r="M991" s="187" t="s">
        <v>492</v>
      </c>
      <c r="N991" s="187">
        <v>480.89954999999998</v>
      </c>
      <c r="O991" s="186">
        <f t="shared" si="49"/>
        <v>10908.35173324965</v>
      </c>
      <c r="P991" s="186">
        <f t="shared" si="50"/>
        <v>3721.4424156755058</v>
      </c>
      <c r="Q991" s="215">
        <f>IF(P991="-",0,P991/(1+'General inputs'!$H$30)^'MP Calculations'!$C$40)</f>
        <v>8266.3991228024424</v>
      </c>
    </row>
    <row r="992" spans="3:17" x14ac:dyDescent="0.25">
      <c r="C992" s="159"/>
      <c r="D992" s="165" t="s">
        <v>281</v>
      </c>
      <c r="E992" s="238">
        <v>33861</v>
      </c>
      <c r="F992" s="166" t="str">
        <f t="shared" si="48"/>
        <v>Date check - OK</v>
      </c>
      <c r="G992" s="68"/>
      <c r="H992" s="162" t="s">
        <v>279</v>
      </c>
      <c r="I992" s="173">
        <v>19964.399283333707</v>
      </c>
      <c r="J992" s="168">
        <f>IFERROR(MIN('MP Calculations'!$E$30/I992,1),"-")</f>
        <v>0.34115533736707537</v>
      </c>
      <c r="K992" s="12"/>
      <c r="L992" s="159">
        <v>41.182800999999998</v>
      </c>
      <c r="M992" s="187" t="s">
        <v>492</v>
      </c>
      <c r="N992" s="187">
        <v>480.89954999999998</v>
      </c>
      <c r="O992" s="186">
        <f t="shared" si="49"/>
        <v>19804.790468639549</v>
      </c>
      <c r="P992" s="186">
        <f t="shared" si="50"/>
        <v>6756.5099738129638</v>
      </c>
      <c r="Q992" s="215">
        <f>IF(P992="-",0,P992/(1+'General inputs'!$H$30)^'MP Calculations'!$C$40)</f>
        <v>15008.161320855836</v>
      </c>
    </row>
    <row r="993" spans="3:17" x14ac:dyDescent="0.25">
      <c r="C993" s="159"/>
      <c r="D993" s="165" t="s">
        <v>281</v>
      </c>
      <c r="E993" s="238">
        <v>33861</v>
      </c>
      <c r="F993" s="166" t="str">
        <f t="shared" si="48"/>
        <v>Date check - OK</v>
      </c>
      <c r="G993" s="68"/>
      <c r="H993" s="162" t="s">
        <v>279</v>
      </c>
      <c r="I993" s="173">
        <v>19964.399283333707</v>
      </c>
      <c r="J993" s="168">
        <f>IFERROR(MIN('MP Calculations'!$E$30/I993,1),"-")</f>
        <v>0.34115533736707537</v>
      </c>
      <c r="K993" s="12"/>
      <c r="L993" s="159">
        <v>24.101800000000001</v>
      </c>
      <c r="M993" s="187" t="s">
        <v>492</v>
      </c>
      <c r="N993" s="187">
        <v>480.89954999999998</v>
      </c>
      <c r="O993" s="186">
        <f t="shared" si="49"/>
        <v>11590.544774190001</v>
      </c>
      <c r="P993" s="186">
        <f t="shared" si="50"/>
        <v>3954.1762127069819</v>
      </c>
      <c r="Q993" s="215">
        <f>IF(P993="-",0,P993/(1+'General inputs'!$H$30)^'MP Calculations'!$C$40)</f>
        <v>8783.3681473730558</v>
      </c>
    </row>
    <row r="994" spans="3:17" x14ac:dyDescent="0.25">
      <c r="C994" s="159"/>
      <c r="D994" s="165" t="s">
        <v>281</v>
      </c>
      <c r="E994" s="238">
        <v>33861</v>
      </c>
      <c r="F994" s="166" t="str">
        <f t="shared" si="48"/>
        <v>Date check - OK</v>
      </c>
      <c r="G994" s="68"/>
      <c r="H994" s="162" t="s">
        <v>279</v>
      </c>
      <c r="I994" s="173">
        <v>19964.399283333707</v>
      </c>
      <c r="J994" s="168">
        <f>IFERROR(MIN('MP Calculations'!$E$30/I994,1),"-")</f>
        <v>0.34115533736707537</v>
      </c>
      <c r="K994" s="12"/>
      <c r="L994" s="159">
        <v>86.211995000000002</v>
      </c>
      <c r="M994" s="187" t="s">
        <v>492</v>
      </c>
      <c r="N994" s="187">
        <v>480.89954999999998</v>
      </c>
      <c r="O994" s="186">
        <f t="shared" si="49"/>
        <v>41459.30960010225</v>
      </c>
      <c r="P994" s="186">
        <f t="shared" si="50"/>
        <v>14144.064753628909</v>
      </c>
      <c r="Q994" s="215">
        <f>IF(P994="-",0,P994/(1+'General inputs'!$H$30)^'MP Calculations'!$C$40)</f>
        <v>31418.055531308248</v>
      </c>
    </row>
    <row r="995" spans="3:17" x14ac:dyDescent="0.25">
      <c r="C995" s="159"/>
      <c r="D995" s="165" t="s">
        <v>281</v>
      </c>
      <c r="E995" s="238">
        <v>33861</v>
      </c>
      <c r="F995" s="166" t="str">
        <f t="shared" si="48"/>
        <v>Date check - OK</v>
      </c>
      <c r="G995" s="68"/>
      <c r="H995" s="162" t="s">
        <v>279</v>
      </c>
      <c r="I995" s="173">
        <v>19964.399283333707</v>
      </c>
      <c r="J995" s="168">
        <f>IFERROR(MIN('MP Calculations'!$E$30/I995,1),"-")</f>
        <v>0.34115533736707537</v>
      </c>
      <c r="K995" s="12"/>
      <c r="L995" s="159">
        <v>58.084806999999998</v>
      </c>
      <c r="M995" s="187" t="s">
        <v>492</v>
      </c>
      <c r="N995" s="187">
        <v>480.89954999999998</v>
      </c>
      <c r="O995" s="186">
        <f t="shared" si="49"/>
        <v>27932.957548136848</v>
      </c>
      <c r="P995" s="186">
        <f t="shared" si="50"/>
        <v>9529.4775559948212</v>
      </c>
      <c r="Q995" s="215">
        <f>IF(P995="-",0,P995/(1+'General inputs'!$H$30)^'MP Calculations'!$C$40)</f>
        <v>21167.723723958854</v>
      </c>
    </row>
    <row r="996" spans="3:17" x14ac:dyDescent="0.25">
      <c r="C996" s="159"/>
      <c r="D996" s="165" t="s">
        <v>281</v>
      </c>
      <c r="E996" s="238">
        <v>33861</v>
      </c>
      <c r="F996" s="166" t="str">
        <f t="shared" si="48"/>
        <v>Date check - OK</v>
      </c>
      <c r="G996" s="68"/>
      <c r="H996" s="162" t="s">
        <v>279</v>
      </c>
      <c r="I996" s="173">
        <v>19964.399283333707</v>
      </c>
      <c r="J996" s="168">
        <f>IFERROR(MIN('MP Calculations'!$E$30/I996,1),"-")</f>
        <v>0.34115533736707537</v>
      </c>
      <c r="K996" s="12"/>
      <c r="L996" s="159">
        <v>33.129185</v>
      </c>
      <c r="M996" s="187" t="s">
        <v>492</v>
      </c>
      <c r="N996" s="187">
        <v>480.89954999999998</v>
      </c>
      <c r="O996" s="186">
        <f t="shared" si="49"/>
        <v>15931.810158366749</v>
      </c>
      <c r="P996" s="186">
        <f t="shared" si="50"/>
        <v>5435.2220694458065</v>
      </c>
      <c r="Q996" s="215">
        <f>IF(P996="-",0,P996/(1+'General inputs'!$H$30)^'MP Calculations'!$C$40)</f>
        <v>12073.199025692238</v>
      </c>
    </row>
    <row r="997" spans="3:17" x14ac:dyDescent="0.25">
      <c r="C997" s="159"/>
      <c r="D997" s="165" t="s">
        <v>281</v>
      </c>
      <c r="E997" s="238">
        <v>33861</v>
      </c>
      <c r="F997" s="166" t="str">
        <f t="shared" si="48"/>
        <v>Date check - OK</v>
      </c>
      <c r="G997" s="68"/>
      <c r="H997" s="162" t="s">
        <v>279</v>
      </c>
      <c r="I997" s="173">
        <v>19964.399283333707</v>
      </c>
      <c r="J997" s="168">
        <f>IFERROR(MIN('MP Calculations'!$E$30/I997,1),"-")</f>
        <v>0.34115533736707537</v>
      </c>
      <c r="K997" s="12"/>
      <c r="L997" s="159">
        <v>37.484293999999998</v>
      </c>
      <c r="M997" s="187" t="s">
        <v>492</v>
      </c>
      <c r="N997" s="187">
        <v>480.89954999999998</v>
      </c>
      <c r="O997" s="186">
        <f t="shared" si="49"/>
        <v>18026.1801166677</v>
      </c>
      <c r="P997" s="186">
        <f t="shared" si="50"/>
        <v>6149.7275591414354</v>
      </c>
      <c r="Q997" s="215">
        <f>IF(P997="-",0,P997/(1+'General inputs'!$H$30)^'MP Calculations'!$C$40)</f>
        <v>13660.32221437266</v>
      </c>
    </row>
    <row r="998" spans="3:17" x14ac:dyDescent="0.25">
      <c r="C998" s="159"/>
      <c r="D998" s="165" t="s">
        <v>281</v>
      </c>
      <c r="E998" s="238">
        <v>33861</v>
      </c>
      <c r="F998" s="166" t="str">
        <f t="shared" si="48"/>
        <v>Date check - OK</v>
      </c>
      <c r="G998" s="68"/>
      <c r="H998" s="162" t="s">
        <v>279</v>
      </c>
      <c r="I998" s="173">
        <v>19964.399283333707</v>
      </c>
      <c r="J998" s="168">
        <f>IFERROR(MIN('MP Calculations'!$E$30/I998,1),"-")</f>
        <v>0.34115533736707537</v>
      </c>
      <c r="K998" s="12"/>
      <c r="L998" s="159">
        <v>27.045607</v>
      </c>
      <c r="M998" s="187" t="s">
        <v>492</v>
      </c>
      <c r="N998" s="187">
        <v>480.89954999999998</v>
      </c>
      <c r="O998" s="186">
        <f t="shared" si="49"/>
        <v>13006.220235776849</v>
      </c>
      <c r="P998" s="186">
        <f t="shared" si="50"/>
        <v>4437.1414524069332</v>
      </c>
      <c r="Q998" s="215">
        <f>IF(P998="-",0,P998/(1+'General inputs'!$H$30)^'MP Calculations'!$C$40)</f>
        <v>9856.1735243911116</v>
      </c>
    </row>
    <row r="999" spans="3:17" x14ac:dyDescent="0.25">
      <c r="C999" s="159"/>
      <c r="D999" s="165" t="s">
        <v>281</v>
      </c>
      <c r="E999" s="238">
        <v>33861</v>
      </c>
      <c r="F999" s="166" t="str">
        <f t="shared" si="48"/>
        <v>Date check - OK</v>
      </c>
      <c r="G999" s="68"/>
      <c r="H999" s="162" t="s">
        <v>279</v>
      </c>
      <c r="I999" s="173">
        <v>19964.399283333707</v>
      </c>
      <c r="J999" s="168">
        <f>IFERROR(MIN('MP Calculations'!$E$30/I999,1),"-")</f>
        <v>0.34115533736707537</v>
      </c>
      <c r="K999" s="12"/>
      <c r="L999" s="159">
        <v>27.515961000000001</v>
      </c>
      <c r="M999" s="187" t="s">
        <v>492</v>
      </c>
      <c r="N999" s="187">
        <v>480.89954999999998</v>
      </c>
      <c r="O999" s="186">
        <f t="shared" si="49"/>
        <v>13232.41326271755</v>
      </c>
      <c r="P999" s="186">
        <f t="shared" si="50"/>
        <v>4514.3084108229677</v>
      </c>
      <c r="Q999" s="215">
        <f>IF(P999="-",0,P999/(1+'General inputs'!$H$30)^'MP Calculations'!$C$40)</f>
        <v>10027.58364071394</v>
      </c>
    </row>
    <row r="1000" spans="3:17" x14ac:dyDescent="0.25">
      <c r="C1000" s="159"/>
      <c r="D1000" s="165" t="s">
        <v>281</v>
      </c>
      <c r="E1000" s="238">
        <v>33861</v>
      </c>
      <c r="F1000" s="166" t="str">
        <f t="shared" si="48"/>
        <v>Date check - OK</v>
      </c>
      <c r="G1000" s="68"/>
      <c r="H1000" s="162" t="s">
        <v>279</v>
      </c>
      <c r="I1000" s="173">
        <v>19964.399283333707</v>
      </c>
      <c r="J1000" s="168">
        <f>IFERROR(MIN('MP Calculations'!$E$30/I1000,1),"-")</f>
        <v>0.34115533736707537</v>
      </c>
      <c r="K1000" s="12"/>
      <c r="L1000" s="159">
        <v>86.964686</v>
      </c>
      <c r="M1000" s="187" t="s">
        <v>492</v>
      </c>
      <c r="N1000" s="187">
        <v>480.89954999999998</v>
      </c>
      <c r="O1000" s="186">
        <f t="shared" si="49"/>
        <v>41821.278363291298</v>
      </c>
      <c r="P1000" s="186">
        <f t="shared" si="50"/>
        <v>14267.552329151013</v>
      </c>
      <c r="Q1000" s="215">
        <f>IF(P1000="-",0,P1000/(1+'General inputs'!$H$30)^'MP Calculations'!$C$40)</f>
        <v>31692.35712514001</v>
      </c>
    </row>
    <row r="1001" spans="3:17" x14ac:dyDescent="0.25">
      <c r="C1001" s="159"/>
      <c r="D1001" s="165" t="s">
        <v>281</v>
      </c>
      <c r="E1001" s="238">
        <v>33861</v>
      </c>
      <c r="F1001" s="166" t="str">
        <f t="shared" si="48"/>
        <v>Date check - OK</v>
      </c>
      <c r="G1001" s="68"/>
      <c r="H1001" s="162" t="s">
        <v>279</v>
      </c>
      <c r="I1001" s="173">
        <v>19964.399283333707</v>
      </c>
      <c r="J1001" s="168">
        <f>IFERROR(MIN('MP Calculations'!$E$30/I1001,1),"-")</f>
        <v>0.34115533736707537</v>
      </c>
      <c r="K1001" s="12"/>
      <c r="L1001" s="159">
        <v>78.623385999999996</v>
      </c>
      <c r="M1001" s="187" t="s">
        <v>492</v>
      </c>
      <c r="N1001" s="187">
        <v>480.89954999999998</v>
      </c>
      <c r="O1001" s="186">
        <f t="shared" si="49"/>
        <v>37809.950946876299</v>
      </c>
      <c r="P1001" s="186">
        <f t="shared" si="50"/>
        <v>12899.066571114156</v>
      </c>
      <c r="Q1001" s="215">
        <f>IF(P1001="-",0,P1001/(1+'General inputs'!$H$30)^'MP Calculations'!$C$40)</f>
        <v>28652.554756533398</v>
      </c>
    </row>
    <row r="1002" spans="3:17" x14ac:dyDescent="0.25">
      <c r="C1002" s="159"/>
      <c r="D1002" s="165" t="s">
        <v>281</v>
      </c>
      <c r="E1002" s="238">
        <v>33861</v>
      </c>
      <c r="F1002" s="166" t="str">
        <f t="shared" si="48"/>
        <v>Date check - OK</v>
      </c>
      <c r="G1002" s="68"/>
      <c r="H1002" s="162" t="s">
        <v>279</v>
      </c>
      <c r="I1002" s="173">
        <v>19964.399283333707</v>
      </c>
      <c r="J1002" s="168">
        <f>IFERROR(MIN('MP Calculations'!$E$30/I1002,1),"-")</f>
        <v>0.34115533736707537</v>
      </c>
      <c r="K1002" s="12"/>
      <c r="L1002" s="159">
        <v>38.636428000000002</v>
      </c>
      <c r="M1002" s="187" t="s">
        <v>492</v>
      </c>
      <c r="N1002" s="187">
        <v>480.89954999999998</v>
      </c>
      <c r="O1002" s="186">
        <f t="shared" si="49"/>
        <v>18580.2408388074</v>
      </c>
      <c r="P1002" s="186">
        <f t="shared" si="50"/>
        <v>6338.7483317248498</v>
      </c>
      <c r="Q1002" s="215">
        <f>IF(P1002="-",0,P1002/(1+'General inputs'!$H$30)^'MP Calculations'!$C$40)</f>
        <v>14080.191978336574</v>
      </c>
    </row>
    <row r="1003" spans="3:17" x14ac:dyDescent="0.25">
      <c r="C1003" s="159"/>
      <c r="D1003" s="165" t="s">
        <v>281</v>
      </c>
      <c r="E1003" s="238">
        <v>33861</v>
      </c>
      <c r="F1003" s="166" t="str">
        <f t="shared" si="48"/>
        <v>Date check - OK</v>
      </c>
      <c r="G1003" s="68"/>
      <c r="H1003" s="162" t="s">
        <v>279</v>
      </c>
      <c r="I1003" s="173">
        <v>19964.399283333707</v>
      </c>
      <c r="J1003" s="168">
        <f>IFERROR(MIN('MP Calculations'!$E$30/I1003,1),"-")</f>
        <v>0.34115533736707537</v>
      </c>
      <c r="K1003" s="12"/>
      <c r="L1003" s="159">
        <v>4.8048339999999996</v>
      </c>
      <c r="M1003" s="187" t="s">
        <v>492</v>
      </c>
      <c r="N1003" s="187">
        <v>480.89954999999998</v>
      </c>
      <c r="O1003" s="186">
        <f t="shared" si="49"/>
        <v>2310.6425084246998</v>
      </c>
      <c r="P1003" s="186">
        <f t="shared" si="50"/>
        <v>788.28802449633372</v>
      </c>
      <c r="Q1003" s="215">
        <f>IF(P1003="-",0,P1003/(1+'General inputs'!$H$30)^'MP Calculations'!$C$40)</f>
        <v>1751.0155220363235</v>
      </c>
    </row>
    <row r="1004" spans="3:17" x14ac:dyDescent="0.25">
      <c r="C1004" s="159"/>
      <c r="D1004" s="165" t="s">
        <v>281</v>
      </c>
      <c r="E1004" s="238">
        <v>33861</v>
      </c>
      <c r="F1004" s="166" t="str">
        <f t="shared" si="48"/>
        <v>Date check - OK</v>
      </c>
      <c r="G1004" s="68"/>
      <c r="H1004" s="162" t="s">
        <v>279</v>
      </c>
      <c r="I1004" s="173">
        <v>19964.399283333707</v>
      </c>
      <c r="J1004" s="168">
        <f>IFERROR(MIN('MP Calculations'!$E$30/I1004,1),"-")</f>
        <v>0.34115533736707537</v>
      </c>
      <c r="K1004" s="12"/>
      <c r="L1004" s="159">
        <v>20.214770999999999</v>
      </c>
      <c r="M1004" s="187" t="s">
        <v>492</v>
      </c>
      <c r="N1004" s="187">
        <v>480.89954999999998</v>
      </c>
      <c r="O1004" s="186">
        <f t="shared" si="49"/>
        <v>9721.2742772530491</v>
      </c>
      <c r="P1004" s="186">
        <f t="shared" si="50"/>
        <v>3316.464605694136</v>
      </c>
      <c r="Q1004" s="215">
        <f>IF(P1004="-",0,P1004/(1+'General inputs'!$H$30)^'MP Calculations'!$C$40)</f>
        <v>7366.8263659909453</v>
      </c>
    </row>
    <row r="1005" spans="3:17" x14ac:dyDescent="0.25">
      <c r="C1005" s="159"/>
      <c r="D1005" s="165" t="s">
        <v>281</v>
      </c>
      <c r="E1005" s="238">
        <v>33861</v>
      </c>
      <c r="F1005" s="166" t="str">
        <f t="shared" si="48"/>
        <v>Date check - OK</v>
      </c>
      <c r="G1005" s="68"/>
      <c r="H1005" s="162" t="s">
        <v>279</v>
      </c>
      <c r="I1005" s="173">
        <v>19964.399283333707</v>
      </c>
      <c r="J1005" s="168">
        <f>IFERROR(MIN('MP Calculations'!$E$30/I1005,1),"-")</f>
        <v>0.34115533736707537</v>
      </c>
      <c r="K1005" s="12"/>
      <c r="L1005" s="159">
        <v>50.874738000000001</v>
      </c>
      <c r="M1005" s="187" t="s">
        <v>492</v>
      </c>
      <c r="N1005" s="187">
        <v>480.89954999999998</v>
      </c>
      <c r="O1005" s="186">
        <f t="shared" si="49"/>
        <v>24465.638610567898</v>
      </c>
      <c r="P1005" s="186">
        <f t="shared" si="50"/>
        <v>8346.5831940892367</v>
      </c>
      <c r="Q1005" s="215">
        <f>IF(P1005="-",0,P1005/(1+'General inputs'!$H$30)^'MP Calculations'!$C$40)</f>
        <v>18540.173483107053</v>
      </c>
    </row>
    <row r="1006" spans="3:17" x14ac:dyDescent="0.25">
      <c r="C1006" s="159"/>
      <c r="D1006" s="165" t="s">
        <v>287</v>
      </c>
      <c r="E1006" s="238">
        <v>33861</v>
      </c>
      <c r="F1006" s="166" t="str">
        <f t="shared" si="48"/>
        <v>Date check - OK</v>
      </c>
      <c r="G1006" s="68"/>
      <c r="H1006" s="162" t="s">
        <v>279</v>
      </c>
      <c r="I1006" s="173">
        <v>19964.399283333707</v>
      </c>
      <c r="J1006" s="168">
        <f>IFERROR(MIN('MP Calculations'!$E$30/I1006,1),"-")</f>
        <v>0.34115533736707537</v>
      </c>
      <c r="K1006" s="12"/>
      <c r="L1006" s="159">
        <v>8.6480589999999999</v>
      </c>
      <c r="M1006" s="187" t="s">
        <v>492</v>
      </c>
      <c r="N1006" s="187">
        <v>1009.889055</v>
      </c>
      <c r="O1006" s="186">
        <f t="shared" si="49"/>
        <v>8733.5801310942443</v>
      </c>
      <c r="P1006" s="186">
        <f t="shared" si="50"/>
        <v>2979.5074760458433</v>
      </c>
      <c r="Q1006" s="215">
        <f>IF(P1006="-",0,P1006/(1+'General inputs'!$H$30)^'MP Calculations'!$C$40)</f>
        <v>6618.3471985547149</v>
      </c>
    </row>
    <row r="1007" spans="3:17" x14ac:dyDescent="0.25">
      <c r="C1007" s="159"/>
      <c r="D1007" s="165" t="s">
        <v>285</v>
      </c>
      <c r="E1007" s="238">
        <v>33861</v>
      </c>
      <c r="F1007" s="166" t="str">
        <f t="shared" si="48"/>
        <v>Date check - OK</v>
      </c>
      <c r="G1007" s="68"/>
      <c r="H1007" s="162" t="s">
        <v>279</v>
      </c>
      <c r="I1007" s="173">
        <v>19964.399283333707</v>
      </c>
      <c r="J1007" s="168">
        <f>IFERROR(MIN('MP Calculations'!$E$30/I1007,1),"-")</f>
        <v>0.34115533736707537</v>
      </c>
      <c r="K1007" s="12"/>
      <c r="L1007" s="159">
        <v>5.0981430000000003</v>
      </c>
      <c r="M1007" s="187" t="s">
        <v>492</v>
      </c>
      <c r="N1007" s="187">
        <v>657.22938499999998</v>
      </c>
      <c r="O1007" s="186">
        <f t="shared" si="49"/>
        <v>3350.6493885320551</v>
      </c>
      <c r="P1007" s="186">
        <f t="shared" si="50"/>
        <v>1143.0919225434382</v>
      </c>
      <c r="Q1007" s="215">
        <f>IF(P1007="-",0,P1007/(1+'General inputs'!$H$30)^'MP Calculations'!$C$40)</f>
        <v>2539.1375199017912</v>
      </c>
    </row>
    <row r="1008" spans="3:17" x14ac:dyDescent="0.25">
      <c r="C1008" s="159"/>
      <c r="D1008" s="165" t="s">
        <v>296</v>
      </c>
      <c r="E1008" s="238">
        <v>33861</v>
      </c>
      <c r="F1008" s="166" t="str">
        <f t="shared" si="48"/>
        <v>Date check - OK</v>
      </c>
      <c r="G1008" s="68"/>
      <c r="H1008" s="162" t="s">
        <v>279</v>
      </c>
      <c r="I1008" s="173">
        <v>19964.399283333707</v>
      </c>
      <c r="J1008" s="168">
        <f>IFERROR(MIN('MP Calculations'!$E$30/I1008,1),"-")</f>
        <v>0.34115533736707537</v>
      </c>
      <c r="K1008" s="12"/>
      <c r="L1008" s="159">
        <v>220.429607</v>
      </c>
      <c r="M1008" s="187" t="s">
        <v>492</v>
      </c>
      <c r="N1008" s="187">
        <v>219.07646199999999</v>
      </c>
      <c r="O1008" s="186">
        <f t="shared" si="49"/>
        <v>48290.93842161043</v>
      </c>
      <c r="P1008" s="186">
        <f t="shared" si="50"/>
        <v>16474.71138899717</v>
      </c>
      <c r="Q1008" s="215">
        <f>IF(P1008="-",0,P1008/(1+'General inputs'!$H$30)^'MP Calculations'!$C$40)</f>
        <v>36595.095278320841</v>
      </c>
    </row>
    <row r="1009" spans="3:17" x14ac:dyDescent="0.25">
      <c r="C1009" s="159"/>
      <c r="D1009" s="165" t="s">
        <v>296</v>
      </c>
      <c r="E1009" s="238">
        <v>33861</v>
      </c>
      <c r="F1009" s="166" t="str">
        <f t="shared" si="48"/>
        <v>Date check - OK</v>
      </c>
      <c r="G1009" s="68"/>
      <c r="H1009" s="162" t="s">
        <v>279</v>
      </c>
      <c r="I1009" s="173">
        <v>19964.399283333707</v>
      </c>
      <c r="J1009" s="168">
        <f>IFERROR(MIN('MP Calculations'!$E$30/I1009,1),"-")</f>
        <v>0.34115533736707537</v>
      </c>
      <c r="K1009" s="12"/>
      <c r="L1009" s="159">
        <v>2.4157989999999998</v>
      </c>
      <c r="M1009" s="187" t="s">
        <v>492</v>
      </c>
      <c r="N1009" s="187">
        <v>219.07646199999999</v>
      </c>
      <c r="O1009" s="186">
        <f t="shared" si="49"/>
        <v>529.24469782313793</v>
      </c>
      <c r="P1009" s="186">
        <f t="shared" si="50"/>
        <v>180.55465343558848</v>
      </c>
      <c r="Q1009" s="215">
        <f>IF(P1009="-",0,P1009/(1+'General inputs'!$H$30)^'MP Calculations'!$C$40)</f>
        <v>401.06406658100241</v>
      </c>
    </row>
    <row r="1010" spans="3:17" x14ac:dyDescent="0.25">
      <c r="C1010" s="159"/>
      <c r="D1010" s="165" t="s">
        <v>296</v>
      </c>
      <c r="E1010" s="238">
        <v>33861</v>
      </c>
      <c r="F1010" s="166" t="str">
        <f t="shared" si="48"/>
        <v>Date check - OK</v>
      </c>
      <c r="G1010" s="68"/>
      <c r="H1010" s="162" t="s">
        <v>279</v>
      </c>
      <c r="I1010" s="173">
        <v>19964.399283333707</v>
      </c>
      <c r="J1010" s="168">
        <f>IFERROR(MIN('MP Calculations'!$E$30/I1010,1),"-")</f>
        <v>0.34115533736707537</v>
      </c>
      <c r="K1010" s="12"/>
      <c r="L1010" s="159">
        <v>2.791248</v>
      </c>
      <c r="M1010" s="187" t="s">
        <v>492</v>
      </c>
      <c r="N1010" s="187">
        <v>219.07646199999999</v>
      </c>
      <c r="O1010" s="186">
        <f t="shared" si="49"/>
        <v>611.49673640457593</v>
      </c>
      <c r="P1010" s="186">
        <f t="shared" si="50"/>
        <v>208.61537540696867</v>
      </c>
      <c r="Q1010" s="215">
        <f>IF(P1010="-",0,P1010/(1+'General inputs'!$H$30)^'MP Calculations'!$C$40)</f>
        <v>463.39503978439012</v>
      </c>
    </row>
    <row r="1011" spans="3:17" x14ac:dyDescent="0.25">
      <c r="C1011" s="159"/>
      <c r="D1011" s="165" t="s">
        <v>296</v>
      </c>
      <c r="E1011" s="238">
        <v>33861</v>
      </c>
      <c r="F1011" s="166" t="str">
        <f t="shared" si="48"/>
        <v>Date check - OK</v>
      </c>
      <c r="G1011" s="68"/>
      <c r="H1011" s="162" t="s">
        <v>279</v>
      </c>
      <c r="I1011" s="173">
        <v>19964.399283333707</v>
      </c>
      <c r="J1011" s="168">
        <f>IFERROR(MIN('MP Calculations'!$E$30/I1011,1),"-")</f>
        <v>0.34115533736707537</v>
      </c>
      <c r="K1011" s="12"/>
      <c r="L1011" s="159">
        <v>6.436909</v>
      </c>
      <c r="M1011" s="187" t="s">
        <v>492</v>
      </c>
      <c r="N1011" s="187">
        <v>219.07646199999999</v>
      </c>
      <c r="O1011" s="186">
        <f t="shared" si="49"/>
        <v>1410.1752499359579</v>
      </c>
      <c r="P1011" s="186">
        <f t="shared" si="50"/>
        <v>481.08881313860155</v>
      </c>
      <c r="Q1011" s="215">
        <f>IF(P1011="-",0,P1011/(1+'General inputs'!$H$30)^'MP Calculations'!$C$40)</f>
        <v>1068.6372913275707</v>
      </c>
    </row>
    <row r="1012" spans="3:17" x14ac:dyDescent="0.25">
      <c r="C1012" s="159"/>
      <c r="D1012" s="165" t="s">
        <v>296</v>
      </c>
      <c r="E1012" s="238">
        <v>33861</v>
      </c>
      <c r="F1012" s="166" t="str">
        <f t="shared" si="48"/>
        <v>Date check - OK</v>
      </c>
      <c r="G1012" s="68"/>
      <c r="H1012" s="162" t="s">
        <v>279</v>
      </c>
      <c r="I1012" s="173">
        <v>19964.399283333707</v>
      </c>
      <c r="J1012" s="168">
        <f>IFERROR(MIN('MP Calculations'!$E$30/I1012,1),"-")</f>
        <v>0.34115533736707537</v>
      </c>
      <c r="K1012" s="12"/>
      <c r="L1012" s="159">
        <v>6.4363159999999997</v>
      </c>
      <c r="M1012" s="187" t="s">
        <v>492</v>
      </c>
      <c r="N1012" s="187">
        <v>219.07646199999999</v>
      </c>
      <c r="O1012" s="186">
        <f t="shared" si="49"/>
        <v>1410.0453375939919</v>
      </c>
      <c r="P1012" s="186">
        <f t="shared" si="50"/>
        <v>481.04449284974999</v>
      </c>
      <c r="Q1012" s="215">
        <f>IF(P1012="-",0,P1012/(1+'General inputs'!$H$30)^'MP Calculations'!$C$40)</f>
        <v>1068.538843157221</v>
      </c>
    </row>
    <row r="1013" spans="3:17" x14ac:dyDescent="0.25">
      <c r="C1013" s="159"/>
      <c r="D1013" s="165" t="s">
        <v>330</v>
      </c>
      <c r="E1013" s="238">
        <v>33890</v>
      </c>
      <c r="F1013" s="166" t="str">
        <f t="shared" si="48"/>
        <v>Date check - OK</v>
      </c>
      <c r="G1013" s="68"/>
      <c r="H1013" s="162" t="s">
        <v>279</v>
      </c>
      <c r="I1013" s="173">
        <v>19964.399283333707</v>
      </c>
      <c r="J1013" s="168">
        <f>IFERROR(MIN('MP Calculations'!$E$30/I1013,1),"-")</f>
        <v>0.34115533736707537</v>
      </c>
      <c r="K1013" s="12"/>
      <c r="L1013" s="159">
        <v>41.276179999999997</v>
      </c>
      <c r="M1013" s="187" t="s">
        <v>492</v>
      </c>
      <c r="N1013" s="187">
        <v>137.14542700000001</v>
      </c>
      <c r="O1013" s="186">
        <f t="shared" si="49"/>
        <v>5660.8393310288602</v>
      </c>
      <c r="P1013" s="186">
        <f t="shared" si="50"/>
        <v>1931.2255517579601</v>
      </c>
      <c r="Q1013" s="215">
        <f>IF(P1013="-",0,P1013/(1+'General inputs'!$H$30)^'MP Calculations'!$C$40)</f>
        <v>4289.8100853961141</v>
      </c>
    </row>
    <row r="1014" spans="3:17" x14ac:dyDescent="0.25">
      <c r="C1014" s="159"/>
      <c r="D1014" s="165" t="s">
        <v>330</v>
      </c>
      <c r="E1014" s="238">
        <v>33890</v>
      </c>
      <c r="F1014" s="166" t="str">
        <f t="shared" si="48"/>
        <v>Date check - OK</v>
      </c>
      <c r="G1014" s="68"/>
      <c r="H1014" s="162" t="s">
        <v>279</v>
      </c>
      <c r="I1014" s="173">
        <v>19964.399283333707</v>
      </c>
      <c r="J1014" s="168">
        <f>IFERROR(MIN('MP Calculations'!$E$30/I1014,1),"-")</f>
        <v>0.34115533736707537</v>
      </c>
      <c r="K1014" s="12"/>
      <c r="L1014" s="159">
        <v>231.42121900000001</v>
      </c>
      <c r="M1014" s="187" t="s">
        <v>492</v>
      </c>
      <c r="N1014" s="187">
        <v>137.14542700000001</v>
      </c>
      <c r="O1014" s="186">
        <f t="shared" si="49"/>
        <v>31738.361896615515</v>
      </c>
      <c r="P1014" s="186">
        <f t="shared" si="50"/>
        <v>10827.711560318196</v>
      </c>
      <c r="Q1014" s="215">
        <f>IF(P1014="-",0,P1014/(1+'General inputs'!$H$30)^'MP Calculations'!$C$40)</f>
        <v>24051.476644419683</v>
      </c>
    </row>
    <row r="1015" spans="3:17" x14ac:dyDescent="0.25">
      <c r="C1015" s="159"/>
      <c r="D1015" s="165" t="s">
        <v>369</v>
      </c>
      <c r="E1015" s="238">
        <v>33890</v>
      </c>
      <c r="F1015" s="166" t="str">
        <f t="shared" si="48"/>
        <v>Date check - OK</v>
      </c>
      <c r="G1015" s="68"/>
      <c r="H1015" s="162" t="s">
        <v>279</v>
      </c>
      <c r="I1015" s="173">
        <v>19964.399283333707</v>
      </c>
      <c r="J1015" s="168">
        <f>IFERROR(MIN('MP Calculations'!$E$30/I1015,1),"-")</f>
        <v>0.34115533736707537</v>
      </c>
      <c r="K1015" s="12"/>
      <c r="L1015" s="159">
        <v>170.23185699999999</v>
      </c>
      <c r="M1015" s="187" t="s">
        <v>492</v>
      </c>
      <c r="N1015" s="187">
        <v>73.025486999999998</v>
      </c>
      <c r="O1015" s="186">
        <f t="shared" si="49"/>
        <v>12431.264260339358</v>
      </c>
      <c r="P1015" s="186">
        <f t="shared" si="50"/>
        <v>4240.9921526353401</v>
      </c>
      <c r="Q1015" s="215">
        <f>IF(P1015="-",0,P1015/(1+'General inputs'!$H$30)^'MP Calculations'!$C$40)</f>
        <v>9420.469241358187</v>
      </c>
    </row>
    <row r="1016" spans="3:17" x14ac:dyDescent="0.25">
      <c r="C1016" s="159"/>
      <c r="D1016" s="165" t="s">
        <v>369</v>
      </c>
      <c r="E1016" s="238">
        <v>33890</v>
      </c>
      <c r="F1016" s="166" t="str">
        <f t="shared" si="48"/>
        <v>Date check - OK</v>
      </c>
      <c r="G1016" s="68"/>
      <c r="H1016" s="162" t="s">
        <v>279</v>
      </c>
      <c r="I1016" s="173">
        <v>19964.399283333707</v>
      </c>
      <c r="J1016" s="168">
        <f>IFERROR(MIN('MP Calculations'!$E$30/I1016,1),"-")</f>
        <v>0.34115533736707537</v>
      </c>
      <c r="K1016" s="12"/>
      <c r="L1016" s="159">
        <v>1.730615</v>
      </c>
      <c r="M1016" s="187" t="s">
        <v>492</v>
      </c>
      <c r="N1016" s="187">
        <v>73.025486999999998</v>
      </c>
      <c r="O1016" s="186">
        <f t="shared" si="49"/>
        <v>126.379003184505</v>
      </c>
      <c r="P1016" s="186">
        <f t="shared" si="50"/>
        <v>43.114871467524495</v>
      </c>
      <c r="Q1016" s="215">
        <f>IF(P1016="-",0,P1016/(1+'General inputs'!$H$30)^'MP Calculations'!$C$40)</f>
        <v>95.770589967382563</v>
      </c>
    </row>
    <row r="1017" spans="3:17" x14ac:dyDescent="0.25">
      <c r="C1017" s="159"/>
      <c r="D1017" s="165" t="s">
        <v>330</v>
      </c>
      <c r="E1017" s="238">
        <v>33890</v>
      </c>
      <c r="F1017" s="166" t="str">
        <f t="shared" si="48"/>
        <v>Date check - OK</v>
      </c>
      <c r="G1017" s="68"/>
      <c r="H1017" s="162" t="s">
        <v>279</v>
      </c>
      <c r="I1017" s="173">
        <v>19964.399283333707</v>
      </c>
      <c r="J1017" s="168">
        <f>IFERROR(MIN('MP Calculations'!$E$30/I1017,1),"-")</f>
        <v>0.34115533736707537</v>
      </c>
      <c r="K1017" s="12"/>
      <c r="L1017" s="159">
        <v>4.1352960000000003</v>
      </c>
      <c r="M1017" s="187" t="s">
        <v>492</v>
      </c>
      <c r="N1017" s="187">
        <v>137.14542700000001</v>
      </c>
      <c r="O1017" s="186">
        <f t="shared" si="49"/>
        <v>567.13693569139207</v>
      </c>
      <c r="P1017" s="186">
        <f t="shared" si="50"/>
        <v>193.4817926291262</v>
      </c>
      <c r="Q1017" s="215">
        <f>IF(P1017="-",0,P1017/(1+'General inputs'!$H$30)^'MP Calculations'!$C$40)</f>
        <v>429.77897874508278</v>
      </c>
    </row>
    <row r="1018" spans="3:17" x14ac:dyDescent="0.25">
      <c r="C1018" s="159"/>
      <c r="D1018" s="165" t="s">
        <v>369</v>
      </c>
      <c r="E1018" s="238">
        <v>33890</v>
      </c>
      <c r="F1018" s="166" t="str">
        <f t="shared" si="48"/>
        <v>Date check - OK</v>
      </c>
      <c r="G1018" s="68"/>
      <c r="H1018" s="162" t="s">
        <v>279</v>
      </c>
      <c r="I1018" s="173">
        <v>19964.399283333707</v>
      </c>
      <c r="J1018" s="168">
        <f>IFERROR(MIN('MP Calculations'!$E$30/I1018,1),"-")</f>
        <v>0.34115533736707537</v>
      </c>
      <c r="K1018" s="12"/>
      <c r="L1018" s="159">
        <v>3.4092389999999999</v>
      </c>
      <c r="M1018" s="187" t="s">
        <v>492</v>
      </c>
      <c r="N1018" s="187">
        <v>73.025486999999998</v>
      </c>
      <c r="O1018" s="186">
        <f t="shared" si="49"/>
        <v>248.961338274393</v>
      </c>
      <c r="P1018" s="186">
        <f t="shared" si="50"/>
        <v>84.934489350359115</v>
      </c>
      <c r="Q1018" s="215">
        <f>IF(P1018="-",0,P1018/(1+'General inputs'!$H$30)^'MP Calculations'!$C$40)</f>
        <v>188.66404738766818</v>
      </c>
    </row>
    <row r="1019" spans="3:17" x14ac:dyDescent="0.25">
      <c r="C1019" s="159"/>
      <c r="D1019" s="165" t="s">
        <v>369</v>
      </c>
      <c r="E1019" s="238">
        <v>33890</v>
      </c>
      <c r="F1019" s="166" t="str">
        <f t="shared" si="48"/>
        <v>Date check - OK</v>
      </c>
      <c r="G1019" s="68"/>
      <c r="H1019" s="162" t="s">
        <v>279</v>
      </c>
      <c r="I1019" s="173">
        <v>19964.399283333707</v>
      </c>
      <c r="J1019" s="168">
        <f>IFERROR(MIN('MP Calculations'!$E$30/I1019,1),"-")</f>
        <v>0.34115533736707537</v>
      </c>
      <c r="K1019" s="12"/>
      <c r="L1019" s="159">
        <v>1.6016010000000001</v>
      </c>
      <c r="M1019" s="187" t="s">
        <v>492</v>
      </c>
      <c r="N1019" s="187">
        <v>73.025486999999998</v>
      </c>
      <c r="O1019" s="186">
        <f t="shared" si="49"/>
        <v>116.957693004687</v>
      </c>
      <c r="P1019" s="186">
        <f t="shared" si="50"/>
        <v>39.900741214688829</v>
      </c>
      <c r="Q1019" s="215">
        <f>IF(P1019="-",0,P1019/(1+'General inputs'!$H$30)^'MP Calculations'!$C$40)</f>
        <v>88.631077774288272</v>
      </c>
    </row>
    <row r="1020" spans="3:17" x14ac:dyDescent="0.25">
      <c r="C1020" s="159"/>
      <c r="D1020" s="165" t="s">
        <v>330</v>
      </c>
      <c r="E1020" s="238">
        <v>33890</v>
      </c>
      <c r="F1020" s="166" t="str">
        <f t="shared" si="48"/>
        <v>Date check - OK</v>
      </c>
      <c r="G1020" s="68"/>
      <c r="H1020" s="162" t="s">
        <v>279</v>
      </c>
      <c r="I1020" s="173">
        <v>19964.399283333707</v>
      </c>
      <c r="J1020" s="168">
        <f>IFERROR(MIN('MP Calculations'!$E$30/I1020,1),"-")</f>
        <v>0.34115533736707537</v>
      </c>
      <c r="K1020" s="12"/>
      <c r="L1020" s="159">
        <v>4.1346939999999996</v>
      </c>
      <c r="M1020" s="187" t="s">
        <v>492</v>
      </c>
      <c r="N1020" s="187">
        <v>137.14542700000001</v>
      </c>
      <c r="O1020" s="186">
        <f t="shared" si="49"/>
        <v>567.054374144338</v>
      </c>
      <c r="P1020" s="186">
        <f t="shared" si="50"/>
        <v>193.45362631668741</v>
      </c>
      <c r="Q1020" s="215">
        <f>IF(P1020="-",0,P1020/(1+'General inputs'!$H$30)^'MP Calculations'!$C$40)</f>
        <v>429.71641322493502</v>
      </c>
    </row>
    <row r="1021" spans="3:17" x14ac:dyDescent="0.25">
      <c r="C1021" s="159"/>
      <c r="D1021" s="165" t="s">
        <v>369</v>
      </c>
      <c r="E1021" s="238">
        <v>33890</v>
      </c>
      <c r="F1021" s="166" t="str">
        <f t="shared" si="48"/>
        <v>Date check - OK</v>
      </c>
      <c r="G1021" s="68"/>
      <c r="H1021" s="162" t="s">
        <v>279</v>
      </c>
      <c r="I1021" s="173">
        <v>19964.399283333707</v>
      </c>
      <c r="J1021" s="168">
        <f>IFERROR(MIN('MP Calculations'!$E$30/I1021,1),"-")</f>
        <v>0.34115533736707537</v>
      </c>
      <c r="K1021" s="12"/>
      <c r="L1021" s="159">
        <v>3.4180799999999998</v>
      </c>
      <c r="M1021" s="187" t="s">
        <v>492</v>
      </c>
      <c r="N1021" s="187">
        <v>73.025486999999998</v>
      </c>
      <c r="O1021" s="186">
        <f t="shared" si="49"/>
        <v>249.60695660495998</v>
      </c>
      <c r="P1021" s="186">
        <f t="shared" si="50"/>
        <v>85.154745489734069</v>
      </c>
      <c r="Q1021" s="215">
        <f>IF(P1021="-",0,P1021/(1+'General inputs'!$H$30)^'MP Calculations'!$C$40)</f>
        <v>189.15329992847109</v>
      </c>
    </row>
    <row r="1022" spans="3:17" x14ac:dyDescent="0.25">
      <c r="C1022" s="159"/>
      <c r="D1022" s="165" t="s">
        <v>330</v>
      </c>
      <c r="E1022" s="238">
        <v>33890</v>
      </c>
      <c r="F1022" s="166" t="str">
        <f t="shared" si="48"/>
        <v>Date check - OK</v>
      </c>
      <c r="G1022" s="68"/>
      <c r="H1022" s="162" t="s">
        <v>279</v>
      </c>
      <c r="I1022" s="173">
        <v>19964.399283333707</v>
      </c>
      <c r="J1022" s="168">
        <f>IFERROR(MIN('MP Calculations'!$E$30/I1022,1),"-")</f>
        <v>0.34115533736707537</v>
      </c>
      <c r="K1022" s="12"/>
      <c r="L1022" s="159">
        <v>2.8389799999999998</v>
      </c>
      <c r="M1022" s="187" t="s">
        <v>492</v>
      </c>
      <c r="N1022" s="187">
        <v>137.14542700000001</v>
      </c>
      <c r="O1022" s="186">
        <f t="shared" si="49"/>
        <v>389.35312434446001</v>
      </c>
      <c r="P1022" s="186">
        <f t="shared" si="50"/>
        <v>132.82989649065911</v>
      </c>
      <c r="Q1022" s="215">
        <f>IF(P1022="-",0,P1022/(1+'General inputs'!$H$30)^'MP Calculations'!$C$40)</f>
        <v>295.05358868572284</v>
      </c>
    </row>
    <row r="1023" spans="3:17" x14ac:dyDescent="0.25">
      <c r="C1023" s="159"/>
      <c r="D1023" s="165" t="s">
        <v>330</v>
      </c>
      <c r="E1023" s="238">
        <v>33890</v>
      </c>
      <c r="F1023" s="166" t="str">
        <f t="shared" si="48"/>
        <v>Date check - OK</v>
      </c>
      <c r="G1023" s="68"/>
      <c r="H1023" s="162" t="s">
        <v>279</v>
      </c>
      <c r="I1023" s="173">
        <v>19964.399283333707</v>
      </c>
      <c r="J1023" s="168">
        <f>IFERROR(MIN('MP Calculations'!$E$30/I1023,1),"-")</f>
        <v>0.34115533736707537</v>
      </c>
      <c r="K1023" s="12"/>
      <c r="L1023" s="159">
        <v>3.1175899999999999</v>
      </c>
      <c r="M1023" s="187" t="s">
        <v>492</v>
      </c>
      <c r="N1023" s="187">
        <v>137.14542700000001</v>
      </c>
      <c r="O1023" s="186">
        <f t="shared" si="49"/>
        <v>427.56321176093002</v>
      </c>
      <c r="P1023" s="186">
        <f t="shared" si="50"/>
        <v>145.86547175405036</v>
      </c>
      <c r="Q1023" s="215">
        <f>IF(P1023="-",0,P1023/(1+'General inputs'!$H$30)^'MP Calculations'!$C$40)</f>
        <v>324.00936869957616</v>
      </c>
    </row>
    <row r="1024" spans="3:17" x14ac:dyDescent="0.25">
      <c r="C1024" s="159"/>
      <c r="D1024" s="165" t="s">
        <v>369</v>
      </c>
      <c r="E1024" s="238">
        <v>33890</v>
      </c>
      <c r="F1024" s="166" t="str">
        <f t="shared" si="48"/>
        <v>Date check - OK</v>
      </c>
      <c r="G1024" s="68"/>
      <c r="H1024" s="162" t="s">
        <v>279</v>
      </c>
      <c r="I1024" s="173">
        <v>19964.399283333707</v>
      </c>
      <c r="J1024" s="168">
        <f>IFERROR(MIN('MP Calculations'!$E$30/I1024,1),"-")</f>
        <v>0.34115533736707537</v>
      </c>
      <c r="K1024" s="12"/>
      <c r="L1024" s="159">
        <v>0.72360500000000005</v>
      </c>
      <c r="M1024" s="187" t="s">
        <v>492</v>
      </c>
      <c r="N1024" s="187">
        <v>73.025486999999998</v>
      </c>
      <c r="O1024" s="186">
        <f t="shared" si="49"/>
        <v>52.841607520635002</v>
      </c>
      <c r="P1024" s="186">
        <f t="shared" si="50"/>
        <v>18.027196440720822</v>
      </c>
      <c r="Q1024" s="215">
        <f>IF(P1024="-",0,P1024/(1+'General inputs'!$H$30)^'MP Calculations'!$C$40)</f>
        <v>40.0436132550266</v>
      </c>
    </row>
    <row r="1025" spans="3:17" x14ac:dyDescent="0.25">
      <c r="C1025" s="159"/>
      <c r="D1025" s="165" t="s">
        <v>369</v>
      </c>
      <c r="E1025" s="238">
        <v>33890</v>
      </c>
      <c r="F1025" s="166" t="str">
        <f t="shared" si="48"/>
        <v>Date check - OK</v>
      </c>
      <c r="G1025" s="68"/>
      <c r="H1025" s="162" t="s">
        <v>279</v>
      </c>
      <c r="I1025" s="173">
        <v>19964.399283333707</v>
      </c>
      <c r="J1025" s="168">
        <f>IFERROR(MIN('MP Calculations'!$E$30/I1025,1),"-")</f>
        <v>0.34115533736707537</v>
      </c>
      <c r="K1025" s="12"/>
      <c r="L1025" s="159">
        <v>0.75402899999999995</v>
      </c>
      <c r="M1025" s="187" t="s">
        <v>492</v>
      </c>
      <c r="N1025" s="187">
        <v>73.025486999999998</v>
      </c>
      <c r="O1025" s="186">
        <f t="shared" si="49"/>
        <v>55.063334937122995</v>
      </c>
      <c r="P1025" s="186">
        <f t="shared" si="50"/>
        <v>18.785150607030463</v>
      </c>
      <c r="Q1025" s="215">
        <f>IF(P1025="-",0,P1025/(1+'General inputs'!$H$30)^'MP Calculations'!$C$40)</f>
        <v>41.727248511376303</v>
      </c>
    </row>
    <row r="1026" spans="3:17" x14ac:dyDescent="0.25">
      <c r="C1026" s="159"/>
      <c r="D1026" s="165" t="s">
        <v>330</v>
      </c>
      <c r="E1026" s="238">
        <v>33890</v>
      </c>
      <c r="F1026" s="166" t="str">
        <f t="shared" si="48"/>
        <v>Date check - OK</v>
      </c>
      <c r="G1026" s="68"/>
      <c r="H1026" s="162" t="s">
        <v>279</v>
      </c>
      <c r="I1026" s="173">
        <v>19964.399283333707</v>
      </c>
      <c r="J1026" s="168">
        <f>IFERROR(MIN('MP Calculations'!$E$30/I1026,1),"-")</f>
        <v>0.34115533736707537</v>
      </c>
      <c r="K1026" s="12"/>
      <c r="L1026" s="159">
        <v>0.82861300000000004</v>
      </c>
      <c r="M1026" s="187" t="s">
        <v>492</v>
      </c>
      <c r="N1026" s="187">
        <v>137.14542700000001</v>
      </c>
      <c r="O1026" s="186">
        <f t="shared" si="49"/>
        <v>113.64048370275101</v>
      </c>
      <c r="P1026" s="186">
        <f t="shared" si="50"/>
        <v>38.769057556169649</v>
      </c>
      <c r="Q1026" s="215">
        <f>IF(P1026="-",0,P1026/(1+'General inputs'!$H$30)^'MP Calculations'!$C$40)</f>
        <v>86.117281305836201</v>
      </c>
    </row>
    <row r="1027" spans="3:17" x14ac:dyDescent="0.25">
      <c r="C1027" s="159"/>
      <c r="D1027" s="165" t="s">
        <v>330</v>
      </c>
      <c r="E1027" s="238">
        <v>33890</v>
      </c>
      <c r="F1027" s="166" t="str">
        <f t="shared" si="48"/>
        <v>Date check - OK</v>
      </c>
      <c r="G1027" s="68"/>
      <c r="H1027" s="162" t="s">
        <v>279</v>
      </c>
      <c r="I1027" s="173">
        <v>19964.399283333707</v>
      </c>
      <c r="J1027" s="168">
        <f>IFERROR(MIN('MP Calculations'!$E$30/I1027,1),"-")</f>
        <v>0.34115533736707537</v>
      </c>
      <c r="K1027" s="12"/>
      <c r="L1027" s="159">
        <v>0.82273399999999997</v>
      </c>
      <c r="M1027" s="187" t="s">
        <v>492</v>
      </c>
      <c r="N1027" s="187">
        <v>137.14542700000001</v>
      </c>
      <c r="O1027" s="186">
        <f t="shared" si="49"/>
        <v>112.834205737418</v>
      </c>
      <c r="P1027" s="186">
        <f t="shared" si="50"/>
        <v>38.493991524894831</v>
      </c>
      <c r="Q1027" s="215">
        <f>IF(P1027="-",0,P1027/(1+'General inputs'!$H$30)^'MP Calculations'!$C$40)</f>
        <v>85.506280154759637</v>
      </c>
    </row>
    <row r="1028" spans="3:17" x14ac:dyDescent="0.25">
      <c r="C1028" s="159"/>
      <c r="D1028" s="165" t="s">
        <v>300</v>
      </c>
      <c r="E1028" s="238">
        <v>33923</v>
      </c>
      <c r="F1028" s="166" t="str">
        <f t="shared" si="48"/>
        <v>Date check - OK</v>
      </c>
      <c r="G1028" s="68"/>
      <c r="H1028" s="162" t="s">
        <v>279</v>
      </c>
      <c r="I1028" s="173">
        <v>19964.399283333707</v>
      </c>
      <c r="J1028" s="168">
        <f>IFERROR(MIN('MP Calculations'!$E$30/I1028,1),"-")</f>
        <v>0.34115533736707537</v>
      </c>
      <c r="K1028" s="12"/>
      <c r="L1028" s="159">
        <v>53.378348000000003</v>
      </c>
      <c r="M1028" s="187" t="s">
        <v>492</v>
      </c>
      <c r="N1028" s="187">
        <v>304.56971499999997</v>
      </c>
      <c r="O1028" s="186">
        <f t="shared" si="49"/>
        <v>16257.428237530819</v>
      </c>
      <c r="P1028" s="186">
        <f t="shared" si="50"/>
        <v>5546.3084150958439</v>
      </c>
      <c r="Q1028" s="215">
        <f>IF(P1028="-",0,P1028/(1+'General inputs'!$H$30)^'MP Calculations'!$C$40)</f>
        <v>12319.953903953632</v>
      </c>
    </row>
    <row r="1029" spans="3:17" x14ac:dyDescent="0.25">
      <c r="C1029" s="159"/>
      <c r="D1029" s="165" t="s">
        <v>300</v>
      </c>
      <c r="E1029" s="238">
        <v>33923</v>
      </c>
      <c r="F1029" s="166" t="str">
        <f t="shared" si="48"/>
        <v>Date check - OK</v>
      </c>
      <c r="G1029" s="68"/>
      <c r="H1029" s="162" t="s">
        <v>279</v>
      </c>
      <c r="I1029" s="173">
        <v>19964.399283333707</v>
      </c>
      <c r="J1029" s="168">
        <f>IFERROR(MIN('MP Calculations'!$E$30/I1029,1),"-")</f>
        <v>0.34115533736707537</v>
      </c>
      <c r="K1029" s="12"/>
      <c r="L1029" s="159">
        <v>40.942960999999997</v>
      </c>
      <c r="M1029" s="187" t="s">
        <v>492</v>
      </c>
      <c r="N1029" s="187">
        <v>304.56971499999997</v>
      </c>
      <c r="O1029" s="186">
        <f t="shared" si="49"/>
        <v>12469.985963026113</v>
      </c>
      <c r="P1029" s="186">
        <f t="shared" si="50"/>
        <v>4254.2022681788676</v>
      </c>
      <c r="Q1029" s="215">
        <f>IF(P1029="-",0,P1029/(1+'General inputs'!$H$30)^'MP Calculations'!$C$40)</f>
        <v>9449.8127257773376</v>
      </c>
    </row>
    <row r="1030" spans="3:17" x14ac:dyDescent="0.25">
      <c r="C1030" s="159"/>
      <c r="D1030" s="165" t="s">
        <v>330</v>
      </c>
      <c r="E1030" s="238">
        <v>33939</v>
      </c>
      <c r="F1030" s="166" t="str">
        <f t="shared" si="48"/>
        <v>Date check - OK</v>
      </c>
      <c r="G1030" s="68"/>
      <c r="H1030" s="162" t="s">
        <v>279</v>
      </c>
      <c r="I1030" s="173">
        <v>19964.399283333707</v>
      </c>
      <c r="J1030" s="168">
        <f>IFERROR(MIN('MP Calculations'!$E$30/I1030,1),"-")</f>
        <v>0.34115533736707537</v>
      </c>
      <c r="K1030" s="12"/>
      <c r="L1030" s="159">
        <v>2.2270599999999998</v>
      </c>
      <c r="M1030" s="187" t="s">
        <v>492</v>
      </c>
      <c r="N1030" s="187">
        <v>137.14542700000001</v>
      </c>
      <c r="O1030" s="186">
        <f t="shared" si="49"/>
        <v>305.43109465461998</v>
      </c>
      <c r="P1030" s="186">
        <f t="shared" si="50"/>
        <v>104.19944813929202</v>
      </c>
      <c r="Q1030" s="215">
        <f>IF(P1030="-",0,P1030/(1+'General inputs'!$H$30)^'MP Calculations'!$C$40)</f>
        <v>231.45708853828697</v>
      </c>
    </row>
    <row r="1031" spans="3:17" x14ac:dyDescent="0.25">
      <c r="C1031" s="159"/>
      <c r="D1031" s="165" t="s">
        <v>330</v>
      </c>
      <c r="E1031" s="238">
        <v>33939</v>
      </c>
      <c r="F1031" s="166" t="str">
        <f t="shared" si="48"/>
        <v>Date check - OK</v>
      </c>
      <c r="G1031" s="68"/>
      <c r="H1031" s="162" t="s">
        <v>279</v>
      </c>
      <c r="I1031" s="173">
        <v>19964.399283333707</v>
      </c>
      <c r="J1031" s="168">
        <f>IFERROR(MIN('MP Calculations'!$E$30/I1031,1),"-")</f>
        <v>0.34115533736707537</v>
      </c>
      <c r="K1031" s="12"/>
      <c r="L1031" s="159">
        <v>1.9543140000000001</v>
      </c>
      <c r="M1031" s="187" t="s">
        <v>492</v>
      </c>
      <c r="N1031" s="187">
        <v>137.14542700000001</v>
      </c>
      <c r="O1031" s="186">
        <f t="shared" si="49"/>
        <v>268.02522802207801</v>
      </c>
      <c r="P1031" s="186">
        <f t="shared" si="50"/>
        <v>91.438237088759323</v>
      </c>
      <c r="Q1031" s="215">
        <f>IF(P1031="-",0,P1031/(1+'General inputs'!$H$30)^'MP Calculations'!$C$40)</f>
        <v>203.11075073397831</v>
      </c>
    </row>
    <row r="1032" spans="3:17" x14ac:dyDescent="0.25">
      <c r="C1032" s="159"/>
      <c r="D1032" s="165" t="s">
        <v>330</v>
      </c>
      <c r="E1032" s="238">
        <v>33939</v>
      </c>
      <c r="F1032" s="166" t="str">
        <f t="shared" si="48"/>
        <v>Date check - OK</v>
      </c>
      <c r="G1032" s="68"/>
      <c r="H1032" s="162" t="s">
        <v>279</v>
      </c>
      <c r="I1032" s="173">
        <v>19964.399283333707</v>
      </c>
      <c r="J1032" s="168">
        <f>IFERROR(MIN('MP Calculations'!$E$30/I1032,1),"-")</f>
        <v>0.34115533736707537</v>
      </c>
      <c r="K1032" s="12"/>
      <c r="L1032" s="159">
        <v>200.40355299999999</v>
      </c>
      <c r="M1032" s="187" t="s">
        <v>492</v>
      </c>
      <c r="N1032" s="187">
        <v>137.14542700000001</v>
      </c>
      <c r="O1032" s="186">
        <f t="shared" si="49"/>
        <v>27484.430848502132</v>
      </c>
      <c r="P1032" s="186">
        <f t="shared" si="50"/>
        <v>9376.4602784627987</v>
      </c>
      <c r="Q1032" s="215">
        <f>IF(P1032="-",0,P1032/(1+'General inputs'!$H$30)^'MP Calculations'!$C$40)</f>
        <v>20827.828127714693</v>
      </c>
    </row>
    <row r="1033" spans="3:17" x14ac:dyDescent="0.25">
      <c r="C1033" s="159"/>
      <c r="D1033" s="165" t="s">
        <v>330</v>
      </c>
      <c r="E1033" s="238">
        <v>33939</v>
      </c>
      <c r="F1033" s="166" t="str">
        <f t="shared" si="48"/>
        <v>Date check - OK</v>
      </c>
      <c r="G1033" s="68"/>
      <c r="H1033" s="162" t="s">
        <v>279</v>
      </c>
      <c r="I1033" s="173">
        <v>19964.399283333707</v>
      </c>
      <c r="J1033" s="168">
        <f>IFERROR(MIN('MP Calculations'!$E$30/I1033,1),"-")</f>
        <v>0.34115533736707537</v>
      </c>
      <c r="K1033" s="12"/>
      <c r="L1033" s="159">
        <v>4.0998409999999996</v>
      </c>
      <c r="M1033" s="187" t="s">
        <v>492</v>
      </c>
      <c r="N1033" s="187">
        <v>137.14542700000001</v>
      </c>
      <c r="O1033" s="186">
        <f t="shared" si="49"/>
        <v>562.27444457710703</v>
      </c>
      <c r="P1033" s="186">
        <f t="shared" si="50"/>
        <v>191.82292783258788</v>
      </c>
      <c r="Q1033" s="215">
        <f>IF(P1033="-",0,P1033/(1+'General inputs'!$H$30)^'MP Calculations'!$C$40)</f>
        <v>426.09416061080486</v>
      </c>
    </row>
    <row r="1034" spans="3:17" x14ac:dyDescent="0.25">
      <c r="C1034" s="159"/>
      <c r="D1034" s="165" t="s">
        <v>330</v>
      </c>
      <c r="E1034" s="238">
        <v>33939</v>
      </c>
      <c r="F1034" s="166" t="str">
        <f t="shared" si="48"/>
        <v>Date check - OK</v>
      </c>
      <c r="G1034" s="68"/>
      <c r="H1034" s="162" t="s">
        <v>279</v>
      </c>
      <c r="I1034" s="173">
        <v>19964.399283333707</v>
      </c>
      <c r="J1034" s="168">
        <f>IFERROR(MIN('MP Calculations'!$E$30/I1034,1),"-")</f>
        <v>0.34115533736707537</v>
      </c>
      <c r="K1034" s="12"/>
      <c r="L1034" s="159">
        <v>4.1076379999999997</v>
      </c>
      <c r="M1034" s="187" t="s">
        <v>492</v>
      </c>
      <c r="N1034" s="187">
        <v>137.14542700000001</v>
      </c>
      <c r="O1034" s="186">
        <f t="shared" si="49"/>
        <v>563.34376747142596</v>
      </c>
      <c r="P1034" s="186">
        <f t="shared" si="50"/>
        <v>192.18773304535358</v>
      </c>
      <c r="Q1034" s="215">
        <f>IF(P1034="-",0,P1034/(1+'General inputs'!$H$30)^'MP Calculations'!$C$40)</f>
        <v>426.904498419096</v>
      </c>
    </row>
    <row r="1035" spans="3:17" x14ac:dyDescent="0.25">
      <c r="C1035" s="159"/>
      <c r="D1035" s="165" t="s">
        <v>282</v>
      </c>
      <c r="E1035" s="238">
        <v>33950</v>
      </c>
      <c r="F1035" s="166" t="str">
        <f t="shared" si="48"/>
        <v>Date check - OK</v>
      </c>
      <c r="G1035" s="68"/>
      <c r="H1035" s="162" t="s">
        <v>279</v>
      </c>
      <c r="I1035" s="173">
        <v>19964.399283333707</v>
      </c>
      <c r="J1035" s="168">
        <f>IFERROR(MIN('MP Calculations'!$E$30/I1035,1),"-")</f>
        <v>0.34115533736707537</v>
      </c>
      <c r="K1035" s="12"/>
      <c r="L1035" s="159">
        <v>286.57329299999998</v>
      </c>
      <c r="M1035" s="187" t="s">
        <v>492</v>
      </c>
      <c r="N1035" s="187">
        <v>178.11094499999999</v>
      </c>
      <c r="O1035" s="186">
        <f t="shared" si="49"/>
        <v>51041.840027991879</v>
      </c>
      <c r="P1035" s="186">
        <f t="shared" si="50"/>
        <v>17413.196154585861</v>
      </c>
      <c r="Q1035" s="215">
        <f>IF(P1035="-",0,P1035/(1+'General inputs'!$H$30)^'MP Calculations'!$C$40)</f>
        <v>38679.741170018082</v>
      </c>
    </row>
    <row r="1036" spans="3:17" x14ac:dyDescent="0.25">
      <c r="C1036" s="159"/>
      <c r="D1036" s="165" t="s">
        <v>282</v>
      </c>
      <c r="E1036" s="238">
        <v>33950</v>
      </c>
      <c r="F1036" s="166" t="str">
        <f t="shared" si="48"/>
        <v>Date check - OK</v>
      </c>
      <c r="G1036" s="68"/>
      <c r="H1036" s="162" t="s">
        <v>279</v>
      </c>
      <c r="I1036" s="173">
        <v>19964.399283333707</v>
      </c>
      <c r="J1036" s="168">
        <f>IFERROR(MIN('MP Calculations'!$E$30/I1036,1),"-")</f>
        <v>0.34115533736707537</v>
      </c>
      <c r="K1036" s="12"/>
      <c r="L1036" s="159">
        <v>87.516482999999994</v>
      </c>
      <c r="M1036" s="187" t="s">
        <v>492</v>
      </c>
      <c r="N1036" s="187">
        <v>178.11094499999999</v>
      </c>
      <c r="O1036" s="186">
        <f t="shared" si="49"/>
        <v>15587.643490206432</v>
      </c>
      <c r="P1036" s="186">
        <f t="shared" si="50"/>
        <v>5317.8077736590712</v>
      </c>
      <c r="Q1036" s="215">
        <f>IF(P1036="-",0,P1036/(1+'General inputs'!$H$30)^'MP Calculations'!$C$40)</f>
        <v>11812.387941364401</v>
      </c>
    </row>
    <row r="1037" spans="3:17" x14ac:dyDescent="0.25">
      <c r="C1037" s="159"/>
      <c r="D1037" s="165" t="s">
        <v>282</v>
      </c>
      <c r="E1037" s="238">
        <v>33950</v>
      </c>
      <c r="F1037" s="166" t="str">
        <f t="shared" si="48"/>
        <v>Date check - OK</v>
      </c>
      <c r="G1037" s="68"/>
      <c r="H1037" s="162" t="s">
        <v>279</v>
      </c>
      <c r="I1037" s="173">
        <v>19964.399283333707</v>
      </c>
      <c r="J1037" s="168">
        <f>IFERROR(MIN('MP Calculations'!$E$30/I1037,1),"-")</f>
        <v>0.34115533736707537</v>
      </c>
      <c r="K1037" s="12"/>
      <c r="L1037" s="159">
        <v>226.27274399999999</v>
      </c>
      <c r="M1037" s="187" t="s">
        <v>492</v>
      </c>
      <c r="N1037" s="187">
        <v>178.11094499999999</v>
      </c>
      <c r="O1037" s="186">
        <f t="shared" si="49"/>
        <v>40301.652261583076</v>
      </c>
      <c r="P1037" s="186">
        <f t="shared" si="50"/>
        <v>13749.123773750931</v>
      </c>
      <c r="Q1037" s="215">
        <f>IF(P1037="-",0,P1037/(1+'General inputs'!$H$30)^'MP Calculations'!$C$40)</f>
        <v>30540.77747485619</v>
      </c>
    </row>
    <row r="1038" spans="3:17" x14ac:dyDescent="0.25">
      <c r="C1038" s="159"/>
      <c r="D1038" s="165" t="s">
        <v>330</v>
      </c>
      <c r="E1038" s="238">
        <v>33956</v>
      </c>
      <c r="F1038" s="166" t="str">
        <f t="shared" si="48"/>
        <v>Date check - OK</v>
      </c>
      <c r="G1038" s="68"/>
      <c r="H1038" s="162" t="s">
        <v>279</v>
      </c>
      <c r="I1038" s="173">
        <v>19964.399283333707</v>
      </c>
      <c r="J1038" s="168">
        <f>IFERROR(MIN('MP Calculations'!$E$30/I1038,1),"-")</f>
        <v>0.34115533736707537</v>
      </c>
      <c r="K1038" s="12"/>
      <c r="L1038" s="159">
        <v>111.42757899999999</v>
      </c>
      <c r="M1038" s="187" t="s">
        <v>492</v>
      </c>
      <c r="N1038" s="187">
        <v>137.14542700000001</v>
      </c>
      <c r="O1038" s="186">
        <f t="shared" si="49"/>
        <v>15281.782901531233</v>
      </c>
      <c r="P1038" s="186">
        <f t="shared" si="50"/>
        <v>5213.4618013422914</v>
      </c>
      <c r="Q1038" s="215">
        <f>IF(P1038="-",0,P1038/(1+'General inputs'!$H$30)^'MP Calculations'!$C$40)</f>
        <v>11580.60538028161</v>
      </c>
    </row>
    <row r="1039" spans="3:17" x14ac:dyDescent="0.25">
      <c r="C1039" s="159"/>
      <c r="D1039" s="165" t="s">
        <v>330</v>
      </c>
      <c r="E1039" s="238">
        <v>33956</v>
      </c>
      <c r="F1039" s="166" t="str">
        <f t="shared" si="48"/>
        <v>Date check - OK</v>
      </c>
      <c r="G1039" s="68"/>
      <c r="H1039" s="162" t="s">
        <v>279</v>
      </c>
      <c r="I1039" s="173">
        <v>19964.399283333707</v>
      </c>
      <c r="J1039" s="168">
        <f>IFERROR(MIN('MP Calculations'!$E$30/I1039,1),"-")</f>
        <v>0.34115533736707537</v>
      </c>
      <c r="K1039" s="12"/>
      <c r="L1039" s="159">
        <v>199.968818</v>
      </c>
      <c r="M1039" s="187" t="s">
        <v>492</v>
      </c>
      <c r="N1039" s="187">
        <v>137.14542700000001</v>
      </c>
      <c r="O1039" s="186">
        <f t="shared" si="49"/>
        <v>27424.808931295287</v>
      </c>
      <c r="P1039" s="186">
        <f t="shared" si="50"/>
        <v>9356.1199431836249</v>
      </c>
      <c r="Q1039" s="215">
        <f>IF(P1039="-",0,P1039/(1+'General inputs'!$H$30)^'MP Calculations'!$C$40)</f>
        <v>20782.646364589455</v>
      </c>
    </row>
    <row r="1040" spans="3:17" x14ac:dyDescent="0.25">
      <c r="C1040" s="159"/>
      <c r="D1040" s="165" t="s">
        <v>330</v>
      </c>
      <c r="E1040" s="238">
        <v>33956</v>
      </c>
      <c r="F1040" s="166" t="str">
        <f t="shared" si="48"/>
        <v>Date check - OK</v>
      </c>
      <c r="G1040" s="68"/>
      <c r="H1040" s="162" t="s">
        <v>279</v>
      </c>
      <c r="I1040" s="173">
        <v>19964.399283333707</v>
      </c>
      <c r="J1040" s="168">
        <f>IFERROR(MIN('MP Calculations'!$E$30/I1040,1),"-")</f>
        <v>0.34115533736707537</v>
      </c>
      <c r="K1040" s="12"/>
      <c r="L1040" s="159">
        <v>157.973623</v>
      </c>
      <c r="M1040" s="187" t="s">
        <v>492</v>
      </c>
      <c r="N1040" s="187">
        <v>137.14542700000001</v>
      </c>
      <c r="O1040" s="186">
        <f t="shared" si="49"/>
        <v>21665.359981072022</v>
      </c>
      <c r="P1040" s="186">
        <f t="shared" si="50"/>
        <v>7391.2531935217594</v>
      </c>
      <c r="Q1040" s="215">
        <f>IF(P1040="-",0,P1040/(1+'General inputs'!$H$30)^'MP Calculations'!$C$40)</f>
        <v>16418.109456155184</v>
      </c>
    </row>
    <row r="1041" spans="3:17" x14ac:dyDescent="0.25">
      <c r="C1041" s="159"/>
      <c r="D1041" s="165" t="s">
        <v>330</v>
      </c>
      <c r="E1041" s="238">
        <v>33956</v>
      </c>
      <c r="F1041" s="166" t="str">
        <f t="shared" si="48"/>
        <v>Date check - OK</v>
      </c>
      <c r="G1041" s="68"/>
      <c r="H1041" s="162" t="s">
        <v>279</v>
      </c>
      <c r="I1041" s="173">
        <v>19964.399283333707</v>
      </c>
      <c r="J1041" s="168">
        <f>IFERROR(MIN('MP Calculations'!$E$30/I1041,1),"-")</f>
        <v>0.34115533736707537</v>
      </c>
      <c r="K1041" s="12"/>
      <c r="L1041" s="159">
        <v>2.5263019999999998</v>
      </c>
      <c r="M1041" s="187" t="s">
        <v>492</v>
      </c>
      <c r="N1041" s="187">
        <v>137.14542700000001</v>
      </c>
      <c r="O1041" s="186">
        <f t="shared" si="49"/>
        <v>346.47076652095399</v>
      </c>
      <c r="P1041" s="186">
        <f t="shared" si="50"/>
        <v>118.20035124028526</v>
      </c>
      <c r="Q1041" s="215">
        <f>IF(P1041="-",0,P1041/(1+'General inputs'!$H$30)^'MP Calculations'!$C$40)</f>
        <v>262.55714066457637</v>
      </c>
    </row>
    <row r="1042" spans="3:17" x14ac:dyDescent="0.25">
      <c r="C1042" s="159"/>
      <c r="D1042" s="165" t="s">
        <v>330</v>
      </c>
      <c r="E1042" s="238">
        <v>33956</v>
      </c>
      <c r="F1042" s="166" t="str">
        <f t="shared" si="48"/>
        <v>Date check - OK</v>
      </c>
      <c r="G1042" s="68"/>
      <c r="H1042" s="162" t="s">
        <v>279</v>
      </c>
      <c r="I1042" s="173">
        <v>19964.399283333707</v>
      </c>
      <c r="J1042" s="168">
        <f>IFERROR(MIN('MP Calculations'!$E$30/I1042,1),"-")</f>
        <v>0.34115533736707537</v>
      </c>
      <c r="K1042" s="12"/>
      <c r="L1042" s="159">
        <v>4.4189590000000001</v>
      </c>
      <c r="M1042" s="187" t="s">
        <v>492</v>
      </c>
      <c r="N1042" s="187">
        <v>137.14542700000001</v>
      </c>
      <c r="O1042" s="186">
        <f t="shared" si="49"/>
        <v>606.04001895049305</v>
      </c>
      <c r="P1042" s="186">
        <f t="shared" si="50"/>
        <v>206.7537871230042</v>
      </c>
      <c r="Q1042" s="215">
        <f>IF(P1042="-",0,P1042/(1+'General inputs'!$H$30)^'MP Calculations'!$C$40)</f>
        <v>459.25991419632163</v>
      </c>
    </row>
    <row r="1043" spans="3:17" x14ac:dyDescent="0.25">
      <c r="C1043" s="159"/>
      <c r="D1043" s="165" t="s">
        <v>330</v>
      </c>
      <c r="E1043" s="238">
        <v>33956</v>
      </c>
      <c r="F1043" s="166" t="str">
        <f t="shared" si="48"/>
        <v>Date check - OK</v>
      </c>
      <c r="G1043" s="68"/>
      <c r="H1043" s="162" t="s">
        <v>279</v>
      </c>
      <c r="I1043" s="173">
        <v>19964.399283333707</v>
      </c>
      <c r="J1043" s="168">
        <f>IFERROR(MIN('MP Calculations'!$E$30/I1043,1),"-")</f>
        <v>0.34115533736707537</v>
      </c>
      <c r="K1043" s="12"/>
      <c r="L1043" s="159">
        <v>4.0381340000000003</v>
      </c>
      <c r="M1043" s="187" t="s">
        <v>492</v>
      </c>
      <c r="N1043" s="187">
        <v>137.14542700000001</v>
      </c>
      <c r="O1043" s="186">
        <f t="shared" si="49"/>
        <v>553.8116117132181</v>
      </c>
      <c r="P1043" s="186">
        <f t="shared" si="50"/>
        <v>188.93578723182668</v>
      </c>
      <c r="Q1043" s="215">
        <f>IF(P1043="-",0,P1043/(1+'General inputs'!$H$30)^'MP Calculations'!$C$40)</f>
        <v>419.68098693679877</v>
      </c>
    </row>
    <row r="1044" spans="3:17" x14ac:dyDescent="0.25">
      <c r="C1044" s="159"/>
      <c r="D1044" s="165" t="s">
        <v>330</v>
      </c>
      <c r="E1044" s="238">
        <v>33956</v>
      </c>
      <c r="F1044" s="166" t="str">
        <f t="shared" si="48"/>
        <v>Date check - OK</v>
      </c>
      <c r="G1044" s="68"/>
      <c r="H1044" s="162" t="s">
        <v>279</v>
      </c>
      <c r="I1044" s="173">
        <v>19964.399283333707</v>
      </c>
      <c r="J1044" s="168">
        <f>IFERROR(MIN('MP Calculations'!$E$30/I1044,1),"-")</f>
        <v>0.34115533736707537</v>
      </c>
      <c r="K1044" s="12"/>
      <c r="L1044" s="159">
        <v>4.0323149999999996</v>
      </c>
      <c r="M1044" s="187" t="s">
        <v>492</v>
      </c>
      <c r="N1044" s="187">
        <v>137.14542700000001</v>
      </c>
      <c r="O1044" s="186">
        <f t="shared" si="49"/>
        <v>553.01356247350498</v>
      </c>
      <c r="P1044" s="186">
        <f t="shared" si="50"/>
        <v>188.6635284742168</v>
      </c>
      <c r="Q1044" s="215">
        <f>IF(P1044="-",0,P1044/(1+'General inputs'!$H$30)^'MP Calculations'!$C$40)</f>
        <v>419.07622155184976</v>
      </c>
    </row>
    <row r="1045" spans="3:17" x14ac:dyDescent="0.25">
      <c r="C1045" s="159"/>
      <c r="D1045" s="165" t="s">
        <v>330</v>
      </c>
      <c r="E1045" s="238">
        <v>33956</v>
      </c>
      <c r="F1045" s="166" t="str">
        <f t="shared" si="48"/>
        <v>Date check - OK</v>
      </c>
      <c r="G1045" s="68"/>
      <c r="H1045" s="162" t="s">
        <v>279</v>
      </c>
      <c r="I1045" s="173">
        <v>19964.399283333707</v>
      </c>
      <c r="J1045" s="168">
        <f>IFERROR(MIN('MP Calculations'!$E$30/I1045,1),"-")</f>
        <v>0.34115533736707537</v>
      </c>
      <c r="K1045" s="12"/>
      <c r="L1045" s="159">
        <v>2.8391890000000002</v>
      </c>
      <c r="M1045" s="187" t="s">
        <v>492</v>
      </c>
      <c r="N1045" s="187">
        <v>137.14542700000001</v>
      </c>
      <c r="O1045" s="186">
        <f t="shared" si="49"/>
        <v>389.38178773870305</v>
      </c>
      <c r="P1045" s="186">
        <f t="shared" si="50"/>
        <v>132.83967516059218</v>
      </c>
      <c r="Q1045" s="215">
        <f>IF(P1045="-",0,P1045/(1+'General inputs'!$H$30)^'MP Calculations'!$C$40)</f>
        <v>295.07530993773429</v>
      </c>
    </row>
    <row r="1046" spans="3:17" x14ac:dyDescent="0.25">
      <c r="C1046" s="159"/>
      <c r="D1046" s="165" t="s">
        <v>330</v>
      </c>
      <c r="E1046" s="238">
        <v>33956</v>
      </c>
      <c r="F1046" s="166" t="str">
        <f t="shared" si="48"/>
        <v>Date check - OK</v>
      </c>
      <c r="G1046" s="68"/>
      <c r="H1046" s="162" t="s">
        <v>279</v>
      </c>
      <c r="I1046" s="173">
        <v>19964.399283333707</v>
      </c>
      <c r="J1046" s="168">
        <f>IFERROR(MIN('MP Calculations'!$E$30/I1046,1),"-")</f>
        <v>0.34115533736707537</v>
      </c>
      <c r="K1046" s="12"/>
      <c r="L1046" s="159">
        <v>1.9068290000000001</v>
      </c>
      <c r="M1046" s="187" t="s">
        <v>492</v>
      </c>
      <c r="N1046" s="187">
        <v>137.14542700000001</v>
      </c>
      <c r="O1046" s="186">
        <f t="shared" si="49"/>
        <v>261.51287742098305</v>
      </c>
      <c r="P1046" s="186">
        <f t="shared" si="50"/>
        <v>89.216513922390092</v>
      </c>
      <c r="Q1046" s="215">
        <f>IF(P1046="-",0,P1046/(1+'General inputs'!$H$30)^'MP Calculations'!$C$40)</f>
        <v>198.17566149110183</v>
      </c>
    </row>
    <row r="1047" spans="3:17" x14ac:dyDescent="0.25">
      <c r="C1047" s="159"/>
      <c r="D1047" s="165" t="s">
        <v>330</v>
      </c>
      <c r="E1047" s="238">
        <v>33956</v>
      </c>
      <c r="F1047" s="166" t="str">
        <f t="shared" ref="F1047:F1110" si="51">IF(E1047="","-",IF(OR(E1047&lt;$E$15,E1047&gt;$E$16),"ERROR - date outside of range","Date check - OK"))</f>
        <v>Date check - OK</v>
      </c>
      <c r="G1047" s="68"/>
      <c r="H1047" s="162" t="s">
        <v>279</v>
      </c>
      <c r="I1047" s="173">
        <v>19964.399283333707</v>
      </c>
      <c r="J1047" s="168">
        <f>IFERROR(MIN('MP Calculations'!$E$30/I1047,1),"-")</f>
        <v>0.34115533736707537</v>
      </c>
      <c r="K1047" s="12"/>
      <c r="L1047" s="159">
        <v>0.48716500000000001</v>
      </c>
      <c r="M1047" s="187" t="s">
        <v>492</v>
      </c>
      <c r="N1047" s="187">
        <v>137.14542700000001</v>
      </c>
      <c r="O1047" s="186">
        <f t="shared" ref="O1047:O1110" si="52">IF(N1047="","-",L1047*N1047)</f>
        <v>66.812451944455006</v>
      </c>
      <c r="P1047" s="186">
        <f t="shared" ref="P1047:P1110" si="53">IF(O1047="-","-",IF(OR(E1047&lt;$E$15,E1047&gt;$E$16),0,O1047*J1047))</f>
        <v>22.79342458343206</v>
      </c>
      <c r="Q1047" s="215">
        <f>IF(P1047="-",0,P1047/(1+'General inputs'!$H$30)^'MP Calculations'!$C$40)</f>
        <v>50.630783426470138</v>
      </c>
    </row>
    <row r="1048" spans="3:17" x14ac:dyDescent="0.25">
      <c r="C1048" s="159"/>
      <c r="D1048" s="165" t="s">
        <v>330</v>
      </c>
      <c r="E1048" s="238">
        <v>33956</v>
      </c>
      <c r="F1048" s="166" t="str">
        <f t="shared" si="51"/>
        <v>Date check - OK</v>
      </c>
      <c r="G1048" s="68"/>
      <c r="H1048" s="162" t="s">
        <v>279</v>
      </c>
      <c r="I1048" s="173">
        <v>19964.399283333707</v>
      </c>
      <c r="J1048" s="168">
        <f>IFERROR(MIN('MP Calculations'!$E$30/I1048,1),"-")</f>
        <v>0.34115533736707537</v>
      </c>
      <c r="K1048" s="12"/>
      <c r="L1048" s="159">
        <v>0.34776400000000002</v>
      </c>
      <c r="M1048" s="187" t="s">
        <v>492</v>
      </c>
      <c r="N1048" s="187">
        <v>137.14542700000001</v>
      </c>
      <c r="O1048" s="186">
        <f t="shared" si="52"/>
        <v>47.694242275228007</v>
      </c>
      <c r="P1048" s="186">
        <f t="shared" si="53"/>
        <v>16.271145313872438</v>
      </c>
      <c r="Q1048" s="215">
        <f>IF(P1048="-",0,P1048/(1+'General inputs'!$H$30)^'MP Calculations'!$C$40)</f>
        <v>36.142916193739204</v>
      </c>
    </row>
    <row r="1049" spans="3:17" x14ac:dyDescent="0.25">
      <c r="C1049" s="159"/>
      <c r="D1049" s="165" t="s">
        <v>330</v>
      </c>
      <c r="E1049" s="238">
        <v>33956</v>
      </c>
      <c r="F1049" s="166" t="str">
        <f t="shared" si="51"/>
        <v>Date check - OK</v>
      </c>
      <c r="G1049" s="68"/>
      <c r="H1049" s="162" t="s">
        <v>279</v>
      </c>
      <c r="I1049" s="173">
        <v>19964.399283333707</v>
      </c>
      <c r="J1049" s="168">
        <f>IFERROR(MIN('MP Calculations'!$E$30/I1049,1),"-")</f>
        <v>0.34115533736707537</v>
      </c>
      <c r="K1049" s="12"/>
      <c r="L1049" s="159">
        <v>0.27823900000000001</v>
      </c>
      <c r="M1049" s="187" t="s">
        <v>492</v>
      </c>
      <c r="N1049" s="187">
        <v>137.14542700000001</v>
      </c>
      <c r="O1049" s="186">
        <f t="shared" si="52"/>
        <v>38.159206463053003</v>
      </c>
      <c r="P1049" s="186">
        <f t="shared" si="53"/>
        <v>13.01821695456273</v>
      </c>
      <c r="Q1049" s="215">
        <f>IF(P1049="-",0,P1049/(1+'General inputs'!$H$30)^'MP Calculations'!$C$40)</f>
        <v>28.917222193297185</v>
      </c>
    </row>
    <row r="1050" spans="3:17" x14ac:dyDescent="0.25">
      <c r="C1050" s="159"/>
      <c r="D1050" s="165" t="s">
        <v>330</v>
      </c>
      <c r="E1050" s="238">
        <v>33956</v>
      </c>
      <c r="F1050" s="166" t="str">
        <f t="shared" si="51"/>
        <v>Date check - OK</v>
      </c>
      <c r="G1050" s="68"/>
      <c r="H1050" s="162" t="s">
        <v>279</v>
      </c>
      <c r="I1050" s="173">
        <v>19964.399283333707</v>
      </c>
      <c r="J1050" s="168">
        <f>IFERROR(MIN('MP Calculations'!$E$30/I1050,1),"-")</f>
        <v>0.34115533736707537</v>
      </c>
      <c r="K1050" s="12"/>
      <c r="L1050" s="159">
        <v>0.72043699999999999</v>
      </c>
      <c r="M1050" s="187" t="s">
        <v>492</v>
      </c>
      <c r="N1050" s="187">
        <v>137.14542700000001</v>
      </c>
      <c r="O1050" s="186">
        <f t="shared" si="52"/>
        <v>98.804639991599004</v>
      </c>
      <c r="P1050" s="186">
        <f t="shared" si="53"/>
        <v>33.707730289766388</v>
      </c>
      <c r="Q1050" s="215">
        <f>IF(P1050="-",0,P1050/(1+'General inputs'!$H$30)^'MP Calculations'!$C$40)</f>
        <v>74.874610695382188</v>
      </c>
    </row>
    <row r="1051" spans="3:17" x14ac:dyDescent="0.25">
      <c r="C1051" s="159"/>
      <c r="D1051" s="165" t="s">
        <v>330</v>
      </c>
      <c r="E1051" s="238">
        <v>33956</v>
      </c>
      <c r="F1051" s="166" t="str">
        <f t="shared" si="51"/>
        <v>Date check - OK</v>
      </c>
      <c r="G1051" s="68"/>
      <c r="H1051" s="162" t="s">
        <v>279</v>
      </c>
      <c r="I1051" s="173">
        <v>19964.399283333707</v>
      </c>
      <c r="J1051" s="168">
        <f>IFERROR(MIN('MP Calculations'!$E$30/I1051,1),"-")</f>
        <v>0.34115533736707537</v>
      </c>
      <c r="K1051" s="12"/>
      <c r="L1051" s="159">
        <v>0.69559000000000004</v>
      </c>
      <c r="M1051" s="187" t="s">
        <v>492</v>
      </c>
      <c r="N1051" s="187">
        <v>137.14542700000001</v>
      </c>
      <c r="O1051" s="186">
        <f t="shared" si="52"/>
        <v>95.396987566930008</v>
      </c>
      <c r="P1051" s="186">
        <f t="shared" si="53"/>
        <v>32.545191477198699</v>
      </c>
      <c r="Q1051" s="215">
        <f>IF(P1051="-",0,P1051/(1+'General inputs'!$H$30)^'MP Calculations'!$C$40)</f>
        <v>72.292276012477004</v>
      </c>
    </row>
    <row r="1052" spans="3:17" x14ac:dyDescent="0.25">
      <c r="C1052" s="159"/>
      <c r="D1052" s="165" t="s">
        <v>330</v>
      </c>
      <c r="E1052" s="238">
        <v>33956</v>
      </c>
      <c r="F1052" s="166" t="str">
        <f t="shared" si="51"/>
        <v>Date check - OK</v>
      </c>
      <c r="G1052" s="68"/>
      <c r="H1052" s="162" t="s">
        <v>279</v>
      </c>
      <c r="I1052" s="173">
        <v>19964.399283333707</v>
      </c>
      <c r="J1052" s="168">
        <f>IFERROR(MIN('MP Calculations'!$E$30/I1052,1),"-")</f>
        <v>0.34115533736707537</v>
      </c>
      <c r="K1052" s="12"/>
      <c r="L1052" s="159">
        <v>0.68450900000000003</v>
      </c>
      <c r="M1052" s="187" t="s">
        <v>492</v>
      </c>
      <c r="N1052" s="187">
        <v>137.14542700000001</v>
      </c>
      <c r="O1052" s="186">
        <f t="shared" si="52"/>
        <v>93.877279090343009</v>
      </c>
      <c r="P1052" s="186">
        <f t="shared" si="53"/>
        <v>32.026734819169057</v>
      </c>
      <c r="Q1052" s="215">
        <f>IF(P1052="-",0,P1052/(1+'General inputs'!$H$30)^'MP Calculations'!$C$40)</f>
        <v>71.140633938131117</v>
      </c>
    </row>
    <row r="1053" spans="3:17" x14ac:dyDescent="0.25">
      <c r="C1053" s="159"/>
      <c r="D1053" s="165" t="s">
        <v>286</v>
      </c>
      <c r="E1053" s="238">
        <v>33983</v>
      </c>
      <c r="F1053" s="166" t="str">
        <f t="shared" si="51"/>
        <v>Date check - OK</v>
      </c>
      <c r="G1053" s="68"/>
      <c r="H1053" s="162" t="s">
        <v>279</v>
      </c>
      <c r="I1053" s="173">
        <v>19964.399283333707</v>
      </c>
      <c r="J1053" s="168">
        <f>IFERROR(MIN('MP Calculations'!$E$30/I1053,1),"-")</f>
        <v>0.34115533736707537</v>
      </c>
      <c r="K1053" s="12"/>
      <c r="L1053" s="159">
        <v>6.8380000000000001</v>
      </c>
      <c r="M1053" s="187" t="s">
        <v>492</v>
      </c>
      <c r="N1053" s="187">
        <v>833.55921999999998</v>
      </c>
      <c r="O1053" s="186">
        <f t="shared" si="52"/>
        <v>5699.8779463600004</v>
      </c>
      <c r="P1053" s="186">
        <f t="shared" si="53"/>
        <v>1944.5437837415986</v>
      </c>
      <c r="Q1053" s="215">
        <f>IF(P1053="-",0,P1053/(1+'General inputs'!$H$30)^'MP Calculations'!$C$40)</f>
        <v>4319.393727675003</v>
      </c>
    </row>
    <row r="1054" spans="3:17" x14ac:dyDescent="0.25">
      <c r="C1054" s="159"/>
      <c r="D1054" s="165" t="s">
        <v>286</v>
      </c>
      <c r="E1054" s="238">
        <v>33983</v>
      </c>
      <c r="F1054" s="166" t="str">
        <f t="shared" si="51"/>
        <v>Date check - OK</v>
      </c>
      <c r="G1054" s="68"/>
      <c r="H1054" s="162" t="s">
        <v>279</v>
      </c>
      <c r="I1054" s="173">
        <v>19964.399283333707</v>
      </c>
      <c r="J1054" s="168">
        <f>IFERROR(MIN('MP Calculations'!$E$30/I1054,1),"-")</f>
        <v>0.34115533736707537</v>
      </c>
      <c r="K1054" s="12"/>
      <c r="L1054" s="159">
        <v>47.729056999999997</v>
      </c>
      <c r="M1054" s="187" t="s">
        <v>492</v>
      </c>
      <c r="N1054" s="187">
        <v>833.55921999999998</v>
      </c>
      <c r="O1054" s="186">
        <f t="shared" si="52"/>
        <v>39784.995524255537</v>
      </c>
      <c r="P1054" s="186">
        <f t="shared" si="53"/>
        <v>13572.863570224981</v>
      </c>
      <c r="Q1054" s="215">
        <f>IF(P1054="-",0,P1054/(1+'General inputs'!$H$30)^'MP Calculations'!$C$40)</f>
        <v>30149.252622644439</v>
      </c>
    </row>
    <row r="1055" spans="3:17" x14ac:dyDescent="0.25">
      <c r="C1055" s="159"/>
      <c r="D1055" s="165" t="s">
        <v>286</v>
      </c>
      <c r="E1055" s="238">
        <v>33983</v>
      </c>
      <c r="F1055" s="166" t="str">
        <f t="shared" si="51"/>
        <v>Date check - OK</v>
      </c>
      <c r="G1055" s="68"/>
      <c r="H1055" s="162" t="s">
        <v>279</v>
      </c>
      <c r="I1055" s="173">
        <v>19964.399283333707</v>
      </c>
      <c r="J1055" s="168">
        <f>IFERROR(MIN('MP Calculations'!$E$30/I1055,1),"-")</f>
        <v>0.34115533736707537</v>
      </c>
      <c r="K1055" s="12"/>
      <c r="L1055" s="159">
        <v>15.729638</v>
      </c>
      <c r="M1055" s="187" t="s">
        <v>492</v>
      </c>
      <c r="N1055" s="187">
        <v>833.55921999999998</v>
      </c>
      <c r="O1055" s="186">
        <f t="shared" si="52"/>
        <v>13111.584782162359</v>
      </c>
      <c r="P1055" s="186">
        <f t="shared" si="53"/>
        <v>4473.0871297756112</v>
      </c>
      <c r="Q1055" s="215">
        <f>IF(P1055="-",0,P1055/(1+'General inputs'!$H$30)^'MP Calculations'!$C$40)</f>
        <v>9936.019262327929</v>
      </c>
    </row>
    <row r="1056" spans="3:17" x14ac:dyDescent="0.25">
      <c r="C1056" s="159"/>
      <c r="D1056" s="165" t="s">
        <v>286</v>
      </c>
      <c r="E1056" s="238">
        <v>33983</v>
      </c>
      <c r="F1056" s="166" t="str">
        <f t="shared" si="51"/>
        <v>Date check - OK</v>
      </c>
      <c r="G1056" s="68"/>
      <c r="H1056" s="162" t="s">
        <v>279</v>
      </c>
      <c r="I1056" s="173">
        <v>19964.399283333707</v>
      </c>
      <c r="J1056" s="168">
        <f>IFERROR(MIN('MP Calculations'!$E$30/I1056,1),"-")</f>
        <v>0.34115533736707537</v>
      </c>
      <c r="K1056" s="12"/>
      <c r="L1056" s="159">
        <v>99.337564999999998</v>
      </c>
      <c r="M1056" s="187" t="s">
        <v>492</v>
      </c>
      <c r="N1056" s="187">
        <v>833.55921999999998</v>
      </c>
      <c r="O1056" s="186">
        <f t="shared" si="52"/>
        <v>82803.743198099299</v>
      </c>
      <c r="P1056" s="186">
        <f t="shared" si="53"/>
        <v>28248.93894600424</v>
      </c>
      <c r="Q1056" s="215">
        <f>IF(P1056="-",0,P1056/(1+'General inputs'!$H$30)^'MP Calculations'!$C$40)</f>
        <v>62749.057499781797</v>
      </c>
    </row>
    <row r="1057" spans="3:17" x14ac:dyDescent="0.25">
      <c r="C1057" s="159"/>
      <c r="D1057" s="165" t="s">
        <v>286</v>
      </c>
      <c r="E1057" s="238">
        <v>33983</v>
      </c>
      <c r="F1057" s="166" t="str">
        <f t="shared" si="51"/>
        <v>Date check - OK</v>
      </c>
      <c r="G1057" s="68"/>
      <c r="H1057" s="162" t="s">
        <v>279</v>
      </c>
      <c r="I1057" s="173">
        <v>19964.399283333707</v>
      </c>
      <c r="J1057" s="168">
        <f>IFERROR(MIN('MP Calculations'!$E$30/I1057,1),"-")</f>
        <v>0.34115533736707537</v>
      </c>
      <c r="K1057" s="12"/>
      <c r="L1057" s="159">
        <v>5.5307060000000003</v>
      </c>
      <c r="M1057" s="187" t="s">
        <v>492</v>
      </c>
      <c r="N1057" s="187">
        <v>833.55921999999998</v>
      </c>
      <c r="O1057" s="186">
        <f t="shared" si="52"/>
        <v>4610.1709794093204</v>
      </c>
      <c r="P1057" s="186">
        <f t="shared" si="53"/>
        <v>1572.7844358002869</v>
      </c>
      <c r="Q1057" s="215">
        <f>IF(P1057="-",0,P1057/(1+'General inputs'!$H$30)^'MP Calculations'!$C$40)</f>
        <v>3493.6087753750376</v>
      </c>
    </row>
    <row r="1058" spans="3:17" x14ac:dyDescent="0.25">
      <c r="C1058" s="159"/>
      <c r="D1058" s="165" t="s">
        <v>286</v>
      </c>
      <c r="E1058" s="238">
        <v>33983</v>
      </c>
      <c r="F1058" s="166" t="str">
        <f t="shared" si="51"/>
        <v>Date check - OK</v>
      </c>
      <c r="G1058" s="68"/>
      <c r="H1058" s="162" t="s">
        <v>279</v>
      </c>
      <c r="I1058" s="173">
        <v>19964.399283333707</v>
      </c>
      <c r="J1058" s="168">
        <f>IFERROR(MIN('MP Calculations'!$E$30/I1058,1),"-")</f>
        <v>0.34115533736707537</v>
      </c>
      <c r="K1058" s="12"/>
      <c r="L1058" s="159">
        <v>22.078806</v>
      </c>
      <c r="M1058" s="187" t="s">
        <v>492</v>
      </c>
      <c r="N1058" s="187">
        <v>833.55921999999998</v>
      </c>
      <c r="O1058" s="186">
        <f t="shared" si="52"/>
        <v>18403.99230789132</v>
      </c>
      <c r="P1058" s="186">
        <f t="shared" si="53"/>
        <v>6278.6202046997232</v>
      </c>
      <c r="Q1058" s="215">
        <f>IF(P1058="-",0,P1058/(1+'General inputs'!$H$30)^'MP Calculations'!$C$40)</f>
        <v>13946.630030850134</v>
      </c>
    </row>
    <row r="1059" spans="3:17" x14ac:dyDescent="0.25">
      <c r="C1059" s="159"/>
      <c r="D1059" s="165" t="s">
        <v>286</v>
      </c>
      <c r="E1059" s="238">
        <v>33983</v>
      </c>
      <c r="F1059" s="166" t="str">
        <f t="shared" si="51"/>
        <v>Date check - OK</v>
      </c>
      <c r="G1059" s="68"/>
      <c r="H1059" s="162" t="s">
        <v>279</v>
      </c>
      <c r="I1059" s="173">
        <v>19964.399283333707</v>
      </c>
      <c r="J1059" s="168">
        <f>IFERROR(MIN('MP Calculations'!$E$30/I1059,1),"-")</f>
        <v>0.34115533736707537</v>
      </c>
      <c r="K1059" s="12"/>
      <c r="L1059" s="159">
        <v>27.994712</v>
      </c>
      <c r="M1059" s="187" t="s">
        <v>492</v>
      </c>
      <c r="N1059" s="187">
        <v>833.55921999999998</v>
      </c>
      <c r="O1059" s="186">
        <f t="shared" si="52"/>
        <v>23335.250298844639</v>
      </c>
      <c r="P1059" s="186">
        <f t="shared" si="53"/>
        <v>7960.9451882474896</v>
      </c>
      <c r="Q1059" s="215">
        <f>IF(P1059="-",0,P1059/(1+'General inputs'!$H$30)^'MP Calculations'!$C$40)</f>
        <v>17683.56002060078</v>
      </c>
    </row>
    <row r="1060" spans="3:17" x14ac:dyDescent="0.25">
      <c r="C1060" s="159"/>
      <c r="D1060" s="165" t="s">
        <v>286</v>
      </c>
      <c r="E1060" s="238">
        <v>33983</v>
      </c>
      <c r="F1060" s="166" t="str">
        <f t="shared" si="51"/>
        <v>Date check - OK</v>
      </c>
      <c r="G1060" s="68"/>
      <c r="H1060" s="162" t="s">
        <v>279</v>
      </c>
      <c r="I1060" s="173">
        <v>19964.399283333707</v>
      </c>
      <c r="J1060" s="168">
        <f>IFERROR(MIN('MP Calculations'!$E$30/I1060,1),"-")</f>
        <v>0.34115533736707537</v>
      </c>
      <c r="K1060" s="12"/>
      <c r="L1060" s="159">
        <v>24.380758</v>
      </c>
      <c r="M1060" s="187" t="s">
        <v>492</v>
      </c>
      <c r="N1060" s="187">
        <v>833.55921999999998</v>
      </c>
      <c r="O1060" s="186">
        <f t="shared" si="52"/>
        <v>20322.805621488758</v>
      </c>
      <c r="P1060" s="186">
        <f t="shared" si="53"/>
        <v>6933.2336080444929</v>
      </c>
      <c r="Q1060" s="215">
        <f>IF(P1060="-",0,P1060/(1+'General inputs'!$H$30)^'MP Calculations'!$C$40)</f>
        <v>15400.715586598733</v>
      </c>
    </row>
    <row r="1061" spans="3:17" x14ac:dyDescent="0.25">
      <c r="C1061" s="159"/>
      <c r="D1061" s="165" t="s">
        <v>286</v>
      </c>
      <c r="E1061" s="238">
        <v>33983</v>
      </c>
      <c r="F1061" s="166" t="str">
        <f t="shared" si="51"/>
        <v>Date check - OK</v>
      </c>
      <c r="G1061" s="68"/>
      <c r="H1061" s="162" t="s">
        <v>279</v>
      </c>
      <c r="I1061" s="173">
        <v>19964.399283333707</v>
      </c>
      <c r="J1061" s="168">
        <f>IFERROR(MIN('MP Calculations'!$E$30/I1061,1),"-")</f>
        <v>0.34115533736707537</v>
      </c>
      <c r="K1061" s="12"/>
      <c r="L1061" s="159">
        <v>99.877533</v>
      </c>
      <c r="M1061" s="187" t="s">
        <v>492</v>
      </c>
      <c r="N1061" s="187">
        <v>833.55921999999998</v>
      </c>
      <c r="O1061" s="186">
        <f t="shared" si="52"/>
        <v>83253.838503004255</v>
      </c>
      <c r="P1061" s="186">
        <f t="shared" si="53"/>
        <v>28402.491361596425</v>
      </c>
      <c r="Q1061" s="215">
        <f>IF(P1061="-",0,P1061/(1+'General inputs'!$H$30)^'MP Calculations'!$C$40)</f>
        <v>63090.141792315459</v>
      </c>
    </row>
    <row r="1062" spans="3:17" x14ac:dyDescent="0.25">
      <c r="C1062" s="159"/>
      <c r="D1062" s="165" t="s">
        <v>286</v>
      </c>
      <c r="E1062" s="238">
        <v>33983</v>
      </c>
      <c r="F1062" s="166" t="str">
        <f t="shared" si="51"/>
        <v>Date check - OK</v>
      </c>
      <c r="G1062" s="68"/>
      <c r="H1062" s="162" t="s">
        <v>279</v>
      </c>
      <c r="I1062" s="173">
        <v>19964.399283333707</v>
      </c>
      <c r="J1062" s="168">
        <f>IFERROR(MIN('MP Calculations'!$E$30/I1062,1),"-")</f>
        <v>0.34115533736707537</v>
      </c>
      <c r="K1062" s="12"/>
      <c r="L1062" s="159">
        <v>79.846152000000004</v>
      </c>
      <c r="M1062" s="187" t="s">
        <v>492</v>
      </c>
      <c r="N1062" s="187">
        <v>833.55921999999998</v>
      </c>
      <c r="O1062" s="186">
        <f t="shared" si="52"/>
        <v>66556.496181121445</v>
      </c>
      <c r="P1062" s="186">
        <f t="shared" si="53"/>
        <v>22706.103908640951</v>
      </c>
      <c r="Q1062" s="215">
        <f>IF(P1062="-",0,P1062/(1+'General inputs'!$H$30)^'MP Calculations'!$C$40)</f>
        <v>50436.818971597677</v>
      </c>
    </row>
    <row r="1063" spans="3:17" x14ac:dyDescent="0.25">
      <c r="C1063" s="159"/>
      <c r="D1063" s="165" t="s">
        <v>286</v>
      </c>
      <c r="E1063" s="238">
        <v>33983</v>
      </c>
      <c r="F1063" s="166" t="str">
        <f t="shared" si="51"/>
        <v>Date check - OK</v>
      </c>
      <c r="G1063" s="68"/>
      <c r="H1063" s="162" t="s">
        <v>279</v>
      </c>
      <c r="I1063" s="173">
        <v>19964.399283333707</v>
      </c>
      <c r="J1063" s="168">
        <f>IFERROR(MIN('MP Calculations'!$E$30/I1063,1),"-")</f>
        <v>0.34115533736707537</v>
      </c>
      <c r="K1063" s="12"/>
      <c r="L1063" s="159">
        <v>5.5640549999999998</v>
      </c>
      <c r="M1063" s="187" t="s">
        <v>492</v>
      </c>
      <c r="N1063" s="187">
        <v>833.55921999999998</v>
      </c>
      <c r="O1063" s="186">
        <f t="shared" si="52"/>
        <v>4637.9693458370994</v>
      </c>
      <c r="P1063" s="186">
        <f t="shared" si="53"/>
        <v>1582.2679968772095</v>
      </c>
      <c r="Q1063" s="215">
        <f>IF(P1063="-",0,P1063/(1+'General inputs'!$H$30)^'MP Calculations'!$C$40)</f>
        <v>3514.6745053288587</v>
      </c>
    </row>
    <row r="1064" spans="3:17" x14ac:dyDescent="0.25">
      <c r="C1064" s="159"/>
      <c r="D1064" s="165" t="s">
        <v>291</v>
      </c>
      <c r="E1064" s="238">
        <v>33983</v>
      </c>
      <c r="F1064" s="166" t="str">
        <f t="shared" si="51"/>
        <v>Date check - OK</v>
      </c>
      <c r="G1064" s="68"/>
      <c r="H1064" s="162" t="s">
        <v>279</v>
      </c>
      <c r="I1064" s="173">
        <v>19964.399283333707</v>
      </c>
      <c r="J1064" s="168">
        <f>IFERROR(MIN('MP Calculations'!$E$30/I1064,1),"-")</f>
        <v>0.34115533736707537</v>
      </c>
      <c r="K1064" s="12"/>
      <c r="L1064" s="159">
        <v>64.868493000000001</v>
      </c>
      <c r="M1064" s="187" t="s">
        <v>492</v>
      </c>
      <c r="N1064" s="187">
        <v>356.22188899999998</v>
      </c>
      <c r="O1064" s="186">
        <f t="shared" si="52"/>
        <v>23107.577113043277</v>
      </c>
      <c r="P1064" s="186">
        <f t="shared" si="53"/>
        <v>7883.2732657359884</v>
      </c>
      <c r="Q1064" s="215">
        <f>IF(P1064="-",0,P1064/(1+'General inputs'!$H$30)^'MP Calculations'!$C$40)</f>
        <v>17511.028233084486</v>
      </c>
    </row>
    <row r="1065" spans="3:17" x14ac:dyDescent="0.25">
      <c r="C1065" s="159"/>
      <c r="D1065" s="165" t="s">
        <v>291</v>
      </c>
      <c r="E1065" s="238">
        <v>33983</v>
      </c>
      <c r="F1065" s="166" t="str">
        <f t="shared" si="51"/>
        <v>Date check - OK</v>
      </c>
      <c r="G1065" s="68"/>
      <c r="H1065" s="162" t="s">
        <v>279</v>
      </c>
      <c r="I1065" s="173">
        <v>19964.399283333707</v>
      </c>
      <c r="J1065" s="168">
        <f>IFERROR(MIN('MP Calculations'!$E$30/I1065,1),"-")</f>
        <v>0.34115533736707537</v>
      </c>
      <c r="K1065" s="12"/>
      <c r="L1065" s="159">
        <v>210.04404199999999</v>
      </c>
      <c r="M1065" s="187" t="s">
        <v>492</v>
      </c>
      <c r="N1065" s="187">
        <v>356.22188899999998</v>
      </c>
      <c r="O1065" s="186">
        <f t="shared" si="52"/>
        <v>74822.285414435333</v>
      </c>
      <c r="P1065" s="186">
        <f t="shared" si="53"/>
        <v>25526.022023137288</v>
      </c>
      <c r="Q1065" s="215">
        <f>IF(P1065="-",0,P1065/(1+'General inputs'!$H$30)^'MP Calculations'!$C$40)</f>
        <v>56700.672075936513</v>
      </c>
    </row>
    <row r="1066" spans="3:17" x14ac:dyDescent="0.25">
      <c r="C1066" s="159"/>
      <c r="D1066" s="165" t="s">
        <v>291</v>
      </c>
      <c r="E1066" s="238">
        <v>33983</v>
      </c>
      <c r="F1066" s="166" t="str">
        <f t="shared" si="51"/>
        <v>Date check - OK</v>
      </c>
      <c r="G1066" s="68"/>
      <c r="H1066" s="162" t="s">
        <v>279</v>
      </c>
      <c r="I1066" s="173">
        <v>19964.399283333707</v>
      </c>
      <c r="J1066" s="168">
        <f>IFERROR(MIN('MP Calculations'!$E$30/I1066,1),"-")</f>
        <v>0.34115533736707537</v>
      </c>
      <c r="K1066" s="12"/>
      <c r="L1066" s="159">
        <v>127.31596399999999</v>
      </c>
      <c r="M1066" s="187" t="s">
        <v>492</v>
      </c>
      <c r="N1066" s="187">
        <v>356.22188899999998</v>
      </c>
      <c r="O1066" s="186">
        <f t="shared" si="52"/>
        <v>45352.733195935987</v>
      </c>
      <c r="P1066" s="186">
        <f t="shared" si="53"/>
        <v>15472.3269939785</v>
      </c>
      <c r="Q1066" s="215">
        <f>IF(P1066="-",0,P1066/(1+'General inputs'!$H$30)^'MP Calculations'!$C$40)</f>
        <v>34368.509842310777</v>
      </c>
    </row>
    <row r="1067" spans="3:17" x14ac:dyDescent="0.25">
      <c r="C1067" s="159"/>
      <c r="D1067" s="165" t="s">
        <v>291</v>
      </c>
      <c r="E1067" s="238">
        <v>33983</v>
      </c>
      <c r="F1067" s="166" t="str">
        <f t="shared" si="51"/>
        <v>Date check - OK</v>
      </c>
      <c r="G1067" s="68"/>
      <c r="H1067" s="162" t="s">
        <v>279</v>
      </c>
      <c r="I1067" s="173">
        <v>19964.399283333707</v>
      </c>
      <c r="J1067" s="168">
        <f>IFERROR(MIN('MP Calculations'!$E$30/I1067,1),"-")</f>
        <v>0.34115533736707537</v>
      </c>
      <c r="K1067" s="12"/>
      <c r="L1067" s="159">
        <v>503.40695499999998</v>
      </c>
      <c r="M1067" s="187" t="s">
        <v>492</v>
      </c>
      <c r="N1067" s="187">
        <v>356.22188899999998</v>
      </c>
      <c r="O1067" s="186">
        <f t="shared" si="52"/>
        <v>179324.57644583797</v>
      </c>
      <c r="P1067" s="186">
        <f t="shared" si="53"/>
        <v>61177.536375587748</v>
      </c>
      <c r="Q1067" s="215">
        <f>IF(P1067="-",0,P1067/(1+'General inputs'!$H$30)^'MP Calculations'!$C$40)</f>
        <v>135892.98893896132</v>
      </c>
    </row>
    <row r="1068" spans="3:17" x14ac:dyDescent="0.25">
      <c r="C1068" s="159"/>
      <c r="D1068" s="165" t="s">
        <v>291</v>
      </c>
      <c r="E1068" s="238">
        <v>33983</v>
      </c>
      <c r="F1068" s="166" t="str">
        <f t="shared" si="51"/>
        <v>Date check - OK</v>
      </c>
      <c r="G1068" s="68"/>
      <c r="H1068" s="162" t="s">
        <v>279</v>
      </c>
      <c r="I1068" s="173">
        <v>19964.399283333707</v>
      </c>
      <c r="J1068" s="168">
        <f>IFERROR(MIN('MP Calculations'!$E$30/I1068,1),"-")</f>
        <v>0.34115533736707537</v>
      </c>
      <c r="K1068" s="12"/>
      <c r="L1068" s="159">
        <v>222.849253</v>
      </c>
      <c r="M1068" s="187" t="s">
        <v>492</v>
      </c>
      <c r="N1068" s="187">
        <v>356.22188899999998</v>
      </c>
      <c r="O1068" s="186">
        <f t="shared" si="52"/>
        <v>79383.781865898913</v>
      </c>
      <c r="P1068" s="186">
        <f t="shared" si="53"/>
        <v>27082.200883935064</v>
      </c>
      <c r="Q1068" s="215">
        <f>IF(P1068="-",0,P1068/(1+'General inputs'!$H$30)^'MP Calculations'!$C$40)</f>
        <v>60157.395070127306</v>
      </c>
    </row>
    <row r="1069" spans="3:17" x14ac:dyDescent="0.25">
      <c r="C1069" s="159"/>
      <c r="D1069" s="165" t="s">
        <v>291</v>
      </c>
      <c r="E1069" s="238">
        <v>33983</v>
      </c>
      <c r="F1069" s="166" t="str">
        <f t="shared" si="51"/>
        <v>Date check - OK</v>
      </c>
      <c r="G1069" s="68"/>
      <c r="H1069" s="162" t="s">
        <v>279</v>
      </c>
      <c r="I1069" s="173">
        <v>19964.399283333707</v>
      </c>
      <c r="J1069" s="168">
        <f>IFERROR(MIN('MP Calculations'!$E$30/I1069,1),"-")</f>
        <v>0.34115533736707537</v>
      </c>
      <c r="K1069" s="12"/>
      <c r="L1069" s="159">
        <v>157.999259</v>
      </c>
      <c r="M1069" s="187" t="s">
        <v>492</v>
      </c>
      <c r="N1069" s="187">
        <v>356.22188899999998</v>
      </c>
      <c r="O1069" s="186">
        <f t="shared" si="52"/>
        <v>56282.794501580247</v>
      </c>
      <c r="P1069" s="186">
        <f t="shared" si="53"/>
        <v>19201.175746148383</v>
      </c>
      <c r="Q1069" s="215">
        <f>IF(P1069="-",0,P1069/(1+'General inputs'!$H$30)^'MP Calculations'!$C$40)</f>
        <v>42651.360578939733</v>
      </c>
    </row>
    <row r="1070" spans="3:17" x14ac:dyDescent="0.25">
      <c r="C1070" s="159"/>
      <c r="D1070" s="165" t="s">
        <v>291</v>
      </c>
      <c r="E1070" s="238">
        <v>33983</v>
      </c>
      <c r="F1070" s="166" t="str">
        <f t="shared" si="51"/>
        <v>Date check - OK</v>
      </c>
      <c r="G1070" s="68"/>
      <c r="H1070" s="162" t="s">
        <v>279</v>
      </c>
      <c r="I1070" s="173">
        <v>19964.399283333707</v>
      </c>
      <c r="J1070" s="168">
        <f>IFERROR(MIN('MP Calculations'!$E$30/I1070,1),"-")</f>
        <v>0.34115533736707537</v>
      </c>
      <c r="K1070" s="12"/>
      <c r="L1070" s="159">
        <v>84.642546999999993</v>
      </c>
      <c r="M1070" s="187" t="s">
        <v>492</v>
      </c>
      <c r="N1070" s="187">
        <v>356.22188899999998</v>
      </c>
      <c r="O1070" s="186">
        <f t="shared" si="52"/>
        <v>30151.527982111278</v>
      </c>
      <c r="P1070" s="186">
        <f t="shared" si="53"/>
        <v>10286.354700869986</v>
      </c>
      <c r="Q1070" s="215">
        <f>IF(P1070="-",0,P1070/(1+'General inputs'!$H$30)^'MP Calculations'!$C$40)</f>
        <v>22848.966604437388</v>
      </c>
    </row>
    <row r="1071" spans="3:17" x14ac:dyDescent="0.25">
      <c r="C1071" s="159"/>
      <c r="D1071" s="165" t="s">
        <v>291</v>
      </c>
      <c r="E1071" s="238">
        <v>33983</v>
      </c>
      <c r="F1071" s="166" t="str">
        <f t="shared" si="51"/>
        <v>Date check - OK</v>
      </c>
      <c r="G1071" s="68"/>
      <c r="H1071" s="162" t="s">
        <v>279</v>
      </c>
      <c r="I1071" s="173">
        <v>19964.399283333707</v>
      </c>
      <c r="J1071" s="168">
        <f>IFERROR(MIN('MP Calculations'!$E$30/I1071,1),"-")</f>
        <v>0.34115533736707537</v>
      </c>
      <c r="K1071" s="12"/>
      <c r="L1071" s="159">
        <v>433.66126400000002</v>
      </c>
      <c r="M1071" s="187" t="s">
        <v>492</v>
      </c>
      <c r="N1071" s="187">
        <v>356.22188899999998</v>
      </c>
      <c r="O1071" s="186">
        <f t="shared" si="52"/>
        <v>154479.63464820769</v>
      </c>
      <c r="P1071" s="186">
        <f t="shared" si="53"/>
        <v>52701.551874751844</v>
      </c>
      <c r="Q1071" s="215">
        <f>IF(P1071="-",0,P1071/(1+'General inputs'!$H$30)^'MP Calculations'!$C$40)</f>
        <v>117065.37775587149</v>
      </c>
    </row>
    <row r="1072" spans="3:17" x14ac:dyDescent="0.25">
      <c r="C1072" s="159"/>
      <c r="D1072" s="165" t="s">
        <v>291</v>
      </c>
      <c r="E1072" s="238">
        <v>33983</v>
      </c>
      <c r="F1072" s="166" t="str">
        <f t="shared" si="51"/>
        <v>Date check - OK</v>
      </c>
      <c r="G1072" s="68"/>
      <c r="H1072" s="162" t="s">
        <v>279</v>
      </c>
      <c r="I1072" s="173">
        <v>19964.399283333707</v>
      </c>
      <c r="J1072" s="168">
        <f>IFERROR(MIN('MP Calculations'!$E$30/I1072,1),"-")</f>
        <v>0.34115533736707537</v>
      </c>
      <c r="K1072" s="12"/>
      <c r="L1072" s="159">
        <v>277.131125</v>
      </c>
      <c r="M1072" s="187" t="s">
        <v>492</v>
      </c>
      <c r="N1072" s="187">
        <v>356.22188899999998</v>
      </c>
      <c r="O1072" s="186">
        <f t="shared" si="52"/>
        <v>98720.172848195114</v>
      </c>
      <c r="P1072" s="186">
        <f t="shared" si="53"/>
        <v>33678.913872961995</v>
      </c>
      <c r="Q1072" s="215">
        <f>IF(P1072="-",0,P1072/(1+'General inputs'!$H$30)^'MP Calculations'!$C$40)</f>
        <v>74810.60110555467</v>
      </c>
    </row>
    <row r="1073" spans="3:17" x14ac:dyDescent="0.25">
      <c r="C1073" s="159"/>
      <c r="D1073" s="165" t="s">
        <v>291</v>
      </c>
      <c r="E1073" s="238">
        <v>33983</v>
      </c>
      <c r="F1073" s="166" t="str">
        <f t="shared" si="51"/>
        <v>Date check - OK</v>
      </c>
      <c r="G1073" s="68"/>
      <c r="H1073" s="162" t="s">
        <v>279</v>
      </c>
      <c r="I1073" s="173">
        <v>19964.399283333707</v>
      </c>
      <c r="J1073" s="168">
        <f>IFERROR(MIN('MP Calculations'!$E$30/I1073,1),"-")</f>
        <v>0.34115533736707537</v>
      </c>
      <c r="K1073" s="12"/>
      <c r="L1073" s="159">
        <v>393.93373200000002</v>
      </c>
      <c r="M1073" s="187" t="s">
        <v>492</v>
      </c>
      <c r="N1073" s="187">
        <v>356.22188899999998</v>
      </c>
      <c r="O1073" s="186">
        <f t="shared" si="52"/>
        <v>140327.81815385976</v>
      </c>
      <c r="P1073" s="186">
        <f t="shared" si="53"/>
        <v>47873.584144265631</v>
      </c>
      <c r="Q1073" s="215">
        <f>IF(P1073="-",0,P1073/(1+'General inputs'!$H$30)^'MP Calculations'!$C$40)</f>
        <v>106341.06611689497</v>
      </c>
    </row>
    <row r="1074" spans="3:17" x14ac:dyDescent="0.25">
      <c r="C1074" s="159"/>
      <c r="D1074" s="165" t="s">
        <v>291</v>
      </c>
      <c r="E1074" s="238">
        <v>33983</v>
      </c>
      <c r="F1074" s="166" t="str">
        <f t="shared" si="51"/>
        <v>Date check - OK</v>
      </c>
      <c r="G1074" s="68"/>
      <c r="H1074" s="162" t="s">
        <v>279</v>
      </c>
      <c r="I1074" s="173">
        <v>19964.399283333707</v>
      </c>
      <c r="J1074" s="168">
        <f>IFERROR(MIN('MP Calculations'!$E$30/I1074,1),"-")</f>
        <v>0.34115533736707537</v>
      </c>
      <c r="K1074" s="12"/>
      <c r="L1074" s="159">
        <v>146.655303</v>
      </c>
      <c r="M1074" s="187" t="s">
        <v>492</v>
      </c>
      <c r="N1074" s="187">
        <v>356.22188899999998</v>
      </c>
      <c r="O1074" s="186">
        <f t="shared" si="52"/>
        <v>52241.829066527367</v>
      </c>
      <c r="P1074" s="186">
        <f t="shared" si="53"/>
        <v>17822.578819864229</v>
      </c>
      <c r="Q1074" s="215">
        <f>IF(P1074="-",0,P1074/(1+'General inputs'!$H$30)^'MP Calculations'!$C$40)</f>
        <v>39589.09838347193</v>
      </c>
    </row>
    <row r="1075" spans="3:17" x14ac:dyDescent="0.25">
      <c r="C1075" s="159"/>
      <c r="D1075" s="165" t="s">
        <v>291</v>
      </c>
      <c r="E1075" s="238">
        <v>33983</v>
      </c>
      <c r="F1075" s="166" t="str">
        <f t="shared" si="51"/>
        <v>Date check - OK</v>
      </c>
      <c r="G1075" s="68"/>
      <c r="H1075" s="162" t="s">
        <v>279</v>
      </c>
      <c r="I1075" s="173">
        <v>19964.399283333707</v>
      </c>
      <c r="J1075" s="168">
        <f>IFERROR(MIN('MP Calculations'!$E$30/I1075,1),"-")</f>
        <v>0.34115533736707537</v>
      </c>
      <c r="K1075" s="12"/>
      <c r="L1075" s="159">
        <v>447.92744800000003</v>
      </c>
      <c r="M1075" s="187" t="s">
        <v>492</v>
      </c>
      <c r="N1075" s="187">
        <v>356.22188899999998</v>
      </c>
      <c r="O1075" s="186">
        <f t="shared" si="52"/>
        <v>159561.56166150927</v>
      </c>
      <c r="P1075" s="186">
        <f t="shared" si="53"/>
        <v>54435.278399449599</v>
      </c>
      <c r="Q1075" s="215">
        <f>IF(P1075="-",0,P1075/(1+'General inputs'!$H$30)^'MP Calculations'!$C$40)</f>
        <v>120916.48542384796</v>
      </c>
    </row>
    <row r="1076" spans="3:17" x14ac:dyDescent="0.25">
      <c r="C1076" s="159"/>
      <c r="D1076" s="165" t="s">
        <v>291</v>
      </c>
      <c r="E1076" s="238">
        <v>33983</v>
      </c>
      <c r="F1076" s="166" t="str">
        <f t="shared" si="51"/>
        <v>Date check - OK</v>
      </c>
      <c r="G1076" s="68"/>
      <c r="H1076" s="162" t="s">
        <v>279</v>
      </c>
      <c r="I1076" s="173">
        <v>19964.399283333707</v>
      </c>
      <c r="J1076" s="168">
        <f>IFERROR(MIN('MP Calculations'!$E$30/I1076,1),"-")</f>
        <v>0.34115533736707537</v>
      </c>
      <c r="K1076" s="12"/>
      <c r="L1076" s="159">
        <v>297.62153999999998</v>
      </c>
      <c r="M1076" s="187" t="s">
        <v>492</v>
      </c>
      <c r="N1076" s="187">
        <v>356.22188899999998</v>
      </c>
      <c r="O1076" s="186">
        <f t="shared" si="52"/>
        <v>106019.30718588905</v>
      </c>
      <c r="P1076" s="186">
        <f t="shared" si="53"/>
        <v>36169.052510425579</v>
      </c>
      <c r="Q1076" s="215">
        <f>IF(P1076="-",0,P1076/(1+'General inputs'!$H$30)^'MP Calculations'!$C$40)</f>
        <v>80341.918683297976</v>
      </c>
    </row>
    <row r="1077" spans="3:17" x14ac:dyDescent="0.25">
      <c r="C1077" s="159"/>
      <c r="D1077" s="165" t="s">
        <v>291</v>
      </c>
      <c r="E1077" s="238">
        <v>33983</v>
      </c>
      <c r="F1077" s="166" t="str">
        <f t="shared" si="51"/>
        <v>Date check - OK</v>
      </c>
      <c r="G1077" s="68"/>
      <c r="H1077" s="162" t="s">
        <v>279</v>
      </c>
      <c r="I1077" s="173">
        <v>19964.399283333707</v>
      </c>
      <c r="J1077" s="168">
        <f>IFERROR(MIN('MP Calculations'!$E$30/I1077,1),"-")</f>
        <v>0.34115533736707537</v>
      </c>
      <c r="K1077" s="12"/>
      <c r="L1077" s="159">
        <v>99.892708999999996</v>
      </c>
      <c r="M1077" s="187" t="s">
        <v>492</v>
      </c>
      <c r="N1077" s="187">
        <v>356.22188899999998</v>
      </c>
      <c r="O1077" s="186">
        <f t="shared" si="52"/>
        <v>35583.969497307298</v>
      </c>
      <c r="P1077" s="186">
        <f t="shared" si="53"/>
        <v>12139.661118713591</v>
      </c>
      <c r="Q1077" s="215">
        <f>IF(P1077="-",0,P1077/(1+'General inputs'!$H$30)^'MP Calculations'!$C$40)</f>
        <v>26965.695774345997</v>
      </c>
    </row>
    <row r="1078" spans="3:17" x14ac:dyDescent="0.25">
      <c r="C1078" s="159"/>
      <c r="D1078" s="165" t="s">
        <v>291</v>
      </c>
      <c r="E1078" s="238">
        <v>33983</v>
      </c>
      <c r="F1078" s="166" t="str">
        <f t="shared" si="51"/>
        <v>Date check - OK</v>
      </c>
      <c r="G1078" s="68"/>
      <c r="H1078" s="162" t="s">
        <v>279</v>
      </c>
      <c r="I1078" s="173">
        <v>19964.399283333707</v>
      </c>
      <c r="J1078" s="168">
        <f>IFERROR(MIN('MP Calculations'!$E$30/I1078,1),"-")</f>
        <v>0.34115533736707537</v>
      </c>
      <c r="K1078" s="12"/>
      <c r="L1078" s="159">
        <v>700.18516899999997</v>
      </c>
      <c r="M1078" s="187" t="s">
        <v>492</v>
      </c>
      <c r="N1078" s="187">
        <v>356.22188899999998</v>
      </c>
      <c r="O1078" s="186">
        <f t="shared" si="52"/>
        <v>249421.2835509642</v>
      </c>
      <c r="P1078" s="186">
        <f t="shared" si="53"/>
        <v>85091.402136358156</v>
      </c>
      <c r="Q1078" s="215">
        <f>IF(P1078="-",0,P1078/(1+'General inputs'!$H$30)^'MP Calculations'!$C$40)</f>
        <v>189012.59603404123</v>
      </c>
    </row>
    <row r="1079" spans="3:17" x14ac:dyDescent="0.25">
      <c r="C1079" s="159"/>
      <c r="D1079" s="165" t="s">
        <v>291</v>
      </c>
      <c r="E1079" s="238">
        <v>33983</v>
      </c>
      <c r="F1079" s="166" t="str">
        <f t="shared" si="51"/>
        <v>Date check - OK</v>
      </c>
      <c r="G1079" s="68"/>
      <c r="H1079" s="162" t="s">
        <v>279</v>
      </c>
      <c r="I1079" s="173">
        <v>19964.399283333707</v>
      </c>
      <c r="J1079" s="168">
        <f>IFERROR(MIN('MP Calculations'!$E$30/I1079,1),"-")</f>
        <v>0.34115533736707537</v>
      </c>
      <c r="K1079" s="12"/>
      <c r="L1079" s="159">
        <v>451.29690399999998</v>
      </c>
      <c r="M1079" s="187" t="s">
        <v>492</v>
      </c>
      <c r="N1079" s="187">
        <v>356.22188899999998</v>
      </c>
      <c r="O1079" s="186">
        <f t="shared" si="52"/>
        <v>160761.83564273163</v>
      </c>
      <c r="P1079" s="186">
        <f t="shared" si="53"/>
        <v>54844.758274446431</v>
      </c>
      <c r="Q1079" s="215">
        <f>IF(P1079="-",0,P1079/(1+'General inputs'!$H$30)^'MP Calculations'!$C$40)</f>
        <v>121826.05856818067</v>
      </c>
    </row>
    <row r="1080" spans="3:17" x14ac:dyDescent="0.25">
      <c r="C1080" s="159"/>
      <c r="D1080" s="165" t="s">
        <v>291</v>
      </c>
      <c r="E1080" s="238">
        <v>33983</v>
      </c>
      <c r="F1080" s="166" t="str">
        <f t="shared" si="51"/>
        <v>Date check - OK</v>
      </c>
      <c r="G1080" s="68"/>
      <c r="H1080" s="162" t="s">
        <v>279</v>
      </c>
      <c r="I1080" s="173">
        <v>19964.399283333707</v>
      </c>
      <c r="J1080" s="168">
        <f>IFERROR(MIN('MP Calculations'!$E$30/I1080,1),"-")</f>
        <v>0.34115533736707537</v>
      </c>
      <c r="K1080" s="12"/>
      <c r="L1080" s="159">
        <v>261.780598</v>
      </c>
      <c r="M1080" s="187" t="s">
        <v>492</v>
      </c>
      <c r="N1080" s="187">
        <v>356.22188899999998</v>
      </c>
      <c r="O1080" s="186">
        <f t="shared" si="52"/>
        <v>93251.979123109617</v>
      </c>
      <c r="P1080" s="186">
        <f t="shared" si="53"/>
        <v>31813.41039789193</v>
      </c>
      <c r="Q1080" s="215">
        <f>IF(P1080="-",0,P1080/(1+'General inputs'!$H$30)^'MP Calculations'!$C$40)</f>
        <v>70666.778746528609</v>
      </c>
    </row>
    <row r="1081" spans="3:17" x14ac:dyDescent="0.25">
      <c r="C1081" s="159"/>
      <c r="D1081" s="165" t="s">
        <v>291</v>
      </c>
      <c r="E1081" s="238">
        <v>33983</v>
      </c>
      <c r="F1081" s="166" t="str">
        <f t="shared" si="51"/>
        <v>Date check - OK</v>
      </c>
      <c r="G1081" s="68"/>
      <c r="H1081" s="162" t="s">
        <v>279</v>
      </c>
      <c r="I1081" s="173">
        <v>19964.399283333707</v>
      </c>
      <c r="J1081" s="168">
        <f>IFERROR(MIN('MP Calculations'!$E$30/I1081,1),"-")</f>
        <v>0.34115533736707537</v>
      </c>
      <c r="K1081" s="12"/>
      <c r="L1081" s="159">
        <v>140.67767599999999</v>
      </c>
      <c r="M1081" s="187" t="s">
        <v>492</v>
      </c>
      <c r="N1081" s="187">
        <v>356.22188899999998</v>
      </c>
      <c r="O1081" s="186">
        <f t="shared" si="52"/>
        <v>50112.467484849956</v>
      </c>
      <c r="P1081" s="186">
        <f t="shared" si="53"/>
        <v>17096.135751090584</v>
      </c>
      <c r="Q1081" s="215">
        <f>IF(P1081="-",0,P1081/(1+'General inputs'!$H$30)^'MP Calculations'!$C$40)</f>
        <v>37975.458381632387</v>
      </c>
    </row>
    <row r="1082" spans="3:17" x14ac:dyDescent="0.25">
      <c r="C1082" s="159"/>
      <c r="D1082" s="165" t="s">
        <v>291</v>
      </c>
      <c r="E1082" s="238">
        <v>33983</v>
      </c>
      <c r="F1082" s="166" t="str">
        <f t="shared" si="51"/>
        <v>Date check - OK</v>
      </c>
      <c r="G1082" s="68"/>
      <c r="H1082" s="162" t="s">
        <v>279</v>
      </c>
      <c r="I1082" s="173">
        <v>19964.399283333707</v>
      </c>
      <c r="J1082" s="168">
        <f>IFERROR(MIN('MP Calculations'!$E$30/I1082,1),"-")</f>
        <v>0.34115533736707537</v>
      </c>
      <c r="K1082" s="12"/>
      <c r="L1082" s="159">
        <v>85.969890000000007</v>
      </c>
      <c r="M1082" s="187" t="s">
        <v>492</v>
      </c>
      <c r="N1082" s="187">
        <v>356.22188899999998</v>
      </c>
      <c r="O1082" s="186">
        <f t="shared" si="52"/>
        <v>30624.356612922209</v>
      </c>
      <c r="P1082" s="186">
        <f t="shared" si="53"/>
        <v>10447.662711931102</v>
      </c>
      <c r="Q1082" s="215">
        <f>IF(P1082="-",0,P1082/(1+'General inputs'!$H$30)^'MP Calculations'!$C$40)</f>
        <v>23207.278315917833</v>
      </c>
    </row>
    <row r="1083" spans="3:17" x14ac:dyDescent="0.25">
      <c r="C1083" s="159"/>
      <c r="D1083" s="165" t="s">
        <v>291</v>
      </c>
      <c r="E1083" s="238">
        <v>33983</v>
      </c>
      <c r="F1083" s="166" t="str">
        <f t="shared" si="51"/>
        <v>Date check - OK</v>
      </c>
      <c r="G1083" s="68"/>
      <c r="H1083" s="162" t="s">
        <v>279</v>
      </c>
      <c r="I1083" s="173">
        <v>19964.399283333707</v>
      </c>
      <c r="J1083" s="168">
        <f>IFERROR(MIN('MP Calculations'!$E$30/I1083,1),"-")</f>
        <v>0.34115533736707537</v>
      </c>
      <c r="K1083" s="12"/>
      <c r="L1083" s="159">
        <v>2.7210380000000001</v>
      </c>
      <c r="M1083" s="187" t="s">
        <v>492</v>
      </c>
      <c r="N1083" s="187">
        <v>356.22188899999998</v>
      </c>
      <c r="O1083" s="186">
        <f t="shared" si="52"/>
        <v>969.29329640078197</v>
      </c>
      <c r="P1083" s="186">
        <f t="shared" si="53"/>
        <v>330.67958154125336</v>
      </c>
      <c r="Q1083" s="215">
        <f>IF(P1083="-",0,P1083/(1+'General inputs'!$H$30)^'MP Calculations'!$C$40)</f>
        <v>734.53491884412585</v>
      </c>
    </row>
    <row r="1084" spans="3:17" x14ac:dyDescent="0.25">
      <c r="C1084" s="159"/>
      <c r="D1084" s="165" t="s">
        <v>291</v>
      </c>
      <c r="E1084" s="238">
        <v>33983</v>
      </c>
      <c r="F1084" s="166" t="str">
        <f t="shared" si="51"/>
        <v>Date check - OK</v>
      </c>
      <c r="G1084" s="68"/>
      <c r="H1084" s="162" t="s">
        <v>279</v>
      </c>
      <c r="I1084" s="173">
        <v>19964.399283333707</v>
      </c>
      <c r="J1084" s="168">
        <f>IFERROR(MIN('MP Calculations'!$E$30/I1084,1),"-")</f>
        <v>0.34115533736707537</v>
      </c>
      <c r="K1084" s="12"/>
      <c r="L1084" s="159">
        <v>250.95783800000001</v>
      </c>
      <c r="M1084" s="187" t="s">
        <v>492</v>
      </c>
      <c r="N1084" s="187">
        <v>356.22188899999998</v>
      </c>
      <c r="O1084" s="186">
        <f t="shared" si="52"/>
        <v>89396.675111715973</v>
      </c>
      <c r="P1084" s="186">
        <f t="shared" si="53"/>
        <v>30498.152857232293</v>
      </c>
      <c r="Q1084" s="215">
        <f>IF(P1084="-",0,P1084/(1+'General inputs'!$H$30)^'MP Calculations'!$C$40)</f>
        <v>67745.211631968123</v>
      </c>
    </row>
    <row r="1085" spans="3:17" x14ac:dyDescent="0.25">
      <c r="C1085" s="159"/>
      <c r="D1085" s="165" t="s">
        <v>291</v>
      </c>
      <c r="E1085" s="238">
        <v>33983</v>
      </c>
      <c r="F1085" s="166" t="str">
        <f t="shared" si="51"/>
        <v>Date check - OK</v>
      </c>
      <c r="G1085" s="68"/>
      <c r="H1085" s="162" t="s">
        <v>279</v>
      </c>
      <c r="I1085" s="173">
        <v>19964.399283333707</v>
      </c>
      <c r="J1085" s="168">
        <f>IFERROR(MIN('MP Calculations'!$E$30/I1085,1),"-")</f>
        <v>0.34115533736707537</v>
      </c>
      <c r="K1085" s="12"/>
      <c r="L1085" s="159">
        <v>1.2815920000000001</v>
      </c>
      <c r="M1085" s="187" t="s">
        <v>492</v>
      </c>
      <c r="N1085" s="187">
        <v>356.22188899999998</v>
      </c>
      <c r="O1085" s="186">
        <f t="shared" si="52"/>
        <v>456.531123167288</v>
      </c>
      <c r="P1085" s="186">
        <f t="shared" si="53"/>
        <v>155.74802934270599</v>
      </c>
      <c r="Q1085" s="215">
        <f>IF(P1085="-",0,P1085/(1+'General inputs'!$H$30)^'MP Calculations'!$C$40)</f>
        <v>345.96138521817079</v>
      </c>
    </row>
    <row r="1086" spans="3:17" x14ac:dyDescent="0.25">
      <c r="C1086" s="159"/>
      <c r="D1086" s="165" t="s">
        <v>291</v>
      </c>
      <c r="E1086" s="238">
        <v>33983</v>
      </c>
      <c r="F1086" s="166" t="str">
        <f t="shared" si="51"/>
        <v>Date check - OK</v>
      </c>
      <c r="G1086" s="68"/>
      <c r="H1086" s="162" t="s">
        <v>279</v>
      </c>
      <c r="I1086" s="173">
        <v>19964.399283333707</v>
      </c>
      <c r="J1086" s="168">
        <f>IFERROR(MIN('MP Calculations'!$E$30/I1086,1),"-")</f>
        <v>0.34115533736707537</v>
      </c>
      <c r="K1086" s="12"/>
      <c r="L1086" s="159">
        <v>6.1531200000000004</v>
      </c>
      <c r="M1086" s="187" t="s">
        <v>492</v>
      </c>
      <c r="N1086" s="187">
        <v>356.22188899999998</v>
      </c>
      <c r="O1086" s="186">
        <f t="shared" si="52"/>
        <v>2191.8760296436799</v>
      </c>
      <c r="P1086" s="186">
        <f t="shared" si="53"/>
        <v>747.77020635989527</v>
      </c>
      <c r="Q1086" s="215">
        <f>IF(P1086="-",0,P1086/(1+'General inputs'!$H$30)^'MP Calculations'!$C$40)</f>
        <v>1661.0137380801618</v>
      </c>
    </row>
    <row r="1087" spans="3:17" x14ac:dyDescent="0.25">
      <c r="C1087" s="159"/>
      <c r="D1087" s="165" t="s">
        <v>291</v>
      </c>
      <c r="E1087" s="238">
        <v>33983</v>
      </c>
      <c r="F1087" s="166" t="str">
        <f t="shared" si="51"/>
        <v>Date check - OK</v>
      </c>
      <c r="G1087" s="68"/>
      <c r="H1087" s="162" t="s">
        <v>279</v>
      </c>
      <c r="I1087" s="173">
        <v>19964.399283333707</v>
      </c>
      <c r="J1087" s="168">
        <f>IFERROR(MIN('MP Calculations'!$E$30/I1087,1),"-")</f>
        <v>0.34115533736707537</v>
      </c>
      <c r="K1087" s="12"/>
      <c r="L1087" s="159">
        <v>3.3051020000000002</v>
      </c>
      <c r="M1087" s="187" t="s">
        <v>492</v>
      </c>
      <c r="N1087" s="187">
        <v>356.22188899999998</v>
      </c>
      <c r="O1087" s="186">
        <f t="shared" si="52"/>
        <v>1177.3496777776779</v>
      </c>
      <c r="P1087" s="186">
        <f t="shared" si="53"/>
        <v>401.65912652126121</v>
      </c>
      <c r="Q1087" s="215">
        <f>IF(P1087="-",0,P1087/(1+'General inputs'!$H$30)^'MP Calculations'!$C$40)</f>
        <v>892.20100172858963</v>
      </c>
    </row>
    <row r="1088" spans="3:17" x14ac:dyDescent="0.25">
      <c r="C1088" s="159"/>
      <c r="D1088" s="165" t="s">
        <v>291</v>
      </c>
      <c r="E1088" s="238">
        <v>33983</v>
      </c>
      <c r="F1088" s="166" t="str">
        <f t="shared" si="51"/>
        <v>Date check - OK</v>
      </c>
      <c r="G1088" s="68"/>
      <c r="H1088" s="162" t="s">
        <v>279</v>
      </c>
      <c r="I1088" s="173">
        <v>19964.399283333707</v>
      </c>
      <c r="J1088" s="168">
        <f>IFERROR(MIN('MP Calculations'!$E$30/I1088,1),"-")</f>
        <v>0.34115533736707537</v>
      </c>
      <c r="K1088" s="12"/>
      <c r="L1088" s="159">
        <v>5.4828469999999996</v>
      </c>
      <c r="M1088" s="187" t="s">
        <v>492</v>
      </c>
      <c r="N1088" s="187">
        <v>356.22188899999998</v>
      </c>
      <c r="O1088" s="186">
        <f t="shared" si="52"/>
        <v>1953.1101154379828</v>
      </c>
      <c r="P1088" s="186">
        <f t="shared" si="53"/>
        <v>666.3139403472926</v>
      </c>
      <c r="Q1088" s="215">
        <f>IF(P1088="-",0,P1088/(1+'General inputs'!$H$30)^'MP Calculations'!$C$40)</f>
        <v>1480.0758299515696</v>
      </c>
    </row>
    <row r="1089" spans="3:17" x14ac:dyDescent="0.25">
      <c r="C1089" s="159"/>
      <c r="D1089" s="165" t="s">
        <v>291</v>
      </c>
      <c r="E1089" s="238">
        <v>33983</v>
      </c>
      <c r="F1089" s="166" t="str">
        <f t="shared" si="51"/>
        <v>Date check - OK</v>
      </c>
      <c r="G1089" s="68"/>
      <c r="H1089" s="162" t="s">
        <v>279</v>
      </c>
      <c r="I1089" s="173">
        <v>19964.399283333707</v>
      </c>
      <c r="J1089" s="168">
        <f>IFERROR(MIN('MP Calculations'!$E$30/I1089,1),"-")</f>
        <v>0.34115533736707537</v>
      </c>
      <c r="K1089" s="12"/>
      <c r="L1089" s="159">
        <v>3.6045569999999998</v>
      </c>
      <c r="M1089" s="187" t="s">
        <v>492</v>
      </c>
      <c r="N1089" s="187">
        <v>356.22188899999998</v>
      </c>
      <c r="O1089" s="186">
        <f t="shared" si="52"/>
        <v>1284.0221035481729</v>
      </c>
      <c r="P1089" s="186">
        <f t="shared" si="53"/>
        <v>438.05099392275872</v>
      </c>
      <c r="Q1089" s="215">
        <f>IF(P1089="-",0,P1089/(1+'General inputs'!$H$30)^'MP Calculations'!$C$40)</f>
        <v>973.03785667970294</v>
      </c>
    </row>
    <row r="1090" spans="3:17" x14ac:dyDescent="0.25">
      <c r="C1090" s="159"/>
      <c r="D1090" s="165" t="s">
        <v>291</v>
      </c>
      <c r="E1090" s="238">
        <v>33983</v>
      </c>
      <c r="F1090" s="166" t="str">
        <f t="shared" si="51"/>
        <v>Date check - OK</v>
      </c>
      <c r="G1090" s="68"/>
      <c r="H1090" s="162" t="s">
        <v>279</v>
      </c>
      <c r="I1090" s="173">
        <v>19964.399283333707</v>
      </c>
      <c r="J1090" s="168">
        <f>IFERROR(MIN('MP Calculations'!$E$30/I1090,1),"-")</f>
        <v>0.34115533736707537</v>
      </c>
      <c r="K1090" s="12"/>
      <c r="L1090" s="159">
        <v>3.3178719999999999</v>
      </c>
      <c r="M1090" s="187" t="s">
        <v>492</v>
      </c>
      <c r="N1090" s="187">
        <v>356.22188899999998</v>
      </c>
      <c r="O1090" s="186">
        <f t="shared" si="52"/>
        <v>1181.8986313002079</v>
      </c>
      <c r="P1090" s="186">
        <f t="shared" si="53"/>
        <v>403.21102629490701</v>
      </c>
      <c r="Q1090" s="215">
        <f>IF(P1090="-",0,P1090/(1+'General inputs'!$H$30)^'MP Calculations'!$C$40)</f>
        <v>895.64821963353586</v>
      </c>
    </row>
    <row r="1091" spans="3:17" x14ac:dyDescent="0.25">
      <c r="C1091" s="159"/>
      <c r="D1091" s="165" t="s">
        <v>291</v>
      </c>
      <c r="E1091" s="238">
        <v>33983</v>
      </c>
      <c r="F1091" s="166" t="str">
        <f t="shared" si="51"/>
        <v>Date check - OK</v>
      </c>
      <c r="G1091" s="68"/>
      <c r="H1091" s="162" t="s">
        <v>279</v>
      </c>
      <c r="I1091" s="173">
        <v>19964.399283333707</v>
      </c>
      <c r="J1091" s="168">
        <f>IFERROR(MIN('MP Calculations'!$E$30/I1091,1),"-")</f>
        <v>0.34115533736707537</v>
      </c>
      <c r="K1091" s="12"/>
      <c r="L1091" s="159">
        <v>5.48285</v>
      </c>
      <c r="M1091" s="187" t="s">
        <v>492</v>
      </c>
      <c r="N1091" s="187">
        <v>356.22188899999998</v>
      </c>
      <c r="O1091" s="186">
        <f t="shared" si="52"/>
        <v>1953.11118410365</v>
      </c>
      <c r="P1091" s="186">
        <f t="shared" si="53"/>
        <v>666.31430492828872</v>
      </c>
      <c r="Q1091" s="215">
        <f>IF(P1091="-",0,P1091/(1+'General inputs'!$H$30)^'MP Calculations'!$C$40)</f>
        <v>1480.0766397913278</v>
      </c>
    </row>
    <row r="1092" spans="3:17" x14ac:dyDescent="0.25">
      <c r="C1092" s="159"/>
      <c r="D1092" s="165" t="s">
        <v>291</v>
      </c>
      <c r="E1092" s="238">
        <v>33983</v>
      </c>
      <c r="F1092" s="166" t="str">
        <f t="shared" si="51"/>
        <v>Date check - OK</v>
      </c>
      <c r="G1092" s="68"/>
      <c r="H1092" s="162" t="s">
        <v>279</v>
      </c>
      <c r="I1092" s="173">
        <v>19964.399283333707</v>
      </c>
      <c r="J1092" s="168">
        <f>IFERROR(MIN('MP Calculations'!$E$30/I1092,1),"-")</f>
        <v>0.34115533736707537</v>
      </c>
      <c r="K1092" s="12"/>
      <c r="L1092" s="159">
        <v>7.3045869999999997</v>
      </c>
      <c r="M1092" s="187" t="s">
        <v>492</v>
      </c>
      <c r="N1092" s="187">
        <v>356.22188899999998</v>
      </c>
      <c r="O1092" s="186">
        <f t="shared" si="52"/>
        <v>2602.0537795048426</v>
      </c>
      <c r="P1092" s="186">
        <f t="shared" si="53"/>
        <v>887.70453499424809</v>
      </c>
      <c r="Q1092" s="215">
        <f>IF(P1092="-",0,P1092/(1+'General inputs'!$H$30)^'MP Calculations'!$C$40)</f>
        <v>1971.8483237774906</v>
      </c>
    </row>
    <row r="1093" spans="3:17" x14ac:dyDescent="0.25">
      <c r="C1093" s="159"/>
      <c r="D1093" s="165" t="s">
        <v>291</v>
      </c>
      <c r="E1093" s="238">
        <v>33983</v>
      </c>
      <c r="F1093" s="166" t="str">
        <f t="shared" si="51"/>
        <v>Date check - OK</v>
      </c>
      <c r="G1093" s="68"/>
      <c r="H1093" s="162" t="s">
        <v>279</v>
      </c>
      <c r="I1093" s="173">
        <v>19964.399283333707</v>
      </c>
      <c r="J1093" s="168">
        <f>IFERROR(MIN('MP Calculations'!$E$30/I1093,1),"-")</f>
        <v>0.34115533736707537</v>
      </c>
      <c r="K1093" s="12"/>
      <c r="L1093" s="159">
        <v>4.527291</v>
      </c>
      <c r="M1093" s="187" t="s">
        <v>492</v>
      </c>
      <c r="N1093" s="187">
        <v>356.22188899999998</v>
      </c>
      <c r="O1093" s="186">
        <f t="shared" si="52"/>
        <v>1612.720152072699</v>
      </c>
      <c r="P1093" s="186">
        <f t="shared" si="53"/>
        <v>550.18808755904274</v>
      </c>
      <c r="Q1093" s="215">
        <f>IF(P1093="-",0,P1093/(1+'General inputs'!$H$30)^'MP Calculations'!$C$40)</f>
        <v>1222.1267498905718</v>
      </c>
    </row>
    <row r="1094" spans="3:17" x14ac:dyDescent="0.25">
      <c r="C1094" s="159"/>
      <c r="D1094" s="165" t="s">
        <v>291</v>
      </c>
      <c r="E1094" s="238">
        <v>33983</v>
      </c>
      <c r="F1094" s="166" t="str">
        <f t="shared" si="51"/>
        <v>Date check - OK</v>
      </c>
      <c r="G1094" s="68"/>
      <c r="H1094" s="162" t="s">
        <v>279</v>
      </c>
      <c r="I1094" s="173">
        <v>19964.399283333707</v>
      </c>
      <c r="J1094" s="168">
        <f>IFERROR(MIN('MP Calculations'!$E$30/I1094,1),"-")</f>
        <v>0.34115533736707537</v>
      </c>
      <c r="K1094" s="12"/>
      <c r="L1094" s="159">
        <v>7.3086209999999996</v>
      </c>
      <c r="M1094" s="187" t="s">
        <v>492</v>
      </c>
      <c r="N1094" s="187">
        <v>356.22188899999998</v>
      </c>
      <c r="O1094" s="186">
        <f t="shared" si="52"/>
        <v>2603.4907786050685</v>
      </c>
      <c r="P1094" s="186">
        <f t="shared" si="53"/>
        <v>888.19477490708186</v>
      </c>
      <c r="Q1094" s="215">
        <f>IF(P1094="-",0,P1094/(1+'General inputs'!$H$30)^'MP Calculations'!$C$40)</f>
        <v>1972.93728830596</v>
      </c>
    </row>
    <row r="1095" spans="3:17" x14ac:dyDescent="0.25">
      <c r="C1095" s="159"/>
      <c r="D1095" s="165" t="s">
        <v>291</v>
      </c>
      <c r="E1095" s="238">
        <v>33983</v>
      </c>
      <c r="F1095" s="166" t="str">
        <f t="shared" si="51"/>
        <v>Date check - OK</v>
      </c>
      <c r="G1095" s="68"/>
      <c r="H1095" s="162" t="s">
        <v>279</v>
      </c>
      <c r="I1095" s="173">
        <v>19964.399283333707</v>
      </c>
      <c r="J1095" s="168">
        <f>IFERROR(MIN('MP Calculations'!$E$30/I1095,1),"-")</f>
        <v>0.34115533736707537</v>
      </c>
      <c r="K1095" s="12"/>
      <c r="L1095" s="159">
        <v>4.0090459999999997</v>
      </c>
      <c r="M1095" s="187" t="s">
        <v>492</v>
      </c>
      <c r="N1095" s="187">
        <v>356.22188899999998</v>
      </c>
      <c r="O1095" s="186">
        <f t="shared" si="52"/>
        <v>1428.1099392078938</v>
      </c>
      <c r="P1095" s="186">
        <f t="shared" si="53"/>
        <v>487.20732810774251</v>
      </c>
      <c r="Q1095" s="215">
        <f>IF(P1095="-",0,P1095/(1+'General inputs'!$H$30)^'MP Calculations'!$C$40)</f>
        <v>1082.22828135894</v>
      </c>
    </row>
    <row r="1096" spans="3:17" x14ac:dyDescent="0.25">
      <c r="C1096" s="159"/>
      <c r="D1096" s="165" t="s">
        <v>291</v>
      </c>
      <c r="E1096" s="238">
        <v>33983</v>
      </c>
      <c r="F1096" s="166" t="str">
        <f t="shared" si="51"/>
        <v>Date check - OK</v>
      </c>
      <c r="G1096" s="68"/>
      <c r="H1096" s="162" t="s">
        <v>279</v>
      </c>
      <c r="I1096" s="173">
        <v>19964.399283333707</v>
      </c>
      <c r="J1096" s="168">
        <f>IFERROR(MIN('MP Calculations'!$E$30/I1096,1),"-")</f>
        <v>0.34115533736707537</v>
      </c>
      <c r="K1096" s="12"/>
      <c r="L1096" s="159">
        <v>3.6366450000000001</v>
      </c>
      <c r="M1096" s="187" t="s">
        <v>492</v>
      </c>
      <c r="N1096" s="187">
        <v>356.22188899999998</v>
      </c>
      <c r="O1096" s="186">
        <f t="shared" si="52"/>
        <v>1295.452551522405</v>
      </c>
      <c r="P1096" s="186">
        <f t="shared" si="53"/>
        <v>441.95055225766464</v>
      </c>
      <c r="Q1096" s="215">
        <f>IF(P1096="-",0,P1096/(1+'General inputs'!$H$30)^'MP Calculations'!$C$40)</f>
        <v>981.69990273560893</v>
      </c>
    </row>
    <row r="1097" spans="3:17" x14ac:dyDescent="0.25">
      <c r="C1097" s="159"/>
      <c r="D1097" s="165" t="s">
        <v>291</v>
      </c>
      <c r="E1097" s="238">
        <v>33983</v>
      </c>
      <c r="F1097" s="166" t="str">
        <f t="shared" si="51"/>
        <v>Date check - OK</v>
      </c>
      <c r="G1097" s="68"/>
      <c r="H1097" s="162" t="s">
        <v>279</v>
      </c>
      <c r="I1097" s="173">
        <v>19964.399283333707</v>
      </c>
      <c r="J1097" s="168">
        <f>IFERROR(MIN('MP Calculations'!$E$30/I1097,1),"-")</f>
        <v>0.34115533736707537</v>
      </c>
      <c r="K1097" s="12"/>
      <c r="L1097" s="159">
        <v>6.4582369999999996</v>
      </c>
      <c r="M1097" s="187" t="s">
        <v>492</v>
      </c>
      <c r="N1097" s="187">
        <v>356.22188899999998</v>
      </c>
      <c r="O1097" s="186">
        <f t="shared" si="52"/>
        <v>2300.5653837496925</v>
      </c>
      <c r="P1097" s="186">
        <f t="shared" si="53"/>
        <v>784.85015962814157</v>
      </c>
      <c r="Q1097" s="215">
        <f>IF(P1097="-",0,P1097/(1+'General inputs'!$H$30)^'MP Calculations'!$C$40)</f>
        <v>1743.3790306019723</v>
      </c>
    </row>
    <row r="1098" spans="3:17" x14ac:dyDescent="0.25">
      <c r="C1098" s="159"/>
      <c r="D1098" s="165" t="s">
        <v>291</v>
      </c>
      <c r="E1098" s="238">
        <v>33983</v>
      </c>
      <c r="F1098" s="166" t="str">
        <f t="shared" si="51"/>
        <v>Date check - OK</v>
      </c>
      <c r="G1098" s="68"/>
      <c r="H1098" s="162" t="s">
        <v>279</v>
      </c>
      <c r="I1098" s="173">
        <v>19964.399283333707</v>
      </c>
      <c r="J1098" s="168">
        <f>IFERROR(MIN('MP Calculations'!$E$30/I1098,1),"-")</f>
        <v>0.34115533736707537</v>
      </c>
      <c r="K1098" s="12"/>
      <c r="L1098" s="159">
        <v>1.421465</v>
      </c>
      <c r="M1098" s="187" t="s">
        <v>492</v>
      </c>
      <c r="N1098" s="187">
        <v>356.22188899999998</v>
      </c>
      <c r="O1098" s="186">
        <f t="shared" si="52"/>
        <v>506.35694744738498</v>
      </c>
      <c r="P1098" s="186">
        <f t="shared" si="53"/>
        <v>172.74637523457508</v>
      </c>
      <c r="Q1098" s="215">
        <f>IF(P1098="-",0,P1098/(1+'General inputs'!$H$30)^'MP Calculations'!$C$40)</f>
        <v>383.71962406065825</v>
      </c>
    </row>
    <row r="1099" spans="3:17" x14ac:dyDescent="0.25">
      <c r="C1099" s="159"/>
      <c r="D1099" s="165" t="s">
        <v>291</v>
      </c>
      <c r="E1099" s="238">
        <v>33983</v>
      </c>
      <c r="F1099" s="166" t="str">
        <f t="shared" si="51"/>
        <v>Date check - OK</v>
      </c>
      <c r="G1099" s="68"/>
      <c r="H1099" s="162" t="s">
        <v>279</v>
      </c>
      <c r="I1099" s="173">
        <v>19964.399283333707</v>
      </c>
      <c r="J1099" s="168">
        <f>IFERROR(MIN('MP Calculations'!$E$30/I1099,1),"-")</f>
        <v>0.34115533736707537</v>
      </c>
      <c r="K1099" s="12"/>
      <c r="L1099" s="159">
        <v>1.4756210000000001</v>
      </c>
      <c r="M1099" s="187" t="s">
        <v>492</v>
      </c>
      <c r="N1099" s="187">
        <v>356.22188899999998</v>
      </c>
      <c r="O1099" s="186">
        <f t="shared" si="52"/>
        <v>525.64850006806898</v>
      </c>
      <c r="P1099" s="186">
        <f t="shared" si="53"/>
        <v>179.32779137721923</v>
      </c>
      <c r="Q1099" s="215">
        <f>IF(P1099="-",0,P1099/(1+'General inputs'!$H$30)^'MP Calculations'!$C$40)</f>
        <v>398.33885137939563</v>
      </c>
    </row>
    <row r="1100" spans="3:17" x14ac:dyDescent="0.25">
      <c r="C1100" s="159"/>
      <c r="D1100" s="165" t="s">
        <v>291</v>
      </c>
      <c r="E1100" s="238">
        <v>33983</v>
      </c>
      <c r="F1100" s="166" t="str">
        <f t="shared" si="51"/>
        <v>Date check - OK</v>
      </c>
      <c r="G1100" s="68"/>
      <c r="H1100" s="162" t="s">
        <v>279</v>
      </c>
      <c r="I1100" s="173">
        <v>19964.399283333707</v>
      </c>
      <c r="J1100" s="168">
        <f>IFERROR(MIN('MP Calculations'!$E$30/I1100,1),"-")</f>
        <v>0.34115533736707537</v>
      </c>
      <c r="K1100" s="12"/>
      <c r="L1100" s="159">
        <v>0.76362099999999999</v>
      </c>
      <c r="M1100" s="187" t="s">
        <v>492</v>
      </c>
      <c r="N1100" s="187">
        <v>356.22188899999998</v>
      </c>
      <c r="O1100" s="186">
        <f t="shared" si="52"/>
        <v>272.01851510006895</v>
      </c>
      <c r="P1100" s="186">
        <f t="shared" si="53"/>
        <v>92.800568289054908</v>
      </c>
      <c r="Q1100" s="215">
        <f>IF(P1100="-",0,P1100/(1+'General inputs'!$H$30)^'MP Calculations'!$C$40)</f>
        <v>206.13688205114008</v>
      </c>
    </row>
    <row r="1101" spans="3:17" x14ac:dyDescent="0.25">
      <c r="C1101" s="159"/>
      <c r="D1101" s="165" t="s">
        <v>291</v>
      </c>
      <c r="E1101" s="238">
        <v>33983</v>
      </c>
      <c r="F1101" s="166" t="str">
        <f t="shared" si="51"/>
        <v>Date check - OK</v>
      </c>
      <c r="G1101" s="68"/>
      <c r="H1101" s="162" t="s">
        <v>279</v>
      </c>
      <c r="I1101" s="173">
        <v>19964.399283333707</v>
      </c>
      <c r="J1101" s="168">
        <f>IFERROR(MIN('MP Calculations'!$E$30/I1101,1),"-")</f>
        <v>0.34115533736707537</v>
      </c>
      <c r="K1101" s="12"/>
      <c r="L1101" s="159">
        <v>0.73040099999999997</v>
      </c>
      <c r="M1101" s="187" t="s">
        <v>492</v>
      </c>
      <c r="N1101" s="187">
        <v>356.22188899999998</v>
      </c>
      <c r="O1101" s="186">
        <f t="shared" si="52"/>
        <v>260.18482394748895</v>
      </c>
      <c r="P1101" s="186">
        <f t="shared" si="53"/>
        <v>88.763441391598704</v>
      </c>
      <c r="Q1101" s="215">
        <f>IF(P1101="-",0,P1101/(1+'General inputs'!$H$30)^'MP Calculations'!$C$40)</f>
        <v>197.16925645972907</v>
      </c>
    </row>
    <row r="1102" spans="3:17" x14ac:dyDescent="0.25">
      <c r="C1102" s="159"/>
      <c r="D1102" s="165" t="s">
        <v>291</v>
      </c>
      <c r="E1102" s="238">
        <v>33983</v>
      </c>
      <c r="F1102" s="166" t="str">
        <f t="shared" si="51"/>
        <v>Date check - OK</v>
      </c>
      <c r="G1102" s="68"/>
      <c r="H1102" s="162" t="s">
        <v>279</v>
      </c>
      <c r="I1102" s="173">
        <v>19964.399283333707</v>
      </c>
      <c r="J1102" s="168">
        <f>IFERROR(MIN('MP Calculations'!$E$30/I1102,1),"-")</f>
        <v>0.34115533736707537</v>
      </c>
      <c r="K1102" s="12"/>
      <c r="L1102" s="159">
        <v>0.73485699999999998</v>
      </c>
      <c r="M1102" s="187" t="s">
        <v>492</v>
      </c>
      <c r="N1102" s="187">
        <v>356.22188899999998</v>
      </c>
      <c r="O1102" s="186">
        <f t="shared" si="52"/>
        <v>261.772148684873</v>
      </c>
      <c r="P1102" s="186">
        <f t="shared" si="53"/>
        <v>89.304965697892058</v>
      </c>
      <c r="Q1102" s="215">
        <f>IF(P1102="-",0,P1102/(1+'General inputs'!$H$30)^'MP Calculations'!$C$40)</f>
        <v>198.37213844754751</v>
      </c>
    </row>
    <row r="1103" spans="3:17" x14ac:dyDescent="0.25">
      <c r="C1103" s="159"/>
      <c r="D1103" s="165" t="s">
        <v>282</v>
      </c>
      <c r="E1103" s="238">
        <v>33997</v>
      </c>
      <c r="F1103" s="166" t="str">
        <f t="shared" si="51"/>
        <v>Date check - OK</v>
      </c>
      <c r="G1103" s="68"/>
      <c r="H1103" s="162" t="s">
        <v>279</v>
      </c>
      <c r="I1103" s="173">
        <v>19964.399283333707</v>
      </c>
      <c r="J1103" s="168">
        <f>IFERROR(MIN('MP Calculations'!$E$30/I1103,1),"-")</f>
        <v>0.34115533736707537</v>
      </c>
      <c r="K1103" s="12"/>
      <c r="L1103" s="159">
        <v>0.173954</v>
      </c>
      <c r="M1103" s="187" t="s">
        <v>492</v>
      </c>
      <c r="N1103" s="187">
        <v>178.11094499999999</v>
      </c>
      <c r="O1103" s="186">
        <f t="shared" si="52"/>
        <v>30.983111326529997</v>
      </c>
      <c r="P1103" s="186">
        <f t="shared" si="53"/>
        <v>10.570053797283995</v>
      </c>
      <c r="Q1103" s="215">
        <f>IF(P1103="-",0,P1103/(1+'General inputs'!$H$30)^'MP Calculations'!$C$40)</f>
        <v>23.47914428819201</v>
      </c>
    </row>
    <row r="1104" spans="3:17" x14ac:dyDescent="0.25">
      <c r="C1104" s="159"/>
      <c r="D1104" s="165" t="s">
        <v>282</v>
      </c>
      <c r="E1104" s="238">
        <v>33997</v>
      </c>
      <c r="F1104" s="166" t="str">
        <f t="shared" si="51"/>
        <v>Date check - OK</v>
      </c>
      <c r="G1104" s="68"/>
      <c r="H1104" s="162" t="s">
        <v>279</v>
      </c>
      <c r="I1104" s="173">
        <v>19964.399283333707</v>
      </c>
      <c r="J1104" s="168">
        <f>IFERROR(MIN('MP Calculations'!$E$30/I1104,1),"-")</f>
        <v>0.34115533736707537</v>
      </c>
      <c r="K1104" s="12"/>
      <c r="L1104" s="159">
        <v>80.208304999999996</v>
      </c>
      <c r="M1104" s="187" t="s">
        <v>492</v>
      </c>
      <c r="N1104" s="187">
        <v>178.11094499999999</v>
      </c>
      <c r="O1104" s="186">
        <f t="shared" si="52"/>
        <v>14285.977000398223</v>
      </c>
      <c r="P1104" s="186">
        <f t="shared" si="53"/>
        <v>4873.7373031891357</v>
      </c>
      <c r="Q1104" s="215">
        <f>IF(P1104="-",0,P1104/(1+'General inputs'!$H$30)^'MP Calculations'!$C$40)</f>
        <v>10825.979087611167</v>
      </c>
    </row>
    <row r="1105" spans="3:17" x14ac:dyDescent="0.25">
      <c r="C1105" s="159"/>
      <c r="D1105" s="165" t="s">
        <v>282</v>
      </c>
      <c r="E1105" s="238">
        <v>33997</v>
      </c>
      <c r="F1105" s="166" t="str">
        <f t="shared" si="51"/>
        <v>Date check - OK</v>
      </c>
      <c r="G1105" s="68"/>
      <c r="H1105" s="162" t="s">
        <v>279</v>
      </c>
      <c r="I1105" s="173">
        <v>19964.399283333707</v>
      </c>
      <c r="J1105" s="168">
        <f>IFERROR(MIN('MP Calculations'!$E$30/I1105,1),"-")</f>
        <v>0.34115533736707537</v>
      </c>
      <c r="K1105" s="12"/>
      <c r="L1105" s="159">
        <v>14.775205</v>
      </c>
      <c r="M1105" s="187" t="s">
        <v>492</v>
      </c>
      <c r="N1105" s="187">
        <v>178.11094499999999</v>
      </c>
      <c r="O1105" s="186">
        <f t="shared" si="52"/>
        <v>2631.6257251187249</v>
      </c>
      <c r="P1105" s="186">
        <f t="shared" si="53"/>
        <v>897.79316207675299</v>
      </c>
      <c r="Q1105" s="215">
        <f>IF(P1105="-",0,P1105/(1+'General inputs'!$H$30)^'MP Calculations'!$C$40)</f>
        <v>1994.2580801971562</v>
      </c>
    </row>
    <row r="1106" spans="3:17" x14ac:dyDescent="0.25">
      <c r="C1106" s="159"/>
      <c r="D1106" s="165" t="s">
        <v>282</v>
      </c>
      <c r="E1106" s="238">
        <v>33997</v>
      </c>
      <c r="F1106" s="166" t="str">
        <f t="shared" si="51"/>
        <v>Date check - OK</v>
      </c>
      <c r="G1106" s="68"/>
      <c r="H1106" s="162" t="s">
        <v>279</v>
      </c>
      <c r="I1106" s="173">
        <v>19964.399283333707</v>
      </c>
      <c r="J1106" s="168">
        <f>IFERROR(MIN('MP Calculations'!$E$30/I1106,1),"-")</f>
        <v>0.34115533736707537</v>
      </c>
      <c r="K1106" s="12"/>
      <c r="L1106" s="159">
        <v>67.735606000000004</v>
      </c>
      <c r="M1106" s="187" t="s">
        <v>492</v>
      </c>
      <c r="N1106" s="187">
        <v>178.11094499999999</v>
      </c>
      <c r="O1106" s="186">
        <f t="shared" si="52"/>
        <v>12064.45279480767</v>
      </c>
      <c r="P1106" s="186">
        <f t="shared" si="53"/>
        <v>4115.8524633617662</v>
      </c>
      <c r="Q1106" s="215">
        <f>IF(P1106="-",0,P1106/(1+'General inputs'!$H$30)^'MP Calculations'!$C$40)</f>
        <v>9142.4978254143334</v>
      </c>
    </row>
    <row r="1107" spans="3:17" x14ac:dyDescent="0.25">
      <c r="C1107" s="159"/>
      <c r="D1107" s="165" t="s">
        <v>282</v>
      </c>
      <c r="E1107" s="238">
        <v>33997</v>
      </c>
      <c r="F1107" s="166" t="str">
        <f t="shared" si="51"/>
        <v>Date check - OK</v>
      </c>
      <c r="G1107" s="68"/>
      <c r="H1107" s="162" t="s">
        <v>279</v>
      </c>
      <c r="I1107" s="173">
        <v>19964.399283333707</v>
      </c>
      <c r="J1107" s="168">
        <f>IFERROR(MIN('MP Calculations'!$E$30/I1107,1),"-")</f>
        <v>0.34115533736707537</v>
      </c>
      <c r="K1107" s="12"/>
      <c r="L1107" s="159">
        <v>94.378248999999997</v>
      </c>
      <c r="M1107" s="187" t="s">
        <v>492</v>
      </c>
      <c r="N1107" s="187">
        <v>178.11094499999999</v>
      </c>
      <c r="O1107" s="186">
        <f t="shared" si="52"/>
        <v>16809.799116835304</v>
      </c>
      <c r="P1107" s="186">
        <f t="shared" si="53"/>
        <v>5734.7526887767135</v>
      </c>
      <c r="Q1107" s="215">
        <f>IF(P1107="-",0,P1107/(1+'General inputs'!$H$30)^'MP Calculations'!$C$40)</f>
        <v>12738.543097243602</v>
      </c>
    </row>
    <row r="1108" spans="3:17" x14ac:dyDescent="0.25">
      <c r="C1108" s="159"/>
      <c r="D1108" s="165" t="s">
        <v>282</v>
      </c>
      <c r="E1108" s="238">
        <v>33997</v>
      </c>
      <c r="F1108" s="166" t="str">
        <f t="shared" si="51"/>
        <v>Date check - OK</v>
      </c>
      <c r="G1108" s="68"/>
      <c r="H1108" s="162" t="s">
        <v>279</v>
      </c>
      <c r="I1108" s="173">
        <v>19964.399283333707</v>
      </c>
      <c r="J1108" s="168">
        <f>IFERROR(MIN('MP Calculations'!$E$30/I1108,1),"-")</f>
        <v>0.34115533736707537</v>
      </c>
      <c r="K1108" s="12"/>
      <c r="L1108" s="159">
        <v>189.270083</v>
      </c>
      <c r="M1108" s="187" t="s">
        <v>492</v>
      </c>
      <c r="N1108" s="187">
        <v>178.11094499999999</v>
      </c>
      <c r="O1108" s="186">
        <f t="shared" si="52"/>
        <v>33711.073343358432</v>
      </c>
      <c r="P1108" s="186">
        <f t="shared" si="53"/>
        <v>11500.712599459668</v>
      </c>
      <c r="Q1108" s="215">
        <f>IF(P1108="-",0,P1108/(1+'General inputs'!$H$30)^'MP Calculations'!$C$40)</f>
        <v>25546.406453401923</v>
      </c>
    </row>
    <row r="1109" spans="3:17" x14ac:dyDescent="0.25">
      <c r="C1109" s="159"/>
      <c r="D1109" s="165" t="s">
        <v>291</v>
      </c>
      <c r="E1109" s="238">
        <v>33997</v>
      </c>
      <c r="F1109" s="166" t="str">
        <f t="shared" si="51"/>
        <v>Date check - OK</v>
      </c>
      <c r="G1109" s="68"/>
      <c r="H1109" s="162" t="s">
        <v>279</v>
      </c>
      <c r="I1109" s="173">
        <v>19964.399283333707</v>
      </c>
      <c r="J1109" s="168">
        <f>IFERROR(MIN('MP Calculations'!$E$30/I1109,1),"-")</f>
        <v>0.34115533736707537</v>
      </c>
      <c r="K1109" s="12"/>
      <c r="L1109" s="159">
        <v>2.3038620000000001</v>
      </c>
      <c r="M1109" s="187" t="s">
        <v>492</v>
      </c>
      <c r="N1109" s="187">
        <v>356.22188899999998</v>
      </c>
      <c r="O1109" s="186">
        <f t="shared" si="52"/>
        <v>820.68607363531794</v>
      </c>
      <c r="P1109" s="186">
        <f t="shared" si="53"/>
        <v>279.98143432351736</v>
      </c>
      <c r="Q1109" s="215">
        <f>IF(P1109="-",0,P1109/(1+'General inputs'!$H$30)^'MP Calculations'!$C$40)</f>
        <v>621.91968182659173</v>
      </c>
    </row>
    <row r="1110" spans="3:17" x14ac:dyDescent="0.25">
      <c r="C1110" s="159"/>
      <c r="D1110" s="165" t="s">
        <v>282</v>
      </c>
      <c r="E1110" s="238">
        <v>33997</v>
      </c>
      <c r="F1110" s="166" t="str">
        <f t="shared" si="51"/>
        <v>Date check - OK</v>
      </c>
      <c r="G1110" s="68"/>
      <c r="H1110" s="162" t="s">
        <v>279</v>
      </c>
      <c r="I1110" s="173">
        <v>19964.399283333707</v>
      </c>
      <c r="J1110" s="168">
        <f>IFERROR(MIN('MP Calculations'!$E$30/I1110,1),"-")</f>
        <v>0.34115533736707537</v>
      </c>
      <c r="K1110" s="12"/>
      <c r="L1110" s="159">
        <v>113.366468</v>
      </c>
      <c r="M1110" s="187" t="s">
        <v>492</v>
      </c>
      <c r="N1110" s="187">
        <v>178.11094499999999</v>
      </c>
      <c r="O1110" s="186">
        <f t="shared" si="52"/>
        <v>20191.80874679226</v>
      </c>
      <c r="P1110" s="186">
        <f t="shared" si="53"/>
        <v>6888.5433250633769</v>
      </c>
      <c r="Q1110" s="215">
        <f>IF(P1110="-",0,P1110/(1+'General inputs'!$H$30)^'MP Calculations'!$C$40)</f>
        <v>15301.445552356961</v>
      </c>
    </row>
    <row r="1111" spans="3:17" x14ac:dyDescent="0.25">
      <c r="C1111" s="159"/>
      <c r="D1111" s="165" t="s">
        <v>319</v>
      </c>
      <c r="E1111" s="238">
        <v>33997</v>
      </c>
      <c r="F1111" s="166" t="str">
        <f t="shared" ref="F1111:F1167" si="54">IF(E1111="","-",IF(OR(E1111&lt;$E$15,E1111&gt;$E$16),"ERROR - date outside of range","Date check - OK"))</f>
        <v>Date check - OK</v>
      </c>
      <c r="G1111" s="68"/>
      <c r="H1111" s="162" t="s">
        <v>279</v>
      </c>
      <c r="I1111" s="173">
        <v>19964.399283333707</v>
      </c>
      <c r="J1111" s="168">
        <f>IFERROR(MIN('MP Calculations'!$E$30/I1111,1),"-")</f>
        <v>0.34115533736707537</v>
      </c>
      <c r="K1111" s="12"/>
      <c r="L1111" s="159">
        <v>104.819613</v>
      </c>
      <c r="M1111" s="187" t="s">
        <v>492</v>
      </c>
      <c r="N1111" s="187">
        <v>276.07196399999998</v>
      </c>
      <c r="O1111" s="186">
        <f t="shared" ref="O1111:O1174" si="55">IF(N1111="","-",L1111*N1111)</f>
        <v>28937.756426629931</v>
      </c>
      <c r="P1111" s="186">
        <f t="shared" ref="P1111:P1174" si="56">IF(O1111="-","-",IF(OR(E1111&lt;$E$15,E1111&gt;$E$16),0,O1111*J1111))</f>
        <v>9872.2700563731869</v>
      </c>
      <c r="Q1111" s="215">
        <f>IF(P1111="-",0,P1111/(1+'General inputs'!$H$30)^'MP Calculations'!$C$40)</f>
        <v>21929.164936241221</v>
      </c>
    </row>
    <row r="1112" spans="3:17" x14ac:dyDescent="0.25">
      <c r="C1112" s="159"/>
      <c r="D1112" s="165" t="s">
        <v>282</v>
      </c>
      <c r="E1112" s="238">
        <v>33997</v>
      </c>
      <c r="F1112" s="166" t="str">
        <f t="shared" si="54"/>
        <v>Date check - OK</v>
      </c>
      <c r="G1112" s="68"/>
      <c r="H1112" s="162" t="s">
        <v>279</v>
      </c>
      <c r="I1112" s="173">
        <v>19964.399283333707</v>
      </c>
      <c r="J1112" s="168">
        <f>IFERROR(MIN('MP Calculations'!$E$30/I1112,1),"-")</f>
        <v>0.34115533736707537</v>
      </c>
      <c r="K1112" s="12"/>
      <c r="L1112" s="159">
        <v>182.138665</v>
      </c>
      <c r="M1112" s="187" t="s">
        <v>492</v>
      </c>
      <c r="N1112" s="187">
        <v>178.11094499999999</v>
      </c>
      <c r="O1112" s="186">
        <f t="shared" si="55"/>
        <v>32440.889744188422</v>
      </c>
      <c r="P1112" s="186">
        <f t="shared" si="56"/>
        <v>11067.382685166696</v>
      </c>
      <c r="Q1112" s="215">
        <f>IF(P1112="-",0,P1112/(1+'General inputs'!$H$30)^'MP Calculations'!$C$40)</f>
        <v>24583.855478998288</v>
      </c>
    </row>
    <row r="1113" spans="3:17" x14ac:dyDescent="0.25">
      <c r="C1113" s="159"/>
      <c r="D1113" s="165" t="s">
        <v>282</v>
      </c>
      <c r="E1113" s="238">
        <v>33997</v>
      </c>
      <c r="F1113" s="166" t="str">
        <f t="shared" si="54"/>
        <v>Date check - OK</v>
      </c>
      <c r="G1113" s="68"/>
      <c r="H1113" s="162" t="s">
        <v>279</v>
      </c>
      <c r="I1113" s="173">
        <v>19964.399283333707</v>
      </c>
      <c r="J1113" s="168">
        <f>IFERROR(MIN('MP Calculations'!$E$30/I1113,1),"-")</f>
        <v>0.34115533736707537</v>
      </c>
      <c r="K1113" s="12"/>
      <c r="L1113" s="159">
        <v>44.681784999999998</v>
      </c>
      <c r="M1113" s="187" t="s">
        <v>492</v>
      </c>
      <c r="N1113" s="187">
        <v>178.11094499999999</v>
      </c>
      <c r="O1113" s="186">
        <f t="shared" si="55"/>
        <v>7958.3149506368236</v>
      </c>
      <c r="P1113" s="186">
        <f t="shared" si="56"/>
        <v>2715.0216218579453</v>
      </c>
      <c r="Q1113" s="215">
        <f>IF(P1113="-",0,P1113/(1+'General inputs'!$H$30)^'MP Calculations'!$C$40)</f>
        <v>6030.8476785183066</v>
      </c>
    </row>
    <row r="1114" spans="3:17" x14ac:dyDescent="0.25">
      <c r="C1114" s="159"/>
      <c r="D1114" s="165" t="s">
        <v>1008</v>
      </c>
      <c r="E1114" s="238">
        <v>33997</v>
      </c>
      <c r="F1114" s="166" t="str">
        <f t="shared" si="54"/>
        <v>Date check - OK</v>
      </c>
      <c r="G1114" s="68"/>
      <c r="H1114" s="162" t="s">
        <v>279</v>
      </c>
      <c r="I1114" s="173">
        <v>19964.399283333707</v>
      </c>
      <c r="J1114" s="168">
        <f>IFERROR(MIN('MP Calculations'!$E$30/I1114,1),"-")</f>
        <v>0.34115533736707537</v>
      </c>
      <c r="K1114" s="12"/>
      <c r="L1114" s="159">
        <v>18.698658999999999</v>
      </c>
      <c r="M1114" s="187" t="s">
        <v>492</v>
      </c>
      <c r="N1114" s="187">
        <v>276.07196399999998</v>
      </c>
      <c r="O1114" s="186">
        <f t="shared" si="55"/>
        <v>5162.1755142962757</v>
      </c>
      <c r="P1114" s="186">
        <f t="shared" si="56"/>
        <v>1761.1037291278017</v>
      </c>
      <c r="Q1114" s="215">
        <f>IF(P1114="-",0,P1114/(1+'General inputs'!$H$30)^'MP Calculations'!$C$40)</f>
        <v>3911.920351180187</v>
      </c>
    </row>
    <row r="1115" spans="3:17" x14ac:dyDescent="0.25">
      <c r="C1115" s="159"/>
      <c r="D1115" s="165" t="s">
        <v>330</v>
      </c>
      <c r="E1115" s="238">
        <v>33997</v>
      </c>
      <c r="F1115" s="166" t="str">
        <f t="shared" si="54"/>
        <v>Date check - OK</v>
      </c>
      <c r="G1115" s="68"/>
      <c r="H1115" s="162" t="s">
        <v>279</v>
      </c>
      <c r="I1115" s="173">
        <v>19964.399283333707</v>
      </c>
      <c r="J1115" s="168">
        <f>IFERROR(MIN('MP Calculations'!$E$30/I1115,1),"-")</f>
        <v>0.34115533736707537</v>
      </c>
      <c r="K1115" s="12"/>
      <c r="L1115" s="159">
        <v>39.75461</v>
      </c>
      <c r="M1115" s="187" t="s">
        <v>492</v>
      </c>
      <c r="N1115" s="187">
        <v>137.14542700000001</v>
      </c>
      <c r="O1115" s="186">
        <f t="shared" si="55"/>
        <v>5452.1629636684702</v>
      </c>
      <c r="P1115" s="186">
        <f t="shared" si="56"/>
        <v>1860.0344952505905</v>
      </c>
      <c r="Q1115" s="215">
        <f>IF(P1115="-",0,P1115/(1+'General inputs'!$H$30)^'MP Calculations'!$C$40)</f>
        <v>4131.6741742813701</v>
      </c>
    </row>
    <row r="1116" spans="3:17" x14ac:dyDescent="0.25">
      <c r="C1116" s="159"/>
      <c r="D1116" s="165" t="s">
        <v>282</v>
      </c>
      <c r="E1116" s="238">
        <v>33997</v>
      </c>
      <c r="F1116" s="166" t="str">
        <f t="shared" si="54"/>
        <v>Date check - OK</v>
      </c>
      <c r="G1116" s="68"/>
      <c r="H1116" s="162" t="s">
        <v>279</v>
      </c>
      <c r="I1116" s="173">
        <v>19964.399283333707</v>
      </c>
      <c r="J1116" s="168">
        <f>IFERROR(MIN('MP Calculations'!$E$30/I1116,1),"-")</f>
        <v>0.34115533736707537</v>
      </c>
      <c r="K1116" s="12"/>
      <c r="L1116" s="159">
        <v>27.843095999999999</v>
      </c>
      <c r="M1116" s="187" t="s">
        <v>492</v>
      </c>
      <c r="N1116" s="187">
        <v>178.11094499999999</v>
      </c>
      <c r="O1116" s="186">
        <f t="shared" si="55"/>
        <v>4959.1601402857195</v>
      </c>
      <c r="P1116" s="186">
        <f t="shared" si="56"/>
        <v>1691.8439507165274</v>
      </c>
      <c r="Q1116" s="215">
        <f>IF(P1116="-",0,P1116/(1+'General inputs'!$H$30)^'MP Calculations'!$C$40)</f>
        <v>3758.0743668669984</v>
      </c>
    </row>
    <row r="1117" spans="3:17" x14ac:dyDescent="0.25">
      <c r="C1117" s="159"/>
      <c r="D1117" s="165" t="s">
        <v>1008</v>
      </c>
      <c r="E1117" s="238">
        <v>33997</v>
      </c>
      <c r="F1117" s="166" t="str">
        <f t="shared" si="54"/>
        <v>Date check - OK</v>
      </c>
      <c r="G1117" s="68"/>
      <c r="H1117" s="162" t="s">
        <v>279</v>
      </c>
      <c r="I1117" s="173">
        <v>19964.399283333707</v>
      </c>
      <c r="J1117" s="168">
        <f>IFERROR(MIN('MP Calculations'!$E$30/I1117,1),"-")</f>
        <v>0.34115533736707537</v>
      </c>
      <c r="K1117" s="12"/>
      <c r="L1117" s="159">
        <v>0.49556499999999998</v>
      </c>
      <c r="M1117" s="187" t="s">
        <v>492</v>
      </c>
      <c r="N1117" s="187">
        <v>276.07196399999998</v>
      </c>
      <c r="O1117" s="186">
        <f t="shared" si="55"/>
        <v>136.81160283966</v>
      </c>
      <c r="P1117" s="186">
        <f t="shared" si="56"/>
        <v>46.674008522494532</v>
      </c>
      <c r="Q1117" s="215">
        <f>IF(P1117="-",0,P1117/(1+'General inputs'!$H$30)^'MP Calculations'!$C$40)</f>
        <v>103.67646197690485</v>
      </c>
    </row>
    <row r="1118" spans="3:17" x14ac:dyDescent="0.25">
      <c r="C1118" s="159"/>
      <c r="D1118" s="165" t="s">
        <v>291</v>
      </c>
      <c r="E1118" s="238">
        <v>33997</v>
      </c>
      <c r="F1118" s="166" t="str">
        <f t="shared" si="54"/>
        <v>Date check - OK</v>
      </c>
      <c r="G1118" s="68"/>
      <c r="H1118" s="162" t="s">
        <v>279</v>
      </c>
      <c r="I1118" s="173">
        <v>19964.399283333707</v>
      </c>
      <c r="J1118" s="168">
        <f>IFERROR(MIN('MP Calculations'!$E$30/I1118,1),"-")</f>
        <v>0.34115533736707537</v>
      </c>
      <c r="K1118" s="12"/>
      <c r="L1118" s="159">
        <v>431.31991399999998</v>
      </c>
      <c r="M1118" s="187" t="s">
        <v>492</v>
      </c>
      <c r="N1118" s="187">
        <v>356.22188899999998</v>
      </c>
      <c r="O1118" s="186">
        <f t="shared" si="55"/>
        <v>153645.59452839752</v>
      </c>
      <c r="P1118" s="186">
        <f t="shared" si="56"/>
        <v>52417.014636300322</v>
      </c>
      <c r="Q1118" s="215">
        <f>IF(P1118="-",0,P1118/(1+'General inputs'!$H$30)^'MP Calculations'!$C$40)</f>
        <v>116433.33831642383</v>
      </c>
    </row>
    <row r="1119" spans="3:17" x14ac:dyDescent="0.25">
      <c r="C1119" s="159"/>
      <c r="D1119" s="165" t="s">
        <v>296</v>
      </c>
      <c r="E1119" s="238">
        <v>33997</v>
      </c>
      <c r="F1119" s="166" t="str">
        <f t="shared" si="54"/>
        <v>Date check - OK</v>
      </c>
      <c r="G1119" s="68"/>
      <c r="H1119" s="162" t="s">
        <v>279</v>
      </c>
      <c r="I1119" s="173">
        <v>19964.399283333707</v>
      </c>
      <c r="J1119" s="168">
        <f>IFERROR(MIN('MP Calculations'!$E$30/I1119,1),"-")</f>
        <v>0.34115533736707537</v>
      </c>
      <c r="K1119" s="12"/>
      <c r="L1119" s="159">
        <v>0.691859</v>
      </c>
      <c r="M1119" s="187" t="s">
        <v>492</v>
      </c>
      <c r="N1119" s="187">
        <v>219.07646199999999</v>
      </c>
      <c r="O1119" s="186">
        <f t="shared" si="55"/>
        <v>151.57002192285799</v>
      </c>
      <c r="P1119" s="186">
        <f t="shared" si="56"/>
        <v>51.708921963827628</v>
      </c>
      <c r="Q1119" s="215">
        <f>IF(P1119="-",0,P1119/(1+'General inputs'!$H$30)^'MP Calculations'!$C$40)</f>
        <v>114.86045984813545</v>
      </c>
    </row>
    <row r="1120" spans="3:17" x14ac:dyDescent="0.25">
      <c r="C1120" s="159"/>
      <c r="D1120" s="165" t="s">
        <v>282</v>
      </c>
      <c r="E1120" s="238">
        <v>33997</v>
      </c>
      <c r="F1120" s="166" t="str">
        <f t="shared" si="54"/>
        <v>Date check - OK</v>
      </c>
      <c r="G1120" s="68"/>
      <c r="H1120" s="162" t="s">
        <v>279</v>
      </c>
      <c r="I1120" s="173">
        <v>19964.399283333707</v>
      </c>
      <c r="J1120" s="168">
        <f>IFERROR(MIN('MP Calculations'!$E$30/I1120,1),"-")</f>
        <v>0.34115533736707537</v>
      </c>
      <c r="K1120" s="12"/>
      <c r="L1120" s="159">
        <v>370.18932000000001</v>
      </c>
      <c r="M1120" s="187" t="s">
        <v>492</v>
      </c>
      <c r="N1120" s="187">
        <v>178.11094499999999</v>
      </c>
      <c r="O1120" s="186">
        <f t="shared" si="55"/>
        <v>65934.769614107398</v>
      </c>
      <c r="P1120" s="186">
        <f t="shared" si="56"/>
        <v>22493.998571921198</v>
      </c>
      <c r="Q1120" s="215">
        <f>IF(P1120="-",0,P1120/(1+'General inputs'!$H$30)^'MP Calculations'!$C$40)</f>
        <v>49965.671719119338</v>
      </c>
    </row>
    <row r="1121" spans="3:17" x14ac:dyDescent="0.25">
      <c r="C1121" s="159"/>
      <c r="D1121" s="165" t="s">
        <v>296</v>
      </c>
      <c r="E1121" s="238">
        <v>33997</v>
      </c>
      <c r="F1121" s="166" t="str">
        <f t="shared" si="54"/>
        <v>Date check - OK</v>
      </c>
      <c r="G1121" s="68"/>
      <c r="H1121" s="162" t="s">
        <v>279</v>
      </c>
      <c r="I1121" s="173">
        <v>19964.399283333707</v>
      </c>
      <c r="J1121" s="168">
        <f>IFERROR(MIN('MP Calculations'!$E$30/I1121,1),"-")</f>
        <v>0.34115533736707537</v>
      </c>
      <c r="K1121" s="12"/>
      <c r="L1121" s="159">
        <v>1.0508420000000001</v>
      </c>
      <c r="M1121" s="187" t="s">
        <v>492</v>
      </c>
      <c r="N1121" s="187">
        <v>219.07646199999999</v>
      </c>
      <c r="O1121" s="186">
        <f t="shared" si="55"/>
        <v>230.214747481004</v>
      </c>
      <c r="P1121" s="186">
        <f t="shared" si="56"/>
        <v>78.538989843757989</v>
      </c>
      <c r="Q1121" s="215">
        <f>IF(P1121="-",0,P1121/(1+'General inputs'!$H$30)^'MP Calculations'!$C$40)</f>
        <v>174.45779464852572</v>
      </c>
    </row>
    <row r="1122" spans="3:17" x14ac:dyDescent="0.25">
      <c r="C1122" s="159"/>
      <c r="D1122" s="165" t="s">
        <v>296</v>
      </c>
      <c r="E1122" s="238">
        <v>33997</v>
      </c>
      <c r="F1122" s="166" t="str">
        <f t="shared" si="54"/>
        <v>Date check - OK</v>
      </c>
      <c r="G1122" s="68"/>
      <c r="H1122" s="162" t="s">
        <v>279</v>
      </c>
      <c r="I1122" s="173">
        <v>19964.399283333707</v>
      </c>
      <c r="J1122" s="168">
        <f>IFERROR(MIN('MP Calculations'!$E$30/I1122,1),"-")</f>
        <v>0.34115533736707537</v>
      </c>
      <c r="K1122" s="12"/>
      <c r="L1122" s="159">
        <v>308.11076700000001</v>
      </c>
      <c r="M1122" s="187" t="s">
        <v>492</v>
      </c>
      <c r="N1122" s="187">
        <v>219.07646199999999</v>
      </c>
      <c r="O1122" s="186">
        <f t="shared" si="55"/>
        <v>67499.816738466354</v>
      </c>
      <c r="P1122" s="186">
        <f t="shared" si="56"/>
        <v>23027.922751627251</v>
      </c>
      <c r="Q1122" s="215">
        <f>IF(P1122="-",0,P1122/(1+'General inputs'!$H$30)^'MP Calculations'!$C$40)</f>
        <v>51151.671629308454</v>
      </c>
    </row>
    <row r="1123" spans="3:17" x14ac:dyDescent="0.25">
      <c r="C1123" s="159"/>
      <c r="D1123" s="165" t="s">
        <v>296</v>
      </c>
      <c r="E1123" s="238">
        <v>33997</v>
      </c>
      <c r="F1123" s="166" t="str">
        <f t="shared" si="54"/>
        <v>Date check - OK</v>
      </c>
      <c r="G1123" s="68"/>
      <c r="H1123" s="162" t="s">
        <v>279</v>
      </c>
      <c r="I1123" s="173">
        <v>19964.399283333707</v>
      </c>
      <c r="J1123" s="168">
        <f>IFERROR(MIN('MP Calculations'!$E$30/I1123,1),"-")</f>
        <v>0.34115533736707537</v>
      </c>
      <c r="K1123" s="12"/>
      <c r="L1123" s="159">
        <v>127.91022100000001</v>
      </c>
      <c r="M1123" s="187" t="s">
        <v>492</v>
      </c>
      <c r="N1123" s="187">
        <v>219.07646199999999</v>
      </c>
      <c r="O1123" s="186">
        <f t="shared" si="55"/>
        <v>28022.118670318101</v>
      </c>
      <c r="P1123" s="186">
        <f t="shared" si="56"/>
        <v>9559.8953487125927</v>
      </c>
      <c r="Q1123" s="215">
        <f>IF(P1123="-",0,P1123/(1+'General inputs'!$H$30)^'MP Calculations'!$C$40)</f>
        <v>21235.290432496549</v>
      </c>
    </row>
    <row r="1124" spans="3:17" x14ac:dyDescent="0.25">
      <c r="C1124" s="159"/>
      <c r="D1124" s="165" t="s">
        <v>282</v>
      </c>
      <c r="E1124" s="238">
        <v>33997</v>
      </c>
      <c r="F1124" s="166" t="str">
        <f t="shared" si="54"/>
        <v>Date check - OK</v>
      </c>
      <c r="G1124" s="68"/>
      <c r="H1124" s="162" t="s">
        <v>279</v>
      </c>
      <c r="I1124" s="173">
        <v>19964.399283333707</v>
      </c>
      <c r="J1124" s="168">
        <f>IFERROR(MIN('MP Calculations'!$E$30/I1124,1),"-")</f>
        <v>0.34115533736707537</v>
      </c>
      <c r="K1124" s="12"/>
      <c r="L1124" s="159">
        <v>444.35317099999997</v>
      </c>
      <c r="M1124" s="187" t="s">
        <v>492</v>
      </c>
      <c r="N1124" s="187">
        <v>178.11094499999999</v>
      </c>
      <c r="O1124" s="186">
        <f t="shared" si="55"/>
        <v>79144.163200556592</v>
      </c>
      <c r="P1124" s="186">
        <f t="shared" si="56"/>
        <v>27000.453697320754</v>
      </c>
      <c r="Q1124" s="215">
        <f>IF(P1124="-",0,P1124/(1+'General inputs'!$H$30)^'MP Calculations'!$C$40)</f>
        <v>59975.810943264645</v>
      </c>
    </row>
    <row r="1125" spans="3:17" x14ac:dyDescent="0.25">
      <c r="C1125" s="159"/>
      <c r="D1125" s="165" t="s">
        <v>1008</v>
      </c>
      <c r="E1125" s="238">
        <v>33997</v>
      </c>
      <c r="F1125" s="166" t="str">
        <f t="shared" si="54"/>
        <v>Date check - OK</v>
      </c>
      <c r="G1125" s="68"/>
      <c r="H1125" s="162" t="s">
        <v>279</v>
      </c>
      <c r="I1125" s="173">
        <v>19964.399283333707</v>
      </c>
      <c r="J1125" s="168">
        <f>IFERROR(MIN('MP Calculations'!$E$30/I1125,1),"-")</f>
        <v>0.34115533736707537</v>
      </c>
      <c r="K1125" s="12"/>
      <c r="L1125" s="159">
        <v>437.54327000000001</v>
      </c>
      <c r="M1125" s="187" t="s">
        <v>492</v>
      </c>
      <c r="N1125" s="187">
        <v>276.07196399999998</v>
      </c>
      <c r="O1125" s="186">
        <f t="shared" si="55"/>
        <v>120793.42988388227</v>
      </c>
      <c r="P1125" s="186">
        <f t="shared" si="56"/>
        <v>41209.323323762022</v>
      </c>
      <c r="Q1125" s="215">
        <f>IF(P1125="-",0,P1125/(1+'General inputs'!$H$30)^'MP Calculations'!$C$40)</f>
        <v>91537.816826058362</v>
      </c>
    </row>
    <row r="1126" spans="3:17" x14ac:dyDescent="0.25">
      <c r="C1126" s="159"/>
      <c r="D1126" s="165" t="s">
        <v>282</v>
      </c>
      <c r="E1126" s="238">
        <v>33997</v>
      </c>
      <c r="F1126" s="166" t="str">
        <f t="shared" si="54"/>
        <v>Date check - OK</v>
      </c>
      <c r="G1126" s="68"/>
      <c r="H1126" s="162" t="s">
        <v>279</v>
      </c>
      <c r="I1126" s="173">
        <v>19964.399283333707</v>
      </c>
      <c r="J1126" s="168">
        <f>IFERROR(MIN('MP Calculations'!$E$30/I1126,1),"-")</f>
        <v>0.34115533736707537</v>
      </c>
      <c r="K1126" s="12"/>
      <c r="L1126" s="159">
        <v>4.5116180000000004</v>
      </c>
      <c r="M1126" s="187" t="s">
        <v>492</v>
      </c>
      <c r="N1126" s="187">
        <v>178.11094499999999</v>
      </c>
      <c r="O1126" s="186">
        <f t="shared" si="55"/>
        <v>803.56854545901001</v>
      </c>
      <c r="P1126" s="186">
        <f t="shared" si="56"/>
        <v>274.14169822363863</v>
      </c>
      <c r="Q1126" s="215">
        <f>IF(P1126="-",0,P1126/(1+'General inputs'!$H$30)^'MP Calculations'!$C$40)</f>
        <v>608.94794023249995</v>
      </c>
    </row>
    <row r="1127" spans="3:17" x14ac:dyDescent="0.25">
      <c r="C1127" s="159"/>
      <c r="D1127" s="165" t="s">
        <v>282</v>
      </c>
      <c r="E1127" s="238">
        <v>33997</v>
      </c>
      <c r="F1127" s="166" t="str">
        <f t="shared" si="54"/>
        <v>Date check - OK</v>
      </c>
      <c r="G1127" s="68"/>
      <c r="H1127" s="162" t="s">
        <v>279</v>
      </c>
      <c r="I1127" s="173">
        <v>19964.399283333707</v>
      </c>
      <c r="J1127" s="168">
        <f>IFERROR(MIN('MP Calculations'!$E$30/I1127,1),"-")</f>
        <v>0.34115533736707537</v>
      </c>
      <c r="K1127" s="12"/>
      <c r="L1127" s="159">
        <v>6.0382360000000004</v>
      </c>
      <c r="M1127" s="187" t="s">
        <v>492</v>
      </c>
      <c r="N1127" s="187">
        <v>178.11094499999999</v>
      </c>
      <c r="O1127" s="186">
        <f t="shared" si="55"/>
        <v>1075.47592009302</v>
      </c>
      <c r="P1127" s="186">
        <f t="shared" si="56"/>
        <v>366.90435034950002</v>
      </c>
      <c r="Q1127" s="215">
        <f>IF(P1127="-",0,P1127/(1+'General inputs'!$H$30)^'MP Calculations'!$C$40)</f>
        <v>815.00059952720483</v>
      </c>
    </row>
    <row r="1128" spans="3:17" x14ac:dyDescent="0.25">
      <c r="C1128" s="159"/>
      <c r="D1128" s="165" t="s">
        <v>282</v>
      </c>
      <c r="E1128" s="238">
        <v>33997</v>
      </c>
      <c r="F1128" s="166" t="str">
        <f t="shared" si="54"/>
        <v>Date check - OK</v>
      </c>
      <c r="G1128" s="68"/>
      <c r="H1128" s="162" t="s">
        <v>279</v>
      </c>
      <c r="I1128" s="173">
        <v>19964.399283333707</v>
      </c>
      <c r="J1128" s="168">
        <f>IFERROR(MIN('MP Calculations'!$E$30/I1128,1),"-")</f>
        <v>0.34115533736707537</v>
      </c>
      <c r="K1128" s="12"/>
      <c r="L1128" s="159">
        <v>3.9100899999999998</v>
      </c>
      <c r="M1128" s="187" t="s">
        <v>492</v>
      </c>
      <c r="N1128" s="187">
        <v>178.11094499999999</v>
      </c>
      <c r="O1128" s="186">
        <f t="shared" si="55"/>
        <v>696.42982493504996</v>
      </c>
      <c r="P1128" s="186">
        <f t="shared" si="56"/>
        <v>237.5907518782102</v>
      </c>
      <c r="Q1128" s="215">
        <f>IF(P1128="-",0,P1128/(1+'General inputs'!$H$30)^'MP Calculations'!$C$40)</f>
        <v>527.7577249722151</v>
      </c>
    </row>
    <row r="1129" spans="3:17" x14ac:dyDescent="0.25">
      <c r="C1129" s="159"/>
      <c r="D1129" s="165" t="s">
        <v>282</v>
      </c>
      <c r="E1129" s="238">
        <v>33997</v>
      </c>
      <c r="F1129" s="166" t="str">
        <f t="shared" si="54"/>
        <v>Date check - OK</v>
      </c>
      <c r="G1129" s="68"/>
      <c r="H1129" s="162" t="s">
        <v>279</v>
      </c>
      <c r="I1129" s="173">
        <v>19964.399283333707</v>
      </c>
      <c r="J1129" s="168">
        <f>IFERROR(MIN('MP Calculations'!$E$30/I1129,1),"-")</f>
        <v>0.34115533736707537</v>
      </c>
      <c r="K1129" s="12"/>
      <c r="L1129" s="159">
        <v>2.1779670000000002</v>
      </c>
      <c r="M1129" s="187" t="s">
        <v>492</v>
      </c>
      <c r="N1129" s="187">
        <v>178.11094499999999</v>
      </c>
      <c r="O1129" s="186">
        <f t="shared" si="55"/>
        <v>387.91976054881502</v>
      </c>
      <c r="P1129" s="186">
        <f t="shared" si="56"/>
        <v>132.34089678138608</v>
      </c>
      <c r="Q1129" s="215">
        <f>IF(P1129="-",0,P1129/(1+'General inputs'!$H$30)^'MP Calculations'!$C$40)</f>
        <v>293.96737900778766</v>
      </c>
    </row>
    <row r="1130" spans="3:17" x14ac:dyDescent="0.25">
      <c r="C1130" s="159"/>
      <c r="D1130" s="165" t="s">
        <v>282</v>
      </c>
      <c r="E1130" s="238">
        <v>33997</v>
      </c>
      <c r="F1130" s="166" t="str">
        <f t="shared" si="54"/>
        <v>Date check - OK</v>
      </c>
      <c r="G1130" s="68"/>
      <c r="H1130" s="162" t="s">
        <v>279</v>
      </c>
      <c r="I1130" s="173">
        <v>19964.399283333707</v>
      </c>
      <c r="J1130" s="168">
        <f>IFERROR(MIN('MP Calculations'!$E$30/I1130,1),"-")</f>
        <v>0.34115533736707537</v>
      </c>
      <c r="K1130" s="12"/>
      <c r="L1130" s="159">
        <v>5.7627189999999997</v>
      </c>
      <c r="M1130" s="187" t="s">
        <v>492</v>
      </c>
      <c r="N1130" s="187">
        <v>178.11094499999999</v>
      </c>
      <c r="O1130" s="186">
        <f t="shared" si="55"/>
        <v>1026.4033268594549</v>
      </c>
      <c r="P1130" s="186">
        <f t="shared" si="56"/>
        <v>350.16297324942587</v>
      </c>
      <c r="Q1130" s="215">
        <f>IF(P1130="-",0,P1130/(1+'General inputs'!$H$30)^'MP Calculations'!$C$40)</f>
        <v>777.81316263670612</v>
      </c>
    </row>
    <row r="1131" spans="3:17" x14ac:dyDescent="0.25">
      <c r="C1131" s="159"/>
      <c r="D1131" s="165" t="s">
        <v>282</v>
      </c>
      <c r="E1131" s="238">
        <v>33997</v>
      </c>
      <c r="F1131" s="166" t="str">
        <f t="shared" si="54"/>
        <v>Date check - OK</v>
      </c>
      <c r="G1131" s="68"/>
      <c r="H1131" s="162" t="s">
        <v>279</v>
      </c>
      <c r="I1131" s="173">
        <v>19964.399283333707</v>
      </c>
      <c r="J1131" s="168">
        <f>IFERROR(MIN('MP Calculations'!$E$30/I1131,1),"-")</f>
        <v>0.34115533736707537</v>
      </c>
      <c r="K1131" s="12"/>
      <c r="L1131" s="159">
        <v>3.9175840000000002</v>
      </c>
      <c r="M1131" s="187" t="s">
        <v>492</v>
      </c>
      <c r="N1131" s="187">
        <v>178.11094499999999</v>
      </c>
      <c r="O1131" s="186">
        <f t="shared" si="55"/>
        <v>697.76458835687993</v>
      </c>
      <c r="P1131" s="186">
        <f t="shared" si="56"/>
        <v>238.04611354368984</v>
      </c>
      <c r="Q1131" s="215">
        <f>IF(P1131="-",0,P1131/(1+'General inputs'!$H$30)^'MP Calculations'!$C$40)</f>
        <v>528.76921483330318</v>
      </c>
    </row>
    <row r="1132" spans="3:17" x14ac:dyDescent="0.25">
      <c r="C1132" s="159"/>
      <c r="D1132" s="165" t="s">
        <v>282</v>
      </c>
      <c r="E1132" s="238">
        <v>33997</v>
      </c>
      <c r="F1132" s="166" t="str">
        <f t="shared" si="54"/>
        <v>Date check - OK</v>
      </c>
      <c r="G1132" s="68"/>
      <c r="H1132" s="162" t="s">
        <v>279</v>
      </c>
      <c r="I1132" s="173">
        <v>19964.399283333707</v>
      </c>
      <c r="J1132" s="168">
        <f>IFERROR(MIN('MP Calculations'!$E$30/I1132,1),"-")</f>
        <v>0.34115533736707537</v>
      </c>
      <c r="K1132" s="12"/>
      <c r="L1132" s="159">
        <v>2.3790439999999999</v>
      </c>
      <c r="M1132" s="187" t="s">
        <v>492</v>
      </c>
      <c r="N1132" s="187">
        <v>178.11094499999999</v>
      </c>
      <c r="O1132" s="186">
        <f t="shared" si="55"/>
        <v>423.73377503657997</v>
      </c>
      <c r="P1132" s="186">
        <f t="shared" si="56"/>
        <v>144.55903897642887</v>
      </c>
      <c r="Q1132" s="215">
        <f>IF(P1132="-",0,P1132/(1+'General inputs'!$H$30)^'MP Calculations'!$C$40)</f>
        <v>321.10740393412902</v>
      </c>
    </row>
    <row r="1133" spans="3:17" x14ac:dyDescent="0.25">
      <c r="C1133" s="159"/>
      <c r="D1133" s="165" t="s">
        <v>282</v>
      </c>
      <c r="E1133" s="238">
        <v>33997</v>
      </c>
      <c r="F1133" s="166" t="str">
        <f t="shared" si="54"/>
        <v>Date check - OK</v>
      </c>
      <c r="G1133" s="68"/>
      <c r="H1133" s="162" t="s">
        <v>279</v>
      </c>
      <c r="I1133" s="173">
        <v>19964.399283333707</v>
      </c>
      <c r="J1133" s="168">
        <f>IFERROR(MIN('MP Calculations'!$E$30/I1133,1),"-")</f>
        <v>0.34115533736707537</v>
      </c>
      <c r="K1133" s="12"/>
      <c r="L1133" s="159">
        <v>4.5118900000000002</v>
      </c>
      <c r="M1133" s="187" t="s">
        <v>492</v>
      </c>
      <c r="N1133" s="187">
        <v>178.11094499999999</v>
      </c>
      <c r="O1133" s="186">
        <f t="shared" si="55"/>
        <v>803.61699163604999</v>
      </c>
      <c r="P1133" s="186">
        <f t="shared" si="56"/>
        <v>274.15822589551084</v>
      </c>
      <c r="Q1133" s="215">
        <f>IF(P1133="-",0,P1133/(1+'General inputs'!$H$30)^'MP Calculations'!$C$40)</f>
        <v>608.98465296831739</v>
      </c>
    </row>
    <row r="1134" spans="3:17" x14ac:dyDescent="0.25">
      <c r="C1134" s="159"/>
      <c r="D1134" s="165" t="s">
        <v>282</v>
      </c>
      <c r="E1134" s="238">
        <v>33997</v>
      </c>
      <c r="F1134" s="166" t="str">
        <f t="shared" si="54"/>
        <v>Date check - OK</v>
      </c>
      <c r="G1134" s="68"/>
      <c r="H1134" s="162" t="s">
        <v>279</v>
      </c>
      <c r="I1134" s="173">
        <v>19964.399283333707</v>
      </c>
      <c r="J1134" s="168">
        <f>IFERROR(MIN('MP Calculations'!$E$30/I1134,1),"-")</f>
        <v>0.34115533736707537</v>
      </c>
      <c r="K1134" s="12"/>
      <c r="L1134" s="159">
        <v>5.3532729999999997</v>
      </c>
      <c r="M1134" s="187" t="s">
        <v>492</v>
      </c>
      <c r="N1134" s="187">
        <v>178.11094499999999</v>
      </c>
      <c r="O1134" s="186">
        <f t="shared" si="55"/>
        <v>953.47651287298493</v>
      </c>
      <c r="P1134" s="186">
        <f t="shared" si="56"/>
        <v>325.28360142076576</v>
      </c>
      <c r="Q1134" s="215">
        <f>IF(P1134="-",0,P1134/(1+'General inputs'!$H$30)^'MP Calculations'!$C$40)</f>
        <v>722.54888752821159</v>
      </c>
    </row>
    <row r="1135" spans="3:17" x14ac:dyDescent="0.25">
      <c r="C1135" s="159"/>
      <c r="D1135" s="165" t="s">
        <v>282</v>
      </c>
      <c r="E1135" s="238">
        <v>33997</v>
      </c>
      <c r="F1135" s="166" t="str">
        <f t="shared" si="54"/>
        <v>Date check - OK</v>
      </c>
      <c r="G1135" s="68"/>
      <c r="H1135" s="162" t="s">
        <v>279</v>
      </c>
      <c r="I1135" s="173">
        <v>19964.399283333707</v>
      </c>
      <c r="J1135" s="168">
        <f>IFERROR(MIN('MP Calculations'!$E$30/I1135,1),"-")</f>
        <v>0.34115533736707537</v>
      </c>
      <c r="K1135" s="12"/>
      <c r="L1135" s="159">
        <v>4.7048110000000003</v>
      </c>
      <c r="M1135" s="187" t="s">
        <v>492</v>
      </c>
      <c r="N1135" s="187">
        <v>178.11094499999999</v>
      </c>
      <c r="O1135" s="186">
        <f t="shared" si="55"/>
        <v>837.97833325639499</v>
      </c>
      <c r="P1135" s="186">
        <f t="shared" si="56"/>
        <v>285.88078098838497</v>
      </c>
      <c r="Q1135" s="215">
        <f>IF(P1135="-",0,P1135/(1+'General inputs'!$H$30)^'MP Calculations'!$C$40)</f>
        <v>635.02383571330904</v>
      </c>
    </row>
    <row r="1136" spans="3:17" x14ac:dyDescent="0.25">
      <c r="C1136" s="159"/>
      <c r="D1136" s="165" t="s">
        <v>282</v>
      </c>
      <c r="E1136" s="238">
        <v>33997</v>
      </c>
      <c r="F1136" s="166" t="str">
        <f t="shared" si="54"/>
        <v>Date check - OK</v>
      </c>
      <c r="G1136" s="68"/>
      <c r="H1136" s="162" t="s">
        <v>279</v>
      </c>
      <c r="I1136" s="173">
        <v>19964.399283333707</v>
      </c>
      <c r="J1136" s="168">
        <f>IFERROR(MIN('MP Calculations'!$E$30/I1136,1),"-")</f>
        <v>0.34115533736707537</v>
      </c>
      <c r="K1136" s="12"/>
      <c r="L1136" s="159">
        <v>5.6024839999999996</v>
      </c>
      <c r="M1136" s="187" t="s">
        <v>492</v>
      </c>
      <c r="N1136" s="187">
        <v>178.11094499999999</v>
      </c>
      <c r="O1136" s="186">
        <f t="shared" si="55"/>
        <v>997.86371958737982</v>
      </c>
      <c r="P1136" s="186">
        <f t="shared" si="56"/>
        <v>340.42653390219726</v>
      </c>
      <c r="Q1136" s="215">
        <f>IF(P1136="-",0,P1136/(1+'General inputs'!$H$30)^'MP Calculations'!$C$40)</f>
        <v>756.18571696130664</v>
      </c>
    </row>
    <row r="1137" spans="3:17" x14ac:dyDescent="0.25">
      <c r="C1137" s="159"/>
      <c r="D1137" s="165" t="s">
        <v>282</v>
      </c>
      <c r="E1137" s="238">
        <v>33997</v>
      </c>
      <c r="F1137" s="166" t="str">
        <f t="shared" si="54"/>
        <v>Date check - OK</v>
      </c>
      <c r="G1137" s="68"/>
      <c r="H1137" s="162" t="s">
        <v>279</v>
      </c>
      <c r="I1137" s="173">
        <v>19964.399283333707</v>
      </c>
      <c r="J1137" s="168">
        <f>IFERROR(MIN('MP Calculations'!$E$30/I1137,1),"-")</f>
        <v>0.34115533736707537</v>
      </c>
      <c r="K1137" s="12"/>
      <c r="L1137" s="159">
        <v>4.5402849999999999</v>
      </c>
      <c r="M1137" s="187" t="s">
        <v>492</v>
      </c>
      <c r="N1137" s="187">
        <v>178.11094499999999</v>
      </c>
      <c r="O1137" s="186">
        <f t="shared" si="55"/>
        <v>808.67445191932495</v>
      </c>
      <c r="P1137" s="186">
        <f t="shared" si="56"/>
        <v>275.88360546467209</v>
      </c>
      <c r="Q1137" s="215">
        <f>IF(P1137="-",0,P1137/(1+'General inputs'!$H$30)^'MP Calculations'!$C$40)</f>
        <v>612.81721963573057</v>
      </c>
    </row>
    <row r="1138" spans="3:17" x14ac:dyDescent="0.25">
      <c r="C1138" s="159"/>
      <c r="D1138" s="165" t="s">
        <v>330</v>
      </c>
      <c r="E1138" s="238">
        <v>33997</v>
      </c>
      <c r="F1138" s="166" t="str">
        <f t="shared" si="54"/>
        <v>Date check - OK</v>
      </c>
      <c r="G1138" s="68"/>
      <c r="H1138" s="162" t="s">
        <v>279</v>
      </c>
      <c r="I1138" s="173">
        <v>19964.399283333707</v>
      </c>
      <c r="J1138" s="168">
        <f>IFERROR(MIN('MP Calculations'!$E$30/I1138,1),"-")</f>
        <v>0.34115533736707537</v>
      </c>
      <c r="K1138" s="12"/>
      <c r="L1138" s="159">
        <v>4.7194919999999998</v>
      </c>
      <c r="M1138" s="187" t="s">
        <v>492</v>
      </c>
      <c r="N1138" s="187">
        <v>137.14542700000001</v>
      </c>
      <c r="O1138" s="186">
        <f t="shared" si="55"/>
        <v>647.256745563084</v>
      </c>
      <c r="P1138" s="186">
        <f t="shared" si="56"/>
        <v>220.81509339568919</v>
      </c>
      <c r="Q1138" s="215">
        <f>IF(P1138="-",0,P1138/(1+'General inputs'!$H$30)^'MP Calculations'!$C$40)</f>
        <v>490.49413922379148</v>
      </c>
    </row>
    <row r="1139" spans="3:17" x14ac:dyDescent="0.25">
      <c r="C1139" s="159"/>
      <c r="D1139" s="165" t="s">
        <v>330</v>
      </c>
      <c r="E1139" s="238">
        <v>33997</v>
      </c>
      <c r="F1139" s="166" t="str">
        <f t="shared" si="54"/>
        <v>Date check - OK</v>
      </c>
      <c r="G1139" s="68"/>
      <c r="H1139" s="162" t="s">
        <v>279</v>
      </c>
      <c r="I1139" s="173">
        <v>19964.399283333707</v>
      </c>
      <c r="J1139" s="168">
        <f>IFERROR(MIN('MP Calculations'!$E$30/I1139,1),"-")</f>
        <v>0.34115533736707537</v>
      </c>
      <c r="K1139" s="12"/>
      <c r="L1139" s="159">
        <v>1.9517679999999999</v>
      </c>
      <c r="M1139" s="187" t="s">
        <v>492</v>
      </c>
      <c r="N1139" s="187">
        <v>137.14542700000001</v>
      </c>
      <c r="O1139" s="186">
        <f t="shared" si="55"/>
        <v>267.676055764936</v>
      </c>
      <c r="P1139" s="186">
        <f t="shared" si="56"/>
        <v>91.319115109574824</v>
      </c>
      <c r="Q1139" s="215">
        <f>IF(P1139="-",0,P1139/(1+'General inputs'!$H$30)^'MP Calculations'!$C$40)</f>
        <v>202.84614639129401</v>
      </c>
    </row>
    <row r="1140" spans="3:17" x14ac:dyDescent="0.25">
      <c r="C1140" s="159"/>
      <c r="D1140" s="165" t="s">
        <v>296</v>
      </c>
      <c r="E1140" s="238">
        <v>33997</v>
      </c>
      <c r="F1140" s="166" t="str">
        <f t="shared" si="54"/>
        <v>Date check - OK</v>
      </c>
      <c r="G1140" s="68"/>
      <c r="H1140" s="162" t="s">
        <v>279</v>
      </c>
      <c r="I1140" s="173">
        <v>19964.399283333707</v>
      </c>
      <c r="J1140" s="168">
        <f>IFERROR(MIN('MP Calculations'!$E$30/I1140,1),"-")</f>
        <v>0.34115533736707537</v>
      </c>
      <c r="K1140" s="12"/>
      <c r="L1140" s="159">
        <v>2.7490519999999998</v>
      </c>
      <c r="M1140" s="187" t="s">
        <v>492</v>
      </c>
      <c r="N1140" s="187">
        <v>219.07646199999999</v>
      </c>
      <c r="O1140" s="186">
        <f t="shared" si="55"/>
        <v>602.2525860140239</v>
      </c>
      <c r="P1140" s="186">
        <f t="shared" si="56"/>
        <v>205.46168416180791</v>
      </c>
      <c r="Q1140" s="215">
        <f>IF(P1140="-",0,P1140/(1+'General inputs'!$H$30)^'MP Calculations'!$C$40)</f>
        <v>456.38978009455167</v>
      </c>
    </row>
    <row r="1141" spans="3:17" x14ac:dyDescent="0.25">
      <c r="C1141" s="159"/>
      <c r="D1141" s="165" t="s">
        <v>330</v>
      </c>
      <c r="E1141" s="238">
        <v>33997</v>
      </c>
      <c r="F1141" s="166" t="str">
        <f t="shared" si="54"/>
        <v>Date check - OK</v>
      </c>
      <c r="G1141" s="68"/>
      <c r="H1141" s="162" t="s">
        <v>279</v>
      </c>
      <c r="I1141" s="173">
        <v>19964.399283333707</v>
      </c>
      <c r="J1141" s="168">
        <f>IFERROR(MIN('MP Calculations'!$E$30/I1141,1),"-")</f>
        <v>0.34115533736707537</v>
      </c>
      <c r="K1141" s="12"/>
      <c r="L1141" s="159">
        <v>4.7169689999999997</v>
      </c>
      <c r="M1141" s="187" t="s">
        <v>492</v>
      </c>
      <c r="N1141" s="187">
        <v>137.14542700000001</v>
      </c>
      <c r="O1141" s="186">
        <f t="shared" si="55"/>
        <v>646.91072765076308</v>
      </c>
      <c r="P1141" s="186">
        <f t="shared" si="56"/>
        <v>220.6970475380763</v>
      </c>
      <c r="Q1141" s="215">
        <f>IF(P1141="-",0,P1141/(1+'General inputs'!$H$30)^'MP Calculations'!$C$40)</f>
        <v>490.23192525812289</v>
      </c>
    </row>
    <row r="1142" spans="3:17" x14ac:dyDescent="0.25">
      <c r="C1142" s="159"/>
      <c r="D1142" s="165" t="s">
        <v>330</v>
      </c>
      <c r="E1142" s="238">
        <v>33997</v>
      </c>
      <c r="F1142" s="166" t="str">
        <f t="shared" si="54"/>
        <v>Date check - OK</v>
      </c>
      <c r="G1142" s="68"/>
      <c r="H1142" s="162" t="s">
        <v>279</v>
      </c>
      <c r="I1142" s="173">
        <v>19964.399283333707</v>
      </c>
      <c r="J1142" s="168">
        <f>IFERROR(MIN('MP Calculations'!$E$30/I1142,1),"-")</f>
        <v>0.34115533736707537</v>
      </c>
      <c r="K1142" s="12"/>
      <c r="L1142" s="159">
        <v>2.2492730000000001</v>
      </c>
      <c r="M1142" s="187" t="s">
        <v>492</v>
      </c>
      <c r="N1142" s="187">
        <v>137.14542700000001</v>
      </c>
      <c r="O1142" s="186">
        <f t="shared" si="55"/>
        <v>308.47750602457103</v>
      </c>
      <c r="P1142" s="186">
        <f t="shared" si="56"/>
        <v>105.23874763796655</v>
      </c>
      <c r="Q1142" s="215">
        <f>IF(P1142="-",0,P1142/(1+'General inputs'!$H$30)^'MP Calculations'!$C$40)</f>
        <v>233.76567308818727</v>
      </c>
    </row>
    <row r="1143" spans="3:17" x14ac:dyDescent="0.25">
      <c r="C1143" s="159"/>
      <c r="D1143" s="165" t="s">
        <v>282</v>
      </c>
      <c r="E1143" s="238">
        <v>33997</v>
      </c>
      <c r="F1143" s="166" t="str">
        <f t="shared" si="54"/>
        <v>Date check - OK</v>
      </c>
      <c r="G1143" s="68"/>
      <c r="H1143" s="162" t="s">
        <v>279</v>
      </c>
      <c r="I1143" s="173">
        <v>19964.399283333707</v>
      </c>
      <c r="J1143" s="168">
        <f>IFERROR(MIN('MP Calculations'!$E$30/I1143,1),"-")</f>
        <v>0.34115533736707537</v>
      </c>
      <c r="K1143" s="12"/>
      <c r="L1143" s="159">
        <v>1.667551</v>
      </c>
      <c r="M1143" s="187" t="s">
        <v>492</v>
      </c>
      <c r="N1143" s="187">
        <v>178.11094499999999</v>
      </c>
      <c r="O1143" s="186">
        <f t="shared" si="55"/>
        <v>297.00908444569495</v>
      </c>
      <c r="P1143" s="186">
        <f t="shared" si="56"/>
        <v>101.32623440515724</v>
      </c>
      <c r="Q1143" s="215">
        <f>IF(P1143="-",0,P1143/(1+'General inputs'!$H$30)^'MP Calculations'!$C$40)</f>
        <v>225.07485046000019</v>
      </c>
    </row>
    <row r="1144" spans="3:17" x14ac:dyDescent="0.25">
      <c r="C1144" s="159"/>
      <c r="D1144" s="165" t="s">
        <v>296</v>
      </c>
      <c r="E1144" s="238">
        <v>33997</v>
      </c>
      <c r="F1144" s="166" t="str">
        <f t="shared" si="54"/>
        <v>Date check - OK</v>
      </c>
      <c r="G1144" s="68"/>
      <c r="H1144" s="162" t="s">
        <v>279</v>
      </c>
      <c r="I1144" s="173">
        <v>19964.399283333707</v>
      </c>
      <c r="J1144" s="168">
        <f>IFERROR(MIN('MP Calculations'!$E$30/I1144,1),"-")</f>
        <v>0.34115533736707537</v>
      </c>
      <c r="K1144" s="12"/>
      <c r="L1144" s="159">
        <v>6.5402940000000003</v>
      </c>
      <c r="M1144" s="187" t="s">
        <v>492</v>
      </c>
      <c r="N1144" s="187">
        <v>219.07646199999999</v>
      </c>
      <c r="O1144" s="186">
        <f t="shared" si="55"/>
        <v>1432.8244699598281</v>
      </c>
      <c r="P1144" s="186">
        <f t="shared" si="56"/>
        <v>488.81571543694611</v>
      </c>
      <c r="Q1144" s="215">
        <f>IF(P1144="-",0,P1144/(1+'General inputs'!$H$30)^'MP Calculations'!$C$40)</f>
        <v>1085.8009744499982</v>
      </c>
    </row>
    <row r="1145" spans="3:17" x14ac:dyDescent="0.25">
      <c r="C1145" s="159"/>
      <c r="D1145" s="165" t="s">
        <v>296</v>
      </c>
      <c r="E1145" s="238">
        <v>33997</v>
      </c>
      <c r="F1145" s="166" t="str">
        <f t="shared" si="54"/>
        <v>Date check - OK</v>
      </c>
      <c r="G1145" s="68"/>
      <c r="H1145" s="162" t="s">
        <v>279</v>
      </c>
      <c r="I1145" s="173">
        <v>19964.399283333707</v>
      </c>
      <c r="J1145" s="168">
        <f>IFERROR(MIN('MP Calculations'!$E$30/I1145,1),"-")</f>
        <v>0.34115533736707537</v>
      </c>
      <c r="K1145" s="12"/>
      <c r="L1145" s="159">
        <v>6.5403789999999997</v>
      </c>
      <c r="M1145" s="187" t="s">
        <v>492</v>
      </c>
      <c r="N1145" s="187">
        <v>219.07646199999999</v>
      </c>
      <c r="O1145" s="186">
        <f t="shared" si="55"/>
        <v>1432.8430914590979</v>
      </c>
      <c r="P1145" s="186">
        <f t="shared" si="56"/>
        <v>488.82206826081176</v>
      </c>
      <c r="Q1145" s="215">
        <f>IF(P1145="-",0,P1145/(1+'General inputs'!$H$30)^'MP Calculations'!$C$40)</f>
        <v>1085.8150859078053</v>
      </c>
    </row>
    <row r="1146" spans="3:17" x14ac:dyDescent="0.25">
      <c r="C1146" s="159"/>
      <c r="D1146" s="165" t="s">
        <v>296</v>
      </c>
      <c r="E1146" s="238">
        <v>33997</v>
      </c>
      <c r="F1146" s="166" t="str">
        <f t="shared" si="54"/>
        <v>Date check - OK</v>
      </c>
      <c r="G1146" s="68"/>
      <c r="H1146" s="162" t="s">
        <v>279</v>
      </c>
      <c r="I1146" s="173">
        <v>19964.399283333707</v>
      </c>
      <c r="J1146" s="168">
        <f>IFERROR(MIN('MP Calculations'!$E$30/I1146,1),"-")</f>
        <v>0.34115533736707537</v>
      </c>
      <c r="K1146" s="12"/>
      <c r="L1146" s="159">
        <v>3.1729409999999998</v>
      </c>
      <c r="M1146" s="187" t="s">
        <v>492</v>
      </c>
      <c r="N1146" s="187">
        <v>219.07646199999999</v>
      </c>
      <c r="O1146" s="186">
        <f t="shared" si="55"/>
        <v>695.11668841474193</v>
      </c>
      <c r="P1146" s="186">
        <f t="shared" si="56"/>
        <v>237.14276834561551</v>
      </c>
      <c r="Q1146" s="215">
        <f>IF(P1146="-",0,P1146/(1+'General inputs'!$H$30)^'MP Calculations'!$C$40)</f>
        <v>526.76262407658601</v>
      </c>
    </row>
    <row r="1147" spans="3:17" x14ac:dyDescent="0.25">
      <c r="C1147" s="159"/>
      <c r="D1147" s="165" t="s">
        <v>330</v>
      </c>
      <c r="E1147" s="238">
        <v>33997</v>
      </c>
      <c r="F1147" s="166" t="str">
        <f t="shared" si="54"/>
        <v>Date check - OK</v>
      </c>
      <c r="G1147" s="68"/>
      <c r="H1147" s="162" t="s">
        <v>279</v>
      </c>
      <c r="I1147" s="173">
        <v>19964.399283333707</v>
      </c>
      <c r="J1147" s="168">
        <f>IFERROR(MIN('MP Calculations'!$E$30/I1147,1),"-")</f>
        <v>0.34115533736707537</v>
      </c>
      <c r="K1147" s="12"/>
      <c r="L1147" s="159">
        <v>1.816017</v>
      </c>
      <c r="M1147" s="187" t="s">
        <v>492</v>
      </c>
      <c r="N1147" s="187">
        <v>137.14542700000001</v>
      </c>
      <c r="O1147" s="186">
        <f t="shared" si="55"/>
        <v>249.05842690425902</v>
      </c>
      <c r="P1147" s="186">
        <f t="shared" si="56"/>
        <v>84.967611654635562</v>
      </c>
      <c r="Q1147" s="215">
        <f>IF(P1147="-",0,P1147/(1+'General inputs'!$H$30)^'MP Calculations'!$C$40)</f>
        <v>188.73762159799659</v>
      </c>
    </row>
    <row r="1148" spans="3:17" x14ac:dyDescent="0.25">
      <c r="C1148" s="159"/>
      <c r="D1148" s="165" t="s">
        <v>330</v>
      </c>
      <c r="E1148" s="238">
        <v>33997</v>
      </c>
      <c r="F1148" s="166" t="str">
        <f t="shared" si="54"/>
        <v>Date check - OK</v>
      </c>
      <c r="G1148" s="68"/>
      <c r="H1148" s="162" t="s">
        <v>279</v>
      </c>
      <c r="I1148" s="173">
        <v>19964.399283333707</v>
      </c>
      <c r="J1148" s="168">
        <f>IFERROR(MIN('MP Calculations'!$E$30/I1148,1),"-")</f>
        <v>0.34115533736707537</v>
      </c>
      <c r="K1148" s="12"/>
      <c r="L1148" s="159">
        <v>2.1366079999999998</v>
      </c>
      <c r="M1148" s="187" t="s">
        <v>492</v>
      </c>
      <c r="N1148" s="187">
        <v>137.14542700000001</v>
      </c>
      <c r="O1148" s="186">
        <f t="shared" si="55"/>
        <v>293.02601649161602</v>
      </c>
      <c r="P1148" s="186">
        <f t="shared" si="56"/>
        <v>99.967389513527451</v>
      </c>
      <c r="Q1148" s="215">
        <f>IF(P1148="-",0,P1148/(1+'General inputs'!$H$30)^'MP Calculations'!$C$40)</f>
        <v>222.0564632419478</v>
      </c>
    </row>
    <row r="1149" spans="3:17" x14ac:dyDescent="0.25">
      <c r="C1149" s="159"/>
      <c r="D1149" s="165" t="s">
        <v>330</v>
      </c>
      <c r="E1149" s="238">
        <v>33997</v>
      </c>
      <c r="F1149" s="166" t="str">
        <f t="shared" si="54"/>
        <v>Date check - OK</v>
      </c>
      <c r="G1149" s="68"/>
      <c r="H1149" s="162" t="s">
        <v>279</v>
      </c>
      <c r="I1149" s="173">
        <v>19964.399283333707</v>
      </c>
      <c r="J1149" s="168">
        <f>IFERROR(MIN('MP Calculations'!$E$30/I1149,1),"-")</f>
        <v>0.34115533736707537</v>
      </c>
      <c r="K1149" s="12"/>
      <c r="L1149" s="159">
        <v>5.561617</v>
      </c>
      <c r="M1149" s="187" t="s">
        <v>492</v>
      </c>
      <c r="N1149" s="187">
        <v>137.14542700000001</v>
      </c>
      <c r="O1149" s="186">
        <f t="shared" si="55"/>
        <v>762.75033827545906</v>
      </c>
      <c r="P1149" s="186">
        <f t="shared" si="56"/>
        <v>260.21634898121511</v>
      </c>
      <c r="Q1149" s="215">
        <f>IF(P1149="-",0,P1149/(1+'General inputs'!$H$30)^'MP Calculations'!$C$40)</f>
        <v>578.01571506157984</v>
      </c>
    </row>
    <row r="1150" spans="3:17" x14ac:dyDescent="0.25">
      <c r="C1150" s="159"/>
      <c r="D1150" s="165" t="s">
        <v>282</v>
      </c>
      <c r="E1150" s="238">
        <v>33997</v>
      </c>
      <c r="F1150" s="166" t="str">
        <f t="shared" si="54"/>
        <v>Date check - OK</v>
      </c>
      <c r="G1150" s="68"/>
      <c r="H1150" s="162" t="s">
        <v>279</v>
      </c>
      <c r="I1150" s="173">
        <v>19964.399283333707</v>
      </c>
      <c r="J1150" s="168">
        <f>IFERROR(MIN('MP Calculations'!$E$30/I1150,1),"-")</f>
        <v>0.34115533736707537</v>
      </c>
      <c r="K1150" s="12"/>
      <c r="L1150" s="159">
        <v>4.7532519999999998</v>
      </c>
      <c r="M1150" s="187" t="s">
        <v>492</v>
      </c>
      <c r="N1150" s="187">
        <v>178.11094499999999</v>
      </c>
      <c r="O1150" s="186">
        <f t="shared" si="55"/>
        <v>846.60620554313994</v>
      </c>
      <c r="P1150" s="186">
        <f t="shared" si="56"/>
        <v>288.82422566912948</v>
      </c>
      <c r="Q1150" s="215">
        <f>IF(P1150="-",0,P1150/(1+'General inputs'!$H$30)^'MP Calculations'!$C$40)</f>
        <v>641.5620770211508</v>
      </c>
    </row>
    <row r="1151" spans="3:17" x14ac:dyDescent="0.25">
      <c r="C1151" s="159"/>
      <c r="D1151" s="165" t="s">
        <v>296</v>
      </c>
      <c r="E1151" s="238">
        <v>33997</v>
      </c>
      <c r="F1151" s="166" t="str">
        <f t="shared" si="54"/>
        <v>Date check - OK</v>
      </c>
      <c r="G1151" s="68"/>
      <c r="H1151" s="162" t="s">
        <v>279</v>
      </c>
      <c r="I1151" s="173">
        <v>19964.399283333707</v>
      </c>
      <c r="J1151" s="168">
        <f>IFERROR(MIN('MP Calculations'!$E$30/I1151,1),"-")</f>
        <v>0.34115533736707537</v>
      </c>
      <c r="K1151" s="12"/>
      <c r="L1151" s="159">
        <v>6.2709149999999996</v>
      </c>
      <c r="M1151" s="187" t="s">
        <v>492</v>
      </c>
      <c r="N1151" s="187">
        <v>219.07646199999999</v>
      </c>
      <c r="O1151" s="186">
        <f t="shared" si="55"/>
        <v>1373.8098717027299</v>
      </c>
      <c r="P1151" s="186">
        <f t="shared" si="56"/>
        <v>468.68257025896332</v>
      </c>
      <c r="Q1151" s="215">
        <f>IF(P1151="-",0,P1151/(1+'General inputs'!$H$30)^'MP Calculations'!$C$40)</f>
        <v>1041.0794404185972</v>
      </c>
    </row>
    <row r="1152" spans="3:17" x14ac:dyDescent="0.25">
      <c r="C1152" s="159"/>
      <c r="D1152" s="165" t="s">
        <v>296</v>
      </c>
      <c r="E1152" s="238">
        <v>33997</v>
      </c>
      <c r="F1152" s="166" t="str">
        <f t="shared" si="54"/>
        <v>Date check - OK</v>
      </c>
      <c r="G1152" s="68"/>
      <c r="H1152" s="162" t="s">
        <v>279</v>
      </c>
      <c r="I1152" s="173">
        <v>19964.399283333707</v>
      </c>
      <c r="J1152" s="168">
        <f>IFERROR(MIN('MP Calculations'!$E$30/I1152,1),"-")</f>
        <v>0.34115533736707537</v>
      </c>
      <c r="K1152" s="12"/>
      <c r="L1152" s="159">
        <v>3.0866699999999998</v>
      </c>
      <c r="M1152" s="187" t="s">
        <v>492</v>
      </c>
      <c r="N1152" s="187">
        <v>219.07646199999999</v>
      </c>
      <c r="O1152" s="186">
        <f t="shared" si="55"/>
        <v>676.21674296153992</v>
      </c>
      <c r="P1152" s="186">
        <f t="shared" si="56"/>
        <v>230.69495107830903</v>
      </c>
      <c r="Q1152" s="215">
        <f>IF(P1152="-",0,P1152/(1+'General inputs'!$H$30)^'MP Calculations'!$C$40)</f>
        <v>512.44015847079277</v>
      </c>
    </row>
    <row r="1153" spans="3:17" x14ac:dyDescent="0.25">
      <c r="C1153" s="159"/>
      <c r="D1153" s="165" t="s">
        <v>282</v>
      </c>
      <c r="E1153" s="238">
        <v>33997</v>
      </c>
      <c r="F1153" s="166" t="str">
        <f t="shared" si="54"/>
        <v>Date check - OK</v>
      </c>
      <c r="G1153" s="68"/>
      <c r="H1153" s="162" t="s">
        <v>279</v>
      </c>
      <c r="I1153" s="173">
        <v>19964.399283333707</v>
      </c>
      <c r="J1153" s="168">
        <f>IFERROR(MIN('MP Calculations'!$E$30/I1153,1),"-")</f>
        <v>0.34115533736707537</v>
      </c>
      <c r="K1153" s="12"/>
      <c r="L1153" s="159">
        <v>1.814756</v>
      </c>
      <c r="M1153" s="187" t="s">
        <v>492</v>
      </c>
      <c r="N1153" s="187">
        <v>178.11094499999999</v>
      </c>
      <c r="O1153" s="186">
        <f t="shared" si="55"/>
        <v>323.22790610441996</v>
      </c>
      <c r="P1153" s="186">
        <f t="shared" si="56"/>
        <v>110.27092535350675</v>
      </c>
      <c r="Q1153" s="215">
        <f>IF(P1153="-",0,P1153/(1+'General inputs'!$H$30)^'MP Calculations'!$C$40)</f>
        <v>244.94359412179188</v>
      </c>
    </row>
    <row r="1154" spans="3:17" x14ac:dyDescent="0.25">
      <c r="C1154" s="159"/>
      <c r="D1154" s="165" t="s">
        <v>282</v>
      </c>
      <c r="E1154" s="238">
        <v>33997</v>
      </c>
      <c r="F1154" s="166" t="str">
        <f t="shared" si="54"/>
        <v>Date check - OK</v>
      </c>
      <c r="G1154" s="68"/>
      <c r="H1154" s="162" t="s">
        <v>279</v>
      </c>
      <c r="I1154" s="173">
        <v>19964.399283333707</v>
      </c>
      <c r="J1154" s="168">
        <f>IFERROR(MIN('MP Calculations'!$E$30/I1154,1),"-")</f>
        <v>0.34115533736707537</v>
      </c>
      <c r="K1154" s="12"/>
      <c r="L1154" s="159">
        <v>1.6772769999999999</v>
      </c>
      <c r="M1154" s="187" t="s">
        <v>492</v>
      </c>
      <c r="N1154" s="187">
        <v>178.11094499999999</v>
      </c>
      <c r="O1154" s="186">
        <f t="shared" si="55"/>
        <v>298.74139149676495</v>
      </c>
      <c r="P1154" s="186">
        <f t="shared" si="56"/>
        <v>101.91722020158839</v>
      </c>
      <c r="Q1154" s="215">
        <f>IF(P1154="-",0,P1154/(1+'General inputs'!$H$30)^'MP Calculations'!$C$40)</f>
        <v>226.38760071206084</v>
      </c>
    </row>
    <row r="1155" spans="3:17" x14ac:dyDescent="0.25">
      <c r="C1155" s="159"/>
      <c r="D1155" s="165" t="s">
        <v>282</v>
      </c>
      <c r="E1155" s="238">
        <v>33997</v>
      </c>
      <c r="F1155" s="166" t="str">
        <f t="shared" si="54"/>
        <v>Date check - OK</v>
      </c>
      <c r="G1155" s="68"/>
      <c r="H1155" s="162" t="s">
        <v>279</v>
      </c>
      <c r="I1155" s="173">
        <v>19964.399283333707</v>
      </c>
      <c r="J1155" s="168">
        <f>IFERROR(MIN('MP Calculations'!$E$30/I1155,1),"-")</f>
        <v>0.34115533736707537</v>
      </c>
      <c r="K1155" s="12"/>
      <c r="L1155" s="159">
        <v>46.722759000000003</v>
      </c>
      <c r="M1155" s="187" t="s">
        <v>492</v>
      </c>
      <c r="N1155" s="187">
        <v>178.11094499999999</v>
      </c>
      <c r="O1155" s="186">
        <f t="shared" si="55"/>
        <v>8321.8347584972544</v>
      </c>
      <c r="P1155" s="186">
        <f t="shared" si="56"/>
        <v>2839.0383445481853</v>
      </c>
      <c r="Q1155" s="215">
        <f>IF(P1155="-",0,P1155/(1+'General inputs'!$H$30)^'MP Calculations'!$C$40)</f>
        <v>6306.3246611369786</v>
      </c>
    </row>
    <row r="1156" spans="3:17" x14ac:dyDescent="0.25">
      <c r="C1156" s="159"/>
      <c r="D1156" s="165" t="s">
        <v>282</v>
      </c>
      <c r="E1156" s="238">
        <v>33997</v>
      </c>
      <c r="F1156" s="166" t="str">
        <f t="shared" si="54"/>
        <v>Date check - OK</v>
      </c>
      <c r="G1156" s="68"/>
      <c r="H1156" s="162" t="s">
        <v>279</v>
      </c>
      <c r="I1156" s="173">
        <v>19964.399283333707</v>
      </c>
      <c r="J1156" s="168">
        <f>IFERROR(MIN('MP Calculations'!$E$30/I1156,1),"-")</f>
        <v>0.34115533736707537</v>
      </c>
      <c r="K1156" s="12"/>
      <c r="L1156" s="159">
        <v>1.497212</v>
      </c>
      <c r="M1156" s="187" t="s">
        <v>492</v>
      </c>
      <c r="N1156" s="187">
        <v>178.11094499999999</v>
      </c>
      <c r="O1156" s="186">
        <f t="shared" si="55"/>
        <v>266.66984418533997</v>
      </c>
      <c r="P1156" s="186">
        <f t="shared" si="56"/>
        <v>90.975840658675082</v>
      </c>
      <c r="Q1156" s="215">
        <f>IF(P1156="-",0,P1156/(1+'General inputs'!$H$30)^'MP Calculations'!$C$40)</f>
        <v>202.0836346276173</v>
      </c>
    </row>
    <row r="1157" spans="3:17" x14ac:dyDescent="0.25">
      <c r="C1157" s="159"/>
      <c r="D1157" s="165" t="s">
        <v>296</v>
      </c>
      <c r="E1157" s="238">
        <v>33997</v>
      </c>
      <c r="F1157" s="166" t="str">
        <f t="shared" si="54"/>
        <v>Date check - OK</v>
      </c>
      <c r="G1157" s="68"/>
      <c r="H1157" s="162" t="s">
        <v>279</v>
      </c>
      <c r="I1157" s="173">
        <v>19964.399283333707</v>
      </c>
      <c r="J1157" s="168">
        <f>IFERROR(MIN('MP Calculations'!$E$30/I1157,1),"-")</f>
        <v>0.34115533736707537</v>
      </c>
      <c r="K1157" s="12"/>
      <c r="L1157" s="159">
        <v>2.7896040000000002</v>
      </c>
      <c r="M1157" s="187" t="s">
        <v>492</v>
      </c>
      <c r="N1157" s="187">
        <v>219.07646199999999</v>
      </c>
      <c r="O1157" s="186">
        <f t="shared" si="55"/>
        <v>611.13657470104806</v>
      </c>
      <c r="P1157" s="186">
        <f t="shared" si="56"/>
        <v>208.49250431949491</v>
      </c>
      <c r="Q1157" s="215">
        <f>IF(P1157="-",0,P1157/(1+'General inputs'!$H$30)^'MP Calculations'!$C$40)</f>
        <v>463.12210758868224</v>
      </c>
    </row>
    <row r="1158" spans="3:17" x14ac:dyDescent="0.25">
      <c r="C1158" s="159"/>
      <c r="D1158" s="165" t="s">
        <v>296</v>
      </c>
      <c r="E1158" s="238">
        <v>33997</v>
      </c>
      <c r="F1158" s="166" t="str">
        <f t="shared" si="54"/>
        <v>Date check - OK</v>
      </c>
      <c r="G1158" s="68"/>
      <c r="H1158" s="162" t="s">
        <v>279</v>
      </c>
      <c r="I1158" s="173">
        <v>19964.399283333707</v>
      </c>
      <c r="J1158" s="168">
        <f>IFERROR(MIN('MP Calculations'!$E$30/I1158,1),"-")</f>
        <v>0.34115533736707537</v>
      </c>
      <c r="K1158" s="12"/>
      <c r="L1158" s="159">
        <v>6.2273779999999999</v>
      </c>
      <c r="M1158" s="187" t="s">
        <v>492</v>
      </c>
      <c r="N1158" s="187">
        <v>219.07646199999999</v>
      </c>
      <c r="O1158" s="186">
        <f t="shared" si="55"/>
        <v>1364.2719397766359</v>
      </c>
      <c r="P1158" s="186">
        <f t="shared" si="56"/>
        <v>465.42865387493254</v>
      </c>
      <c r="Q1158" s="215">
        <f>IF(P1158="-",0,P1158/(1+'General inputs'!$H$30)^'MP Calculations'!$C$40)</f>
        <v>1033.8515517297051</v>
      </c>
    </row>
    <row r="1159" spans="3:17" x14ac:dyDescent="0.25">
      <c r="C1159" s="159"/>
      <c r="D1159" s="165" t="s">
        <v>282</v>
      </c>
      <c r="E1159" s="238">
        <v>33997</v>
      </c>
      <c r="F1159" s="166" t="str">
        <f t="shared" si="54"/>
        <v>Date check - OK</v>
      </c>
      <c r="G1159" s="68"/>
      <c r="H1159" s="162" t="s">
        <v>279</v>
      </c>
      <c r="I1159" s="173">
        <v>19964.399283333707</v>
      </c>
      <c r="J1159" s="168">
        <f>IFERROR(MIN('MP Calculations'!$E$30/I1159,1),"-")</f>
        <v>0.34115533736707537</v>
      </c>
      <c r="K1159" s="12"/>
      <c r="L1159" s="159">
        <v>4.7528129999999997</v>
      </c>
      <c r="M1159" s="187" t="s">
        <v>492</v>
      </c>
      <c r="N1159" s="187">
        <v>178.11094499999999</v>
      </c>
      <c r="O1159" s="186">
        <f t="shared" ref="O1159:O1161" si="57">IF(N1159="","-",L1159*N1159)</f>
        <v>846.52801483828489</v>
      </c>
      <c r="P1159" s="186">
        <f t="shared" ref="P1159:P1161" si="58">IF(O1159="-","-",IF(OR(E1159&lt;$E$15,E1159&gt;$E$16),0,O1159*J1159))</f>
        <v>288.79755049283568</v>
      </c>
      <c r="Q1159" s="215">
        <f>IF(P1159="-",0,P1159/(1+'General inputs'!$H$30)^'MP Calculations'!$C$40)</f>
        <v>641.50282374532776</v>
      </c>
    </row>
    <row r="1160" spans="3:17" x14ac:dyDescent="0.25">
      <c r="C1160" s="159"/>
      <c r="D1160" s="165" t="s">
        <v>282</v>
      </c>
      <c r="E1160" s="238">
        <v>33997</v>
      </c>
      <c r="F1160" s="166" t="str">
        <f t="shared" si="54"/>
        <v>Date check - OK</v>
      </c>
      <c r="G1160" s="68"/>
      <c r="H1160" s="162" t="s">
        <v>279</v>
      </c>
      <c r="I1160" s="173">
        <v>19964.399283333707</v>
      </c>
      <c r="J1160" s="168">
        <f>IFERROR(MIN('MP Calculations'!$E$30/I1160,1),"-")</f>
        <v>0.34115533736707537</v>
      </c>
      <c r="K1160" s="12"/>
      <c r="L1160" s="159">
        <v>0.75513600000000003</v>
      </c>
      <c r="M1160" s="187" t="s">
        <v>492</v>
      </c>
      <c r="N1160" s="187">
        <v>178.11094499999999</v>
      </c>
      <c r="O1160" s="186">
        <f t="shared" si="57"/>
        <v>134.49798656351999</v>
      </c>
      <c r="P1160" s="186">
        <f t="shared" si="58"/>
        <v>45.884705981270031</v>
      </c>
      <c r="Q1160" s="215">
        <f>IF(P1160="-",0,P1160/(1+'General inputs'!$H$30)^'MP Calculations'!$C$40)</f>
        <v>101.92319292001427</v>
      </c>
    </row>
    <row r="1161" spans="3:17" x14ac:dyDescent="0.25">
      <c r="C1161" s="159"/>
      <c r="D1161" s="165" t="s">
        <v>282</v>
      </c>
      <c r="E1161" s="238">
        <v>33997</v>
      </c>
      <c r="F1161" s="166" t="str">
        <f t="shared" si="54"/>
        <v>Date check - OK</v>
      </c>
      <c r="G1161" s="68"/>
      <c r="H1161" s="162" t="s">
        <v>279</v>
      </c>
      <c r="I1161" s="173">
        <v>19964.399283333707</v>
      </c>
      <c r="J1161" s="168">
        <f>IFERROR(MIN('MP Calculations'!$E$30/I1161,1),"-")</f>
        <v>0.34115533736707537</v>
      </c>
      <c r="K1161" s="12"/>
      <c r="L1161" s="159">
        <v>0.79250600000000004</v>
      </c>
      <c r="M1161" s="187" t="s">
        <v>492</v>
      </c>
      <c r="N1161" s="187">
        <v>178.11094499999999</v>
      </c>
      <c r="O1161" s="186">
        <f t="shared" si="57"/>
        <v>141.15399257817</v>
      </c>
      <c r="P1161" s="186">
        <f t="shared" si="58"/>
        <v>48.15543795871524</v>
      </c>
      <c r="Q1161" s="215">
        <f>IF(P1161="-",0,P1161/(1+'General inputs'!$H$30)^'MP Calculations'!$C$40)</f>
        <v>106.9671448961099</v>
      </c>
    </row>
    <row r="1162" spans="3:17" x14ac:dyDescent="0.25">
      <c r="C1162" s="159"/>
      <c r="D1162" s="165" t="s">
        <v>282</v>
      </c>
      <c r="E1162" s="238">
        <v>33997</v>
      </c>
      <c r="F1162" s="166" t="str">
        <f t="shared" si="54"/>
        <v>Date check - OK</v>
      </c>
      <c r="G1162" s="68"/>
      <c r="H1162" s="162" t="s">
        <v>279</v>
      </c>
      <c r="I1162" s="173">
        <v>19964.399283333707</v>
      </c>
      <c r="J1162" s="168">
        <f>IFERROR(MIN('MP Calculations'!$E$30/I1162,1),"-")</f>
        <v>0.34115533736707537</v>
      </c>
      <c r="K1162" s="12"/>
      <c r="L1162" s="159">
        <v>0.71653699999999998</v>
      </c>
      <c r="M1162" s="187" t="s">
        <v>492</v>
      </c>
      <c r="N1162" s="187">
        <v>178.11094499999999</v>
      </c>
      <c r="O1162" s="186">
        <f t="shared" si="55"/>
        <v>127.62308219746498</v>
      </c>
      <c r="P1162" s="186">
        <f t="shared" si="56"/>
        <v>43.539295662902155</v>
      </c>
      <c r="Q1162" s="215">
        <f>IF(P1162="-",0,P1162/(1+'General inputs'!$H$30)^'MP Calculations'!$C$40)</f>
        <v>96.713358766272918</v>
      </c>
    </row>
    <row r="1163" spans="3:17" x14ac:dyDescent="0.25">
      <c r="C1163" s="159"/>
      <c r="D1163" s="165" t="s">
        <v>282</v>
      </c>
      <c r="E1163" s="238">
        <v>33997</v>
      </c>
      <c r="F1163" s="166" t="str">
        <f t="shared" si="54"/>
        <v>Date check - OK</v>
      </c>
      <c r="G1163" s="68"/>
      <c r="H1163" s="162" t="s">
        <v>279</v>
      </c>
      <c r="I1163" s="173">
        <v>19964.399283333707</v>
      </c>
      <c r="J1163" s="168">
        <f>IFERROR(MIN('MP Calculations'!$E$30/I1163,1),"-")</f>
        <v>0.34115533736707537</v>
      </c>
      <c r="K1163" s="12"/>
      <c r="L1163" s="159">
        <v>0.72385100000000002</v>
      </c>
      <c r="M1163" s="187" t="s">
        <v>492</v>
      </c>
      <c r="N1163" s="187">
        <v>178.11094499999999</v>
      </c>
      <c r="O1163" s="186">
        <f t="shared" si="55"/>
        <v>128.92578564919501</v>
      </c>
      <c r="P1163" s="186">
        <f t="shared" si="56"/>
        <v>43.983719898466369</v>
      </c>
      <c r="Q1163" s="215">
        <f>IF(P1163="-",0,P1163/(1+'General inputs'!$H$30)^'MP Calculations'!$C$40)</f>
        <v>97.700553434540623</v>
      </c>
    </row>
    <row r="1164" spans="3:17" x14ac:dyDescent="0.25">
      <c r="C1164" s="159"/>
      <c r="D1164" s="165" t="s">
        <v>282</v>
      </c>
      <c r="E1164" s="238">
        <v>33997</v>
      </c>
      <c r="F1164" s="166" t="str">
        <f t="shared" si="54"/>
        <v>Date check - OK</v>
      </c>
      <c r="G1164" s="68"/>
      <c r="H1164" s="162" t="s">
        <v>279</v>
      </c>
      <c r="I1164" s="173">
        <v>19964.399283333707</v>
      </c>
      <c r="J1164" s="168">
        <f>IFERROR(MIN('MP Calculations'!$E$30/I1164,1),"-")</f>
        <v>0.34115533736707537</v>
      </c>
      <c r="K1164" s="12"/>
      <c r="L1164" s="159">
        <v>0.98729999999999996</v>
      </c>
      <c r="M1164" s="187" t="s">
        <v>492</v>
      </c>
      <c r="N1164" s="187">
        <v>178.11094499999999</v>
      </c>
      <c r="O1164" s="186">
        <f t="shared" si="55"/>
        <v>175.84893599849997</v>
      </c>
      <c r="P1164" s="186">
        <f t="shared" si="56"/>
        <v>59.991803086209501</v>
      </c>
      <c r="Q1164" s="215">
        <f>IF(P1164="-",0,P1164/(1+'General inputs'!$H$30)^'MP Calculations'!$C$40)</f>
        <v>133.2591326197269</v>
      </c>
    </row>
    <row r="1165" spans="3:17" x14ac:dyDescent="0.25">
      <c r="C1165" s="159"/>
      <c r="D1165" s="165" t="s">
        <v>282</v>
      </c>
      <c r="E1165" s="238">
        <v>33997</v>
      </c>
      <c r="F1165" s="166" t="str">
        <f t="shared" si="54"/>
        <v>Date check - OK</v>
      </c>
      <c r="G1165" s="68"/>
      <c r="H1165" s="162" t="s">
        <v>279</v>
      </c>
      <c r="I1165" s="173">
        <v>19964.399283333707</v>
      </c>
      <c r="J1165" s="168">
        <f>IFERROR(MIN('MP Calculations'!$E$30/I1165,1),"-")</f>
        <v>0.34115533736707537</v>
      </c>
      <c r="K1165" s="12"/>
      <c r="L1165" s="159">
        <v>0.97680199999999995</v>
      </c>
      <c r="M1165" s="187" t="s">
        <v>492</v>
      </c>
      <c r="N1165" s="187">
        <v>178.11094499999999</v>
      </c>
      <c r="O1165" s="186">
        <f t="shared" si="55"/>
        <v>173.97912729788999</v>
      </c>
      <c r="P1165" s="186">
        <f t="shared" si="56"/>
        <v>59.353907868141015</v>
      </c>
      <c r="Q1165" s="215">
        <f>IF(P1165="-",0,P1165/(1+'General inputs'!$H$30)^'MP Calculations'!$C$40)</f>
        <v>131.84218298512559</v>
      </c>
    </row>
    <row r="1166" spans="3:17" x14ac:dyDescent="0.25">
      <c r="C1166" s="159"/>
      <c r="D1166" s="165" t="s">
        <v>296</v>
      </c>
      <c r="E1166" s="238">
        <v>33997</v>
      </c>
      <c r="F1166" s="166" t="str">
        <f t="shared" si="54"/>
        <v>Date check - OK</v>
      </c>
      <c r="G1166" s="68"/>
      <c r="H1166" s="162" t="s">
        <v>279</v>
      </c>
      <c r="I1166" s="173">
        <v>19964.399283333707</v>
      </c>
      <c r="J1166" s="168">
        <f>IFERROR(MIN('MP Calculations'!$E$30/I1166,1),"-")</f>
        <v>0.34115533736707537</v>
      </c>
      <c r="K1166" s="12"/>
      <c r="L1166" s="159">
        <v>0.61568800000000001</v>
      </c>
      <c r="M1166" s="187" t="s">
        <v>492</v>
      </c>
      <c r="N1166" s="187">
        <v>219.07646199999999</v>
      </c>
      <c r="O1166" s="186">
        <f t="shared" si="55"/>
        <v>134.88274873585601</v>
      </c>
      <c r="P1166" s="186">
        <f t="shared" si="56"/>
        <v>46.015969649979418</v>
      </c>
      <c r="Q1166" s="215">
        <f>IF(P1166="-",0,P1166/(1+'General inputs'!$H$30)^'MP Calculations'!$C$40)</f>
        <v>102.21476746414923</v>
      </c>
    </row>
    <row r="1167" spans="3:17" x14ac:dyDescent="0.25">
      <c r="C1167" s="159"/>
      <c r="D1167" s="165" t="s">
        <v>296</v>
      </c>
      <c r="E1167" s="238">
        <v>33997</v>
      </c>
      <c r="F1167" s="166" t="str">
        <f t="shared" si="54"/>
        <v>Date check - OK</v>
      </c>
      <c r="G1167" s="68"/>
      <c r="H1167" s="162" t="s">
        <v>279</v>
      </c>
      <c r="I1167" s="173">
        <v>19964.399283333707</v>
      </c>
      <c r="J1167" s="168">
        <f>IFERROR(MIN('MP Calculations'!$E$30/I1167,1),"-")</f>
        <v>0.34115533736707537</v>
      </c>
      <c r="K1167" s="12"/>
      <c r="L1167" s="159">
        <v>0.60768800000000001</v>
      </c>
      <c r="M1167" s="187" t="s">
        <v>492</v>
      </c>
      <c r="N1167" s="187">
        <v>219.07646199999999</v>
      </c>
      <c r="O1167" s="186">
        <f t="shared" si="55"/>
        <v>133.13013703985601</v>
      </c>
      <c r="P1167" s="186">
        <f t="shared" si="56"/>
        <v>45.418056815557051</v>
      </c>
      <c r="Q1167" s="215">
        <f>IF(P1167="-",0,P1167/(1+'General inputs'!$H$30)^'MP Calculations'!$C$40)</f>
        <v>100.88663025875755</v>
      </c>
    </row>
    <row r="1168" spans="3:17" x14ac:dyDescent="0.25">
      <c r="C1168" s="159"/>
      <c r="D1168" s="165" t="s">
        <v>282</v>
      </c>
      <c r="E1168" s="238">
        <v>33997</v>
      </c>
      <c r="F1168" s="166" t="str">
        <f t="shared" ref="F1168:F1194" si="59">IF(E1168="","-",IF(OR(E1168&lt;$E$15,E1168&gt;$E$16),"ERROR - date outside of range","Date check - OK"))</f>
        <v>Date check - OK</v>
      </c>
      <c r="G1168" s="68"/>
      <c r="H1168" s="162" t="s">
        <v>279</v>
      </c>
      <c r="I1168" s="173">
        <v>19964.399283333707</v>
      </c>
      <c r="J1168" s="168">
        <f>IFERROR(MIN('MP Calculations'!$E$30/I1168,1),"-")</f>
        <v>0.34115533736707537</v>
      </c>
      <c r="K1168" s="12"/>
      <c r="L1168" s="159">
        <v>0.46218999999999999</v>
      </c>
      <c r="M1168" s="187" t="s">
        <v>492</v>
      </c>
      <c r="N1168" s="187">
        <v>178.11094499999999</v>
      </c>
      <c r="O1168" s="186">
        <f t="shared" si="55"/>
        <v>82.321097669549985</v>
      </c>
      <c r="P1168" s="186">
        <f t="shared" si="56"/>
        <v>28.084281847883286</v>
      </c>
      <c r="Q1168" s="215">
        <f>IF(P1168="-",0,P1168/(1+'General inputs'!$H$30)^'MP Calculations'!$C$40)</f>
        <v>62.383306498036632</v>
      </c>
    </row>
    <row r="1169" spans="3:17" x14ac:dyDescent="0.25">
      <c r="C1169" s="159"/>
      <c r="D1169" s="165" t="s">
        <v>282</v>
      </c>
      <c r="E1169" s="238">
        <v>33997</v>
      </c>
      <c r="F1169" s="166" t="str">
        <f t="shared" si="59"/>
        <v>Date check - OK</v>
      </c>
      <c r="G1169" s="68"/>
      <c r="H1169" s="162" t="s">
        <v>279</v>
      </c>
      <c r="I1169" s="173">
        <v>19964.399283333707</v>
      </c>
      <c r="J1169" s="168">
        <f>IFERROR(MIN('MP Calculations'!$E$30/I1169,1),"-")</f>
        <v>0.34115533736707537</v>
      </c>
      <c r="K1169" s="12"/>
      <c r="L1169" s="159">
        <v>0.50775999999999999</v>
      </c>
      <c r="M1169" s="187" t="s">
        <v>492</v>
      </c>
      <c r="N1169" s="187">
        <v>178.11094499999999</v>
      </c>
      <c r="O1169" s="186">
        <f t="shared" si="55"/>
        <v>90.437613433199985</v>
      </c>
      <c r="P1169" s="186">
        <f t="shared" si="56"/>
        <v>30.853274521476489</v>
      </c>
      <c r="Q1169" s="215">
        <f>IF(P1169="-",0,P1169/(1+'General inputs'!$H$30)^'MP Calculations'!$C$40)</f>
        <v>68.534039480393531</v>
      </c>
    </row>
    <row r="1170" spans="3:17" x14ac:dyDescent="0.25">
      <c r="C1170" s="159"/>
      <c r="D1170" s="165" t="s">
        <v>296</v>
      </c>
      <c r="E1170" s="238">
        <v>33997</v>
      </c>
      <c r="F1170" s="166" t="str">
        <f t="shared" si="59"/>
        <v>Date check - OK</v>
      </c>
      <c r="G1170" s="68"/>
      <c r="H1170" s="162" t="s">
        <v>279</v>
      </c>
      <c r="I1170" s="173">
        <v>19964.399283333707</v>
      </c>
      <c r="J1170" s="168">
        <f>IFERROR(MIN('MP Calculations'!$E$30/I1170,1),"-")</f>
        <v>0.34115533736707537</v>
      </c>
      <c r="K1170" s="12"/>
      <c r="L1170" s="159">
        <v>0.61452200000000001</v>
      </c>
      <c r="M1170" s="187" t="s">
        <v>492</v>
      </c>
      <c r="N1170" s="187">
        <v>219.07646199999999</v>
      </c>
      <c r="O1170" s="186">
        <f t="shared" si="55"/>
        <v>134.62730558116399</v>
      </c>
      <c r="P1170" s="186">
        <f t="shared" si="56"/>
        <v>45.928823854362349</v>
      </c>
      <c r="Q1170" s="215">
        <f>IF(P1170="-",0,P1170/(1+'General inputs'!$H$30)^'MP Calculations'!$C$40)</f>
        <v>102.02119146646338</v>
      </c>
    </row>
    <row r="1171" spans="3:17" x14ac:dyDescent="0.25">
      <c r="C1171" s="159"/>
      <c r="D1171" s="165" t="s">
        <v>296</v>
      </c>
      <c r="E1171" s="238">
        <v>33997</v>
      </c>
      <c r="F1171" s="166" t="str">
        <f t="shared" si="59"/>
        <v>Date check - OK</v>
      </c>
      <c r="G1171" s="68"/>
      <c r="H1171" s="162" t="s">
        <v>279</v>
      </c>
      <c r="I1171" s="173">
        <v>19964.399283333707</v>
      </c>
      <c r="J1171" s="168">
        <f>IFERROR(MIN('MP Calculations'!$E$30/I1171,1),"-")</f>
        <v>0.34115533736707537</v>
      </c>
      <c r="K1171" s="12"/>
      <c r="L1171" s="159">
        <v>0.64544199999999996</v>
      </c>
      <c r="M1171" s="187" t="s">
        <v>492</v>
      </c>
      <c r="N1171" s="187">
        <v>219.07646199999999</v>
      </c>
      <c r="O1171" s="186">
        <f t="shared" si="55"/>
        <v>141.40114978620397</v>
      </c>
      <c r="P1171" s="186">
        <f t="shared" si="56"/>
        <v>48.239756959404772</v>
      </c>
      <c r="Q1171" s="215">
        <f>IF(P1171="-",0,P1171/(1+'General inputs'!$H$30)^'MP Calculations'!$C$40)</f>
        <v>107.15444176530222</v>
      </c>
    </row>
    <row r="1172" spans="3:17" x14ac:dyDescent="0.25">
      <c r="C1172" s="159"/>
      <c r="D1172" s="165" t="s">
        <v>330</v>
      </c>
      <c r="E1172" s="238">
        <v>33997</v>
      </c>
      <c r="F1172" s="166" t="str">
        <f t="shared" si="59"/>
        <v>Date check - OK</v>
      </c>
      <c r="G1172" s="68"/>
      <c r="H1172" s="162" t="s">
        <v>279</v>
      </c>
      <c r="I1172" s="173">
        <v>19964.399283333707</v>
      </c>
      <c r="J1172" s="168">
        <f>IFERROR(MIN('MP Calculations'!$E$30/I1172,1),"-")</f>
        <v>0.34115533736707537</v>
      </c>
      <c r="K1172" s="12"/>
      <c r="L1172" s="159">
        <v>0.69879800000000003</v>
      </c>
      <c r="M1172" s="187" t="s">
        <v>492</v>
      </c>
      <c r="N1172" s="187">
        <v>137.14542700000001</v>
      </c>
      <c r="O1172" s="186">
        <f t="shared" si="55"/>
        <v>95.836950096746008</v>
      </c>
      <c r="P1172" s="186">
        <f t="shared" si="56"/>
        <v>32.695287042486953</v>
      </c>
      <c r="Q1172" s="215">
        <f>IF(P1172="-",0,P1172/(1+'General inputs'!$H$30)^'MP Calculations'!$C$40)</f>
        <v>72.625681641436643</v>
      </c>
    </row>
    <row r="1173" spans="3:17" x14ac:dyDescent="0.25">
      <c r="C1173" s="159"/>
      <c r="D1173" s="165" t="s">
        <v>330</v>
      </c>
      <c r="E1173" s="238">
        <v>33997</v>
      </c>
      <c r="F1173" s="166" t="str">
        <f t="shared" si="59"/>
        <v>Date check - OK</v>
      </c>
      <c r="G1173" s="68"/>
      <c r="H1173" s="162" t="s">
        <v>279</v>
      </c>
      <c r="I1173" s="173">
        <v>19964.399283333707</v>
      </c>
      <c r="J1173" s="168">
        <f>IFERROR(MIN('MP Calculations'!$E$30/I1173,1),"-")</f>
        <v>0.34115533736707537</v>
      </c>
      <c r="K1173" s="12"/>
      <c r="L1173" s="159">
        <v>0.70600799999999997</v>
      </c>
      <c r="M1173" s="187" t="s">
        <v>492</v>
      </c>
      <c r="N1173" s="187">
        <v>137.14542700000001</v>
      </c>
      <c r="O1173" s="186">
        <f t="shared" si="55"/>
        <v>96.825768625416003</v>
      </c>
      <c r="P1173" s="186">
        <f t="shared" si="56"/>
        <v>33.032627761230181</v>
      </c>
      <c r="Q1173" s="215">
        <f>IF(P1173="-",0,P1173/(1+'General inputs'!$H$30)^'MP Calculations'!$C$40)</f>
        <v>73.375012871112105</v>
      </c>
    </row>
    <row r="1174" spans="3:17" x14ac:dyDescent="0.25">
      <c r="C1174" s="159"/>
      <c r="D1174" s="165" t="s">
        <v>330</v>
      </c>
      <c r="E1174" s="238">
        <v>33997</v>
      </c>
      <c r="F1174" s="166" t="str">
        <f t="shared" si="59"/>
        <v>Date check - OK</v>
      </c>
      <c r="G1174" s="68"/>
      <c r="H1174" s="162" t="s">
        <v>279</v>
      </c>
      <c r="I1174" s="173">
        <v>19964.399283333707</v>
      </c>
      <c r="J1174" s="168">
        <f>IFERROR(MIN('MP Calculations'!$E$30/I1174,1),"-")</f>
        <v>0.34115533736707537</v>
      </c>
      <c r="K1174" s="12"/>
      <c r="L1174" s="159">
        <v>1.0219009999999999</v>
      </c>
      <c r="M1174" s="187" t="s">
        <v>492</v>
      </c>
      <c r="N1174" s="187">
        <v>137.14542700000001</v>
      </c>
      <c r="O1174" s="186">
        <f t="shared" si="55"/>
        <v>140.149048996727</v>
      </c>
      <c r="P1174" s="186">
        <f t="shared" si="56"/>
        <v>47.812596092153179</v>
      </c>
      <c r="Q1174" s="215">
        <f>IF(P1174="-",0,P1174/(1+'General inputs'!$H$30)^'MP Calculations'!$C$40)</f>
        <v>106.20559402726644</v>
      </c>
    </row>
    <row r="1175" spans="3:17" x14ac:dyDescent="0.25">
      <c r="C1175" s="159"/>
      <c r="D1175" s="165" t="s">
        <v>330</v>
      </c>
      <c r="E1175" s="238">
        <v>33997</v>
      </c>
      <c r="F1175" s="166" t="str">
        <f t="shared" si="59"/>
        <v>Date check - OK</v>
      </c>
      <c r="G1175" s="68"/>
      <c r="H1175" s="162" t="s">
        <v>279</v>
      </c>
      <c r="I1175" s="173">
        <v>19964.399283333707</v>
      </c>
      <c r="J1175" s="168">
        <f>IFERROR(MIN('MP Calculations'!$E$30/I1175,1),"-")</f>
        <v>0.34115533736707537</v>
      </c>
      <c r="K1175" s="12"/>
      <c r="L1175" s="159">
        <v>1.073091</v>
      </c>
      <c r="M1175" s="187" t="s">
        <v>492</v>
      </c>
      <c r="N1175" s="187">
        <v>137.14542700000001</v>
      </c>
      <c r="O1175" s="186">
        <f t="shared" ref="O1175:O1238" si="60">IF(N1175="","-",L1175*N1175)</f>
        <v>147.16952340485702</v>
      </c>
      <c r="P1175" s="186">
        <f t="shared" ref="P1175:P1238" si="61">IF(O1175="-","-",IF(OR(E1175&lt;$E$15,E1175&gt;$E$16),0,O1175*J1175))</f>
        <v>50.207668407335689</v>
      </c>
      <c r="Q1175" s="215">
        <f>IF(P1175="-",0,P1175/(1+'General inputs'!$H$30)^'MP Calculations'!$C$40)</f>
        <v>111.5257418285268</v>
      </c>
    </row>
    <row r="1176" spans="3:17" x14ac:dyDescent="0.25">
      <c r="C1176" s="159"/>
      <c r="D1176" s="165" t="s">
        <v>282</v>
      </c>
      <c r="E1176" s="238">
        <v>33997</v>
      </c>
      <c r="F1176" s="166" t="str">
        <f t="shared" si="59"/>
        <v>Date check - OK</v>
      </c>
      <c r="G1176" s="68"/>
      <c r="H1176" s="162" t="s">
        <v>279</v>
      </c>
      <c r="I1176" s="173">
        <v>19964.399283333707</v>
      </c>
      <c r="J1176" s="168">
        <f>IFERROR(MIN('MP Calculations'!$E$30/I1176,1),"-")</f>
        <v>0.34115533736707537</v>
      </c>
      <c r="K1176" s="12"/>
      <c r="L1176" s="159">
        <v>0.42878899999999998</v>
      </c>
      <c r="M1176" s="187" t="s">
        <v>492</v>
      </c>
      <c r="N1176" s="187">
        <v>178.11094499999999</v>
      </c>
      <c r="O1176" s="186">
        <f t="shared" si="60"/>
        <v>76.372013995604988</v>
      </c>
      <c r="P1176" s="186">
        <f t="shared" si="61"/>
        <v>26.054720200073621</v>
      </c>
      <c r="Q1176" s="215">
        <f>IF(P1176="-",0,P1176/(1+'General inputs'!$H$30)^'MP Calculations'!$C$40)</f>
        <v>57.875063523630182</v>
      </c>
    </row>
    <row r="1177" spans="3:17" x14ac:dyDescent="0.25">
      <c r="C1177" s="159"/>
      <c r="D1177" s="165" t="s">
        <v>282</v>
      </c>
      <c r="E1177" s="238">
        <v>33997</v>
      </c>
      <c r="F1177" s="166" t="str">
        <f t="shared" si="59"/>
        <v>Date check - OK</v>
      </c>
      <c r="G1177" s="68"/>
      <c r="H1177" s="162" t="s">
        <v>279</v>
      </c>
      <c r="I1177" s="173">
        <v>19964.399283333707</v>
      </c>
      <c r="J1177" s="168">
        <f>IFERROR(MIN('MP Calculations'!$E$30/I1177,1),"-")</f>
        <v>0.34115533736707537</v>
      </c>
      <c r="K1177" s="12"/>
      <c r="L1177" s="159">
        <v>0.39995599999999998</v>
      </c>
      <c r="M1177" s="187" t="s">
        <v>492</v>
      </c>
      <c r="N1177" s="187">
        <v>178.11094499999999</v>
      </c>
      <c r="O1177" s="186">
        <f t="shared" si="60"/>
        <v>71.236541118419993</v>
      </c>
      <c r="P1177" s="186">
        <f t="shared" si="61"/>
        <v>24.30272621811811</v>
      </c>
      <c r="Q1177" s="215">
        <f>IF(P1177="-",0,P1177/(1+'General inputs'!$H$30)^'MP Calculations'!$C$40)</f>
        <v>53.983378553687324</v>
      </c>
    </row>
    <row r="1178" spans="3:17" x14ac:dyDescent="0.25">
      <c r="C1178" s="159"/>
      <c r="D1178" s="165" t="s">
        <v>330</v>
      </c>
      <c r="E1178" s="238">
        <v>34010</v>
      </c>
      <c r="F1178" s="166" t="str">
        <f t="shared" si="59"/>
        <v>Date check - OK</v>
      </c>
      <c r="G1178" s="68"/>
      <c r="H1178" s="162" t="s">
        <v>279</v>
      </c>
      <c r="I1178" s="173">
        <v>19964.399283333707</v>
      </c>
      <c r="J1178" s="168">
        <f>IFERROR(MIN('MP Calculations'!$E$30/I1178,1),"-")</f>
        <v>0.34115533736707537</v>
      </c>
      <c r="K1178" s="12"/>
      <c r="L1178" s="159">
        <v>405.66437100000002</v>
      </c>
      <c r="M1178" s="187" t="s">
        <v>492</v>
      </c>
      <c r="N1178" s="187">
        <v>137.14542700000001</v>
      </c>
      <c r="O1178" s="186">
        <f t="shared" si="60"/>
        <v>55635.013379481425</v>
      </c>
      <c r="P1178" s="186">
        <f t="shared" si="61"/>
        <v>18980.181758898736</v>
      </c>
      <c r="Q1178" s="215">
        <f>IF(P1178="-",0,P1178/(1+'General inputs'!$H$30)^'MP Calculations'!$C$40)</f>
        <v>42160.469064764977</v>
      </c>
    </row>
    <row r="1179" spans="3:17" x14ac:dyDescent="0.25">
      <c r="C1179" s="159"/>
      <c r="D1179" s="165" t="s">
        <v>330</v>
      </c>
      <c r="E1179" s="238">
        <v>34010</v>
      </c>
      <c r="F1179" s="166" t="str">
        <f t="shared" si="59"/>
        <v>Date check - OK</v>
      </c>
      <c r="G1179" s="68"/>
      <c r="H1179" s="162" t="s">
        <v>279</v>
      </c>
      <c r="I1179" s="173">
        <v>19964.399283333707</v>
      </c>
      <c r="J1179" s="168">
        <f>IFERROR(MIN('MP Calculations'!$E$30/I1179,1),"-")</f>
        <v>0.34115533736707537</v>
      </c>
      <c r="K1179" s="12"/>
      <c r="L1179" s="159">
        <v>8.0206359999999997</v>
      </c>
      <c r="M1179" s="187" t="s">
        <v>492</v>
      </c>
      <c r="N1179" s="187">
        <v>137.14542700000001</v>
      </c>
      <c r="O1179" s="186">
        <f t="shared" si="60"/>
        <v>1099.993549031572</v>
      </c>
      <c r="P1179" s="186">
        <f t="shared" si="61"/>
        <v>375.26867032147248</v>
      </c>
      <c r="Q1179" s="215">
        <f>IF(P1179="-",0,P1179/(1+'General inputs'!$H$30)^'MP Calculations'!$C$40)</f>
        <v>833.58017152001821</v>
      </c>
    </row>
    <row r="1180" spans="3:17" x14ac:dyDescent="0.25">
      <c r="C1180" s="159"/>
      <c r="D1180" s="165" t="s">
        <v>330</v>
      </c>
      <c r="E1180" s="238">
        <v>34010</v>
      </c>
      <c r="F1180" s="166" t="str">
        <f t="shared" si="59"/>
        <v>Date check - OK</v>
      </c>
      <c r="G1180" s="68"/>
      <c r="H1180" s="162" t="s">
        <v>279</v>
      </c>
      <c r="I1180" s="173">
        <v>19964.399283333707</v>
      </c>
      <c r="J1180" s="168">
        <f>IFERROR(MIN('MP Calculations'!$E$30/I1180,1),"-")</f>
        <v>0.34115533736707537</v>
      </c>
      <c r="K1180" s="12"/>
      <c r="L1180" s="159">
        <v>0.58279499999999995</v>
      </c>
      <c r="M1180" s="187" t="s">
        <v>492</v>
      </c>
      <c r="N1180" s="187">
        <v>137.14542700000001</v>
      </c>
      <c r="O1180" s="186">
        <f t="shared" si="60"/>
        <v>79.927669128464998</v>
      </c>
      <c r="P1180" s="186">
        <f t="shared" si="61"/>
        <v>27.267750926485451</v>
      </c>
      <c r="Q1180" s="215">
        <f>IF(P1180="-",0,P1180/(1+'General inputs'!$H$30)^'MP Calculations'!$C$40)</f>
        <v>60.569555339627556</v>
      </c>
    </row>
    <row r="1181" spans="3:17" x14ac:dyDescent="0.25">
      <c r="C1181" s="159"/>
      <c r="D1181" s="165" t="s">
        <v>330</v>
      </c>
      <c r="E1181" s="238">
        <v>34010</v>
      </c>
      <c r="F1181" s="166" t="str">
        <f t="shared" si="59"/>
        <v>Date check - OK</v>
      </c>
      <c r="G1181" s="68"/>
      <c r="H1181" s="162" t="s">
        <v>279</v>
      </c>
      <c r="I1181" s="173">
        <v>19964.399283333707</v>
      </c>
      <c r="J1181" s="168">
        <f>IFERROR(MIN('MP Calculations'!$E$30/I1181,1),"-")</f>
        <v>0.34115533736707537</v>
      </c>
      <c r="K1181" s="12"/>
      <c r="L1181" s="159">
        <v>2.4092690000000001</v>
      </c>
      <c r="M1181" s="187" t="s">
        <v>492</v>
      </c>
      <c r="N1181" s="187">
        <v>137.14542700000001</v>
      </c>
      <c r="O1181" s="186">
        <f t="shared" si="60"/>
        <v>330.42022576286303</v>
      </c>
      <c r="P1181" s="186">
        <f t="shared" si="61"/>
        <v>112.72462359303475</v>
      </c>
      <c r="Q1181" s="215">
        <f>IF(P1181="-",0,P1181/(1+'General inputs'!$H$30)^'MP Calculations'!$C$40)</f>
        <v>250.39396704424226</v>
      </c>
    </row>
    <row r="1182" spans="3:17" x14ac:dyDescent="0.25">
      <c r="C1182" s="159"/>
      <c r="D1182" s="165" t="s">
        <v>330</v>
      </c>
      <c r="E1182" s="238">
        <v>34010</v>
      </c>
      <c r="F1182" s="166" t="str">
        <f t="shared" si="59"/>
        <v>Date check - OK</v>
      </c>
      <c r="G1182" s="68"/>
      <c r="H1182" s="162" t="s">
        <v>279</v>
      </c>
      <c r="I1182" s="173">
        <v>19964.399283333707</v>
      </c>
      <c r="J1182" s="168">
        <f>IFERROR(MIN('MP Calculations'!$E$30/I1182,1),"-")</f>
        <v>0.34115533736707537</v>
      </c>
      <c r="K1182" s="12"/>
      <c r="L1182" s="159">
        <v>2.044969</v>
      </c>
      <c r="M1182" s="187" t="s">
        <v>492</v>
      </c>
      <c r="N1182" s="187">
        <v>137.14542700000001</v>
      </c>
      <c r="O1182" s="186">
        <f t="shared" si="60"/>
        <v>280.45814670676305</v>
      </c>
      <c r="P1182" s="186">
        <f t="shared" si="61"/>
        <v>95.679793657090471</v>
      </c>
      <c r="Q1182" s="215">
        <f>IF(P1182="-",0,P1182/(1+'General inputs'!$H$30)^'MP Calculations'!$C$40)</f>
        <v>212.53247370571617</v>
      </c>
    </row>
    <row r="1183" spans="3:17" x14ac:dyDescent="0.25">
      <c r="C1183" s="159"/>
      <c r="D1183" s="165" t="s">
        <v>330</v>
      </c>
      <c r="E1183" s="238">
        <v>34010</v>
      </c>
      <c r="F1183" s="166" t="str">
        <f t="shared" si="59"/>
        <v>Date check - OK</v>
      </c>
      <c r="G1183" s="68"/>
      <c r="H1183" s="162" t="s">
        <v>279</v>
      </c>
      <c r="I1183" s="173">
        <v>19964.399283333707</v>
      </c>
      <c r="J1183" s="168">
        <f>IFERROR(MIN('MP Calculations'!$E$30/I1183,1),"-")</f>
        <v>0.34115533736707537</v>
      </c>
      <c r="K1183" s="12"/>
      <c r="L1183" s="159">
        <v>0.34062199999999998</v>
      </c>
      <c r="M1183" s="187" t="s">
        <v>492</v>
      </c>
      <c r="N1183" s="187">
        <v>137.14542700000001</v>
      </c>
      <c r="O1183" s="186">
        <f t="shared" si="60"/>
        <v>46.714749635594004</v>
      </c>
      <c r="P1183" s="186">
        <f t="shared" si="61"/>
        <v>15.936986171949533</v>
      </c>
      <c r="Q1183" s="215">
        <f>IF(P1183="-",0,P1183/(1+'General inputs'!$H$30)^'MP Calculations'!$C$40)</f>
        <v>35.400652165675098</v>
      </c>
    </row>
    <row r="1184" spans="3:17" x14ac:dyDescent="0.25">
      <c r="C1184" s="159"/>
      <c r="D1184" s="165" t="s">
        <v>330</v>
      </c>
      <c r="E1184" s="238">
        <v>34010</v>
      </c>
      <c r="F1184" s="166" t="str">
        <f t="shared" si="59"/>
        <v>Date check - OK</v>
      </c>
      <c r="G1184" s="68"/>
      <c r="H1184" s="162" t="s">
        <v>279</v>
      </c>
      <c r="I1184" s="173">
        <v>19964.399283333707</v>
      </c>
      <c r="J1184" s="168">
        <f>IFERROR(MIN('MP Calculations'!$E$30/I1184,1),"-")</f>
        <v>0.34115533736707537</v>
      </c>
      <c r="K1184" s="12"/>
      <c r="L1184" s="159">
        <v>1.2216659999999999</v>
      </c>
      <c r="M1184" s="187" t="s">
        <v>492</v>
      </c>
      <c r="N1184" s="187">
        <v>137.14542700000001</v>
      </c>
      <c r="O1184" s="186">
        <f t="shared" si="60"/>
        <v>167.54590522138201</v>
      </c>
      <c r="P1184" s="186">
        <f t="shared" si="61"/>
        <v>57.15917982027262</v>
      </c>
      <c r="Q1184" s="215">
        <f>IF(P1184="-",0,P1184/(1+'General inputs'!$H$30)^'MP Calculations'!$C$40)</f>
        <v>126.96705770217906</v>
      </c>
    </row>
    <row r="1185" spans="3:17" x14ac:dyDescent="0.25">
      <c r="C1185" s="159"/>
      <c r="D1185" s="165" t="s">
        <v>330</v>
      </c>
      <c r="E1185" s="238">
        <v>34010</v>
      </c>
      <c r="F1185" s="166" t="str">
        <f t="shared" si="59"/>
        <v>Date check - OK</v>
      </c>
      <c r="G1185" s="68"/>
      <c r="H1185" s="162" t="s">
        <v>279</v>
      </c>
      <c r="I1185" s="173">
        <v>19964.399283333707</v>
      </c>
      <c r="J1185" s="168">
        <f>IFERROR(MIN('MP Calculations'!$E$30/I1185,1),"-")</f>
        <v>0.34115533736707537</v>
      </c>
      <c r="K1185" s="12"/>
      <c r="L1185" s="159">
        <v>3.123535</v>
      </c>
      <c r="M1185" s="187" t="s">
        <v>492</v>
      </c>
      <c r="N1185" s="187">
        <v>137.14542700000001</v>
      </c>
      <c r="O1185" s="186">
        <f t="shared" si="60"/>
        <v>428.37854132444505</v>
      </c>
      <c r="P1185" s="186">
        <f t="shared" si="61"/>
        <v>146.14362578635669</v>
      </c>
      <c r="Q1185" s="215">
        <f>IF(P1185="-",0,P1185/(1+'General inputs'!$H$30)^'MP Calculations'!$C$40)</f>
        <v>324.62722919339319</v>
      </c>
    </row>
    <row r="1186" spans="3:17" x14ac:dyDescent="0.25">
      <c r="C1186" s="159"/>
      <c r="D1186" s="165" t="s">
        <v>330</v>
      </c>
      <c r="E1186" s="238">
        <v>34010</v>
      </c>
      <c r="F1186" s="166" t="str">
        <f t="shared" si="59"/>
        <v>Date check - OK</v>
      </c>
      <c r="G1186" s="68"/>
      <c r="H1186" s="162" t="s">
        <v>279</v>
      </c>
      <c r="I1186" s="173">
        <v>19964.399283333707</v>
      </c>
      <c r="J1186" s="168">
        <f>IFERROR(MIN('MP Calculations'!$E$30/I1186,1),"-")</f>
        <v>0.34115533736707537</v>
      </c>
      <c r="K1186" s="12"/>
      <c r="L1186" s="159">
        <v>3.087812</v>
      </c>
      <c r="M1186" s="187" t="s">
        <v>492</v>
      </c>
      <c r="N1186" s="187">
        <v>137.14542700000001</v>
      </c>
      <c r="O1186" s="186">
        <f t="shared" si="60"/>
        <v>423.47929523572401</v>
      </c>
      <c r="P1186" s="186">
        <f t="shared" si="61"/>
        <v>144.47222183411475</v>
      </c>
      <c r="Q1186" s="215">
        <f>IF(P1186="-",0,P1186/(1+'General inputs'!$H$30)^'MP Calculations'!$C$40)</f>
        <v>320.91455797041164</v>
      </c>
    </row>
    <row r="1187" spans="3:17" x14ac:dyDescent="0.25">
      <c r="C1187" s="159"/>
      <c r="D1187" s="165" t="s">
        <v>330</v>
      </c>
      <c r="E1187" s="238">
        <v>34010</v>
      </c>
      <c r="F1187" s="166" t="str">
        <f t="shared" si="59"/>
        <v>Date check - OK</v>
      </c>
      <c r="G1187" s="68"/>
      <c r="H1187" s="162" t="s">
        <v>279</v>
      </c>
      <c r="I1187" s="173">
        <v>19964.399283333707</v>
      </c>
      <c r="J1187" s="168">
        <f>IFERROR(MIN('MP Calculations'!$E$30/I1187,1),"-")</f>
        <v>0.34115533736707537</v>
      </c>
      <c r="K1187" s="12"/>
      <c r="L1187" s="159">
        <v>0.919431</v>
      </c>
      <c r="M1187" s="187" t="s">
        <v>492</v>
      </c>
      <c r="N1187" s="187">
        <v>137.14542700000001</v>
      </c>
      <c r="O1187" s="186">
        <f t="shared" si="60"/>
        <v>126.095757092037</v>
      </c>
      <c r="P1187" s="186">
        <f t="shared" si="61"/>
        <v>43.018240551290674</v>
      </c>
      <c r="Q1187" s="215">
        <f>IF(P1187="-",0,P1187/(1+'General inputs'!$H$30)^'MP Calculations'!$C$40)</f>
        <v>95.555944775554195</v>
      </c>
    </row>
    <row r="1188" spans="3:17" x14ac:dyDescent="0.25">
      <c r="C1188" s="159"/>
      <c r="D1188" s="165" t="s">
        <v>330</v>
      </c>
      <c r="E1188" s="238">
        <v>34010</v>
      </c>
      <c r="F1188" s="166" t="str">
        <f t="shared" si="59"/>
        <v>Date check - OK</v>
      </c>
      <c r="G1188" s="68"/>
      <c r="H1188" s="162" t="s">
        <v>279</v>
      </c>
      <c r="I1188" s="173">
        <v>19964.399283333707</v>
      </c>
      <c r="J1188" s="168">
        <f>IFERROR(MIN('MP Calculations'!$E$30/I1188,1),"-")</f>
        <v>0.34115533736707537</v>
      </c>
      <c r="K1188" s="12"/>
      <c r="L1188" s="159">
        <v>0.80600000000000005</v>
      </c>
      <c r="M1188" s="187" t="s">
        <v>492</v>
      </c>
      <c r="N1188" s="187">
        <v>137.14542700000001</v>
      </c>
      <c r="O1188" s="186">
        <f t="shared" si="60"/>
        <v>110.53921416200002</v>
      </c>
      <c r="P1188" s="186">
        <f t="shared" si="61"/>
        <v>37.711042899728511</v>
      </c>
      <c r="Q1188" s="215">
        <f>IF(P1188="-",0,P1188/(1+'General inputs'!$H$30)^'MP Calculations'!$C$40)</f>
        <v>83.767124981751422</v>
      </c>
    </row>
    <row r="1189" spans="3:17" x14ac:dyDescent="0.25">
      <c r="C1189" s="159"/>
      <c r="D1189" s="165" t="s">
        <v>330</v>
      </c>
      <c r="E1189" s="238">
        <v>34010</v>
      </c>
      <c r="F1189" s="166" t="str">
        <f t="shared" si="59"/>
        <v>Date check - OK</v>
      </c>
      <c r="G1189" s="68"/>
      <c r="H1189" s="162" t="s">
        <v>279</v>
      </c>
      <c r="I1189" s="173">
        <v>19964.399283333707</v>
      </c>
      <c r="J1189" s="168">
        <f>IFERROR(MIN('MP Calculations'!$E$30/I1189,1),"-")</f>
        <v>0.34115533736707537</v>
      </c>
      <c r="K1189" s="12"/>
      <c r="L1189" s="159">
        <v>0.76446099999999995</v>
      </c>
      <c r="M1189" s="187" t="s">
        <v>492</v>
      </c>
      <c r="N1189" s="187">
        <v>137.14542700000001</v>
      </c>
      <c r="O1189" s="186">
        <f t="shared" si="60"/>
        <v>104.842330269847</v>
      </c>
      <c r="P1189" s="186">
        <f t="shared" si="61"/>
        <v>35.76752055355999</v>
      </c>
      <c r="Q1189" s="215">
        <f>IF(P1189="-",0,P1189/(1+'General inputs'!$H$30)^'MP Calculations'!$C$40)</f>
        <v>79.450000162127367</v>
      </c>
    </row>
    <row r="1190" spans="3:17" x14ac:dyDescent="0.25">
      <c r="C1190" s="159"/>
      <c r="D1190" s="165" t="s">
        <v>281</v>
      </c>
      <c r="E1190" s="238">
        <v>34025</v>
      </c>
      <c r="F1190" s="166" t="str">
        <f t="shared" si="59"/>
        <v>Date check - OK</v>
      </c>
      <c r="G1190" s="68"/>
      <c r="H1190" s="162" t="s">
        <v>279</v>
      </c>
      <c r="I1190" s="173">
        <v>19964.399283333707</v>
      </c>
      <c r="J1190" s="168">
        <f>IFERROR(MIN('MP Calculations'!$E$30/I1190,1),"-")</f>
        <v>0.34115533736707537</v>
      </c>
      <c r="K1190" s="12"/>
      <c r="L1190" s="159">
        <v>10.941848999999999</v>
      </c>
      <c r="M1190" s="187" t="s">
        <v>492</v>
      </c>
      <c r="N1190" s="187">
        <v>480.89954999999998</v>
      </c>
      <c r="O1190" s="186">
        <f t="shared" si="60"/>
        <v>5261.9302602679491</v>
      </c>
      <c r="P1190" s="186">
        <f t="shared" si="61"/>
        <v>1795.1355931437349</v>
      </c>
      <c r="Q1190" s="215">
        <f>IF(P1190="-",0,P1190/(1+'General inputs'!$H$30)^'MP Calculations'!$C$40)</f>
        <v>3987.5149565578381</v>
      </c>
    </row>
    <row r="1191" spans="3:17" x14ac:dyDescent="0.25">
      <c r="C1191" s="159"/>
      <c r="D1191" s="165" t="s">
        <v>281</v>
      </c>
      <c r="E1191" s="238">
        <v>34025</v>
      </c>
      <c r="F1191" s="166" t="str">
        <f t="shared" si="59"/>
        <v>Date check - OK</v>
      </c>
      <c r="G1191" s="68"/>
      <c r="H1191" s="162" t="s">
        <v>279</v>
      </c>
      <c r="I1191" s="173">
        <v>19964.399283333707</v>
      </c>
      <c r="J1191" s="168">
        <f>IFERROR(MIN('MP Calculations'!$E$30/I1191,1),"-")</f>
        <v>0.34115533736707537</v>
      </c>
      <c r="K1191" s="12"/>
      <c r="L1191" s="159">
        <v>88.255664999999993</v>
      </c>
      <c r="M1191" s="187" t="s">
        <v>492</v>
      </c>
      <c r="N1191" s="187">
        <v>480.89954999999998</v>
      </c>
      <c r="O1191" s="186">
        <f t="shared" si="60"/>
        <v>42442.109583450743</v>
      </c>
      <c r="P1191" s="186">
        <f t="shared" si="61"/>
        <v>14479.35221351252</v>
      </c>
      <c r="Q1191" s="215">
        <f>IF(P1191="-",0,P1191/(1+'General inputs'!$H$30)^'MP Calculations'!$C$40)</f>
        <v>32162.825879653257</v>
      </c>
    </row>
    <row r="1192" spans="3:17" x14ac:dyDescent="0.25">
      <c r="C1192" s="159"/>
      <c r="D1192" s="165" t="s">
        <v>281</v>
      </c>
      <c r="E1192" s="238">
        <v>34025</v>
      </c>
      <c r="F1192" s="166" t="str">
        <f t="shared" si="59"/>
        <v>Date check - OK</v>
      </c>
      <c r="G1192" s="68"/>
      <c r="H1192" s="162" t="s">
        <v>279</v>
      </c>
      <c r="I1192" s="173">
        <v>19964.399283333707</v>
      </c>
      <c r="J1192" s="168">
        <f>IFERROR(MIN('MP Calculations'!$E$30/I1192,1),"-")</f>
        <v>0.34115533736707537</v>
      </c>
      <c r="K1192" s="12"/>
      <c r="L1192" s="159">
        <v>112.093405</v>
      </c>
      <c r="M1192" s="187" t="s">
        <v>492</v>
      </c>
      <c r="N1192" s="187">
        <v>480.89954999999998</v>
      </c>
      <c r="O1192" s="186">
        <f t="shared" si="60"/>
        <v>53905.668022467748</v>
      </c>
      <c r="P1192" s="186">
        <f t="shared" si="61"/>
        <v>18390.206360202552</v>
      </c>
      <c r="Q1192" s="215">
        <f>IF(P1192="-",0,P1192/(1+'General inputs'!$H$30)^'MP Calculations'!$C$40)</f>
        <v>40849.963198084275</v>
      </c>
    </row>
    <row r="1193" spans="3:17" x14ac:dyDescent="0.25">
      <c r="C1193" s="159"/>
      <c r="D1193" s="165" t="s">
        <v>281</v>
      </c>
      <c r="E1193" s="238">
        <v>34025</v>
      </c>
      <c r="F1193" s="166" t="str">
        <f t="shared" si="59"/>
        <v>Date check - OK</v>
      </c>
      <c r="G1193" s="68"/>
      <c r="H1193" s="162" t="s">
        <v>279</v>
      </c>
      <c r="I1193" s="173">
        <v>19964.399283333707</v>
      </c>
      <c r="J1193" s="168">
        <f>IFERROR(MIN('MP Calculations'!$E$30/I1193,1),"-")</f>
        <v>0.34115533736707537</v>
      </c>
      <c r="K1193" s="12"/>
      <c r="L1193" s="159">
        <v>112.50331799999999</v>
      </c>
      <c r="M1193" s="187" t="s">
        <v>492</v>
      </c>
      <c r="N1193" s="187">
        <v>480.89954999999998</v>
      </c>
      <c r="O1193" s="186">
        <f t="shared" si="60"/>
        <v>54102.794999706894</v>
      </c>
      <c r="P1193" s="186">
        <f t="shared" si="61"/>
        <v>18457.457280626724</v>
      </c>
      <c r="Q1193" s="215">
        <f>IF(P1193="-",0,P1193/(1+'General inputs'!$H$30)^'MP Calculations'!$C$40)</f>
        <v>40999.346928236962</v>
      </c>
    </row>
    <row r="1194" spans="3:17" x14ac:dyDescent="0.25">
      <c r="C1194" s="159"/>
      <c r="D1194" s="165" t="s">
        <v>282</v>
      </c>
      <c r="E1194" s="238">
        <v>34141</v>
      </c>
      <c r="F1194" s="166" t="str">
        <f t="shared" si="59"/>
        <v>Date check - OK</v>
      </c>
      <c r="G1194" s="68"/>
      <c r="H1194" s="162" t="s">
        <v>279</v>
      </c>
      <c r="I1194" s="173">
        <v>19964.399283333707</v>
      </c>
      <c r="J1194" s="168">
        <f>IFERROR(MIN('MP Calculations'!$E$30/I1194,1),"-")</f>
        <v>0.34115533736707537</v>
      </c>
      <c r="K1194" s="12"/>
      <c r="L1194" s="159">
        <v>1.4896499999999999</v>
      </c>
      <c r="M1194" s="187" t="s">
        <v>492</v>
      </c>
      <c r="N1194" s="187">
        <v>178.11094499999999</v>
      </c>
      <c r="O1194" s="186">
        <f t="shared" si="60"/>
        <v>265.32296921924996</v>
      </c>
      <c r="P1194" s="186">
        <f t="shared" si="61"/>
        <v>90.516347075227372</v>
      </c>
      <c r="Q1194" s="215">
        <f>IF(P1194="-",0,P1194/(1+'General inputs'!$H$30)^'MP Calculations'!$C$40)</f>
        <v>201.06296658257486</v>
      </c>
    </row>
    <row r="1195" spans="3:17" x14ac:dyDescent="0.25">
      <c r="C1195" s="159"/>
      <c r="D1195" s="165" t="s">
        <v>282</v>
      </c>
      <c r="E1195" s="238">
        <v>34141</v>
      </c>
      <c r="F1195" s="166" t="str">
        <f t="shared" ref="F1195:F1258" si="62">IF(E1195="","-",IF(OR(E1195&lt;$E$15,E1195&gt;$E$16),"ERROR - date outside of range","Date check - OK"))</f>
        <v>Date check - OK</v>
      </c>
      <c r="G1195" s="68"/>
      <c r="H1195" s="162" t="s">
        <v>279</v>
      </c>
      <c r="I1195" s="173">
        <v>19964.399283333707</v>
      </c>
      <c r="J1195" s="168">
        <f>IFERROR(MIN('MP Calculations'!$E$30/I1195,1),"-")</f>
        <v>0.34115533736707537</v>
      </c>
      <c r="K1195" s="12"/>
      <c r="L1195" s="159">
        <v>0.45148899999999997</v>
      </c>
      <c r="M1195" s="187" t="s">
        <v>492</v>
      </c>
      <c r="N1195" s="187">
        <v>178.11094499999999</v>
      </c>
      <c r="O1195" s="186">
        <f t="shared" si="60"/>
        <v>80.415132447104995</v>
      </c>
      <c r="P1195" s="186">
        <f t="shared" si="61"/>
        <v>27.434051639410153</v>
      </c>
      <c r="Q1195" s="215">
        <f>IF(P1195="-",0,P1195/(1+'General inputs'!$H$30)^'MP Calculations'!$C$40)</f>
        <v>60.938957284865673</v>
      </c>
    </row>
    <row r="1196" spans="3:17" x14ac:dyDescent="0.25">
      <c r="C1196" s="159"/>
      <c r="D1196" s="165" t="s">
        <v>282</v>
      </c>
      <c r="E1196" s="238">
        <v>34141</v>
      </c>
      <c r="F1196" s="166" t="str">
        <f t="shared" si="62"/>
        <v>Date check - OK</v>
      </c>
      <c r="G1196" s="68"/>
      <c r="H1196" s="162" t="s">
        <v>279</v>
      </c>
      <c r="I1196" s="173">
        <v>19964.399283333707</v>
      </c>
      <c r="J1196" s="168">
        <f>IFERROR(MIN('MP Calculations'!$E$30/I1196,1),"-")</f>
        <v>0.34115533736707537</v>
      </c>
      <c r="K1196" s="12"/>
      <c r="L1196" s="159">
        <v>8.9721999999999996E-2</v>
      </c>
      <c r="M1196" s="187" t="s">
        <v>492</v>
      </c>
      <c r="N1196" s="187">
        <v>178.11094499999999</v>
      </c>
      <c r="O1196" s="186">
        <f t="shared" si="60"/>
        <v>15.980470207289999</v>
      </c>
      <c r="P1196" s="186">
        <f t="shared" si="61"/>
        <v>5.4518227048525167</v>
      </c>
      <c r="Q1196" s="215">
        <f>IF(P1196="-",0,P1196/(1+'General inputs'!$H$30)^'MP Calculations'!$C$40)</f>
        <v>12.110073834606643</v>
      </c>
    </row>
    <row r="1197" spans="3:17" x14ac:dyDescent="0.25">
      <c r="C1197" s="159"/>
      <c r="D1197" s="165" t="s">
        <v>370</v>
      </c>
      <c r="E1197" s="238">
        <v>34150</v>
      </c>
      <c r="F1197" s="166" t="str">
        <f t="shared" si="62"/>
        <v>Date check - OK</v>
      </c>
      <c r="G1197" s="68"/>
      <c r="H1197" s="162" t="s">
        <v>279</v>
      </c>
      <c r="I1197" s="173">
        <v>19964.399283333707</v>
      </c>
      <c r="J1197" s="168">
        <f>IFERROR(MIN('MP Calculations'!$E$30/I1197,1),"-")</f>
        <v>0.34115533736707537</v>
      </c>
      <c r="K1197" s="12"/>
      <c r="L1197" s="159">
        <v>1</v>
      </c>
      <c r="M1197" s="187" t="s">
        <v>493</v>
      </c>
      <c r="N1197" s="187">
        <v>166416.25704299999</v>
      </c>
      <c r="O1197" s="186">
        <f t="shared" si="60"/>
        <v>166416.25704299999</v>
      </c>
      <c r="P1197" s="186">
        <f t="shared" si="61"/>
        <v>56773.794314870596</v>
      </c>
      <c r="Q1197" s="215">
        <f>IF(P1197="-",0,P1197/(1+'General inputs'!$H$30)^'MP Calculations'!$C$40)</f>
        <v>126111.00511612346</v>
      </c>
    </row>
    <row r="1198" spans="3:17" x14ac:dyDescent="0.25">
      <c r="C1198" s="159"/>
      <c r="D1198" s="165" t="s">
        <v>371</v>
      </c>
      <c r="E1198" s="238">
        <v>34150</v>
      </c>
      <c r="F1198" s="166" t="str">
        <f t="shared" si="62"/>
        <v>Date check - OK</v>
      </c>
      <c r="G1198" s="68"/>
      <c r="H1198" s="162" t="s">
        <v>279</v>
      </c>
      <c r="I1198" s="173">
        <v>19964.399283333707</v>
      </c>
      <c r="J1198" s="168">
        <f>IFERROR(MIN('MP Calculations'!$E$30/I1198,1),"-")</f>
        <v>0.34115533736707537</v>
      </c>
      <c r="K1198" s="12"/>
      <c r="L1198" s="159">
        <v>1</v>
      </c>
      <c r="M1198" s="187" t="s">
        <v>493</v>
      </c>
      <c r="N1198" s="187">
        <v>40597.514319000002</v>
      </c>
      <c r="O1198" s="186">
        <f t="shared" si="60"/>
        <v>40597.514319000002</v>
      </c>
      <c r="P1198" s="186">
        <f t="shared" si="61"/>
        <v>13850.05869376312</v>
      </c>
      <c r="Q1198" s="215">
        <f>IF(P1198="-",0,P1198/(1+'General inputs'!$H$30)^'MP Calculations'!$C$40)</f>
        <v>30764.983102957369</v>
      </c>
    </row>
    <row r="1199" spans="3:17" x14ac:dyDescent="0.25">
      <c r="C1199" s="159"/>
      <c r="D1199" s="165" t="s">
        <v>372</v>
      </c>
      <c r="E1199" s="238">
        <v>34150</v>
      </c>
      <c r="F1199" s="166" t="str">
        <f t="shared" si="62"/>
        <v>Date check - OK</v>
      </c>
      <c r="G1199" s="68"/>
      <c r="H1199" s="162" t="s">
        <v>279</v>
      </c>
      <c r="I1199" s="173">
        <v>19964.399283333707</v>
      </c>
      <c r="J1199" s="168">
        <f>IFERROR(MIN('MP Calculations'!$E$30/I1199,1),"-")</f>
        <v>0.34115533736707537</v>
      </c>
      <c r="K1199" s="12"/>
      <c r="L1199" s="159">
        <v>1</v>
      </c>
      <c r="M1199" s="187" t="s">
        <v>493</v>
      </c>
      <c r="N1199" s="187">
        <v>18285.657276000002</v>
      </c>
      <c r="O1199" s="186">
        <f t="shared" si="60"/>
        <v>18285.657276000002</v>
      </c>
      <c r="P1199" s="186">
        <f t="shared" si="61"/>
        <v>6238.2495769724974</v>
      </c>
      <c r="Q1199" s="215">
        <f>IF(P1199="-",0,P1199/(1+'General inputs'!$H$30)^'MP Calculations'!$C$40)</f>
        <v>13856.955199331682</v>
      </c>
    </row>
    <row r="1200" spans="3:17" x14ac:dyDescent="0.25">
      <c r="C1200" s="159"/>
      <c r="D1200" s="165" t="s">
        <v>373</v>
      </c>
      <c r="E1200" s="238">
        <v>34150</v>
      </c>
      <c r="F1200" s="166" t="str">
        <f t="shared" si="62"/>
        <v>Date check - OK</v>
      </c>
      <c r="G1200" s="68"/>
      <c r="H1200" s="162" t="s">
        <v>279</v>
      </c>
      <c r="I1200" s="173">
        <v>19964.399283333707</v>
      </c>
      <c r="J1200" s="168">
        <f>IFERROR(MIN('MP Calculations'!$E$30/I1200,1),"-")</f>
        <v>0.34115533736707537</v>
      </c>
      <c r="K1200" s="12"/>
      <c r="L1200" s="159">
        <v>1</v>
      </c>
      <c r="M1200" s="187" t="s">
        <v>493</v>
      </c>
      <c r="N1200" s="187">
        <v>192922.07217699999</v>
      </c>
      <c r="O1200" s="186">
        <f t="shared" si="60"/>
        <v>192922.07217699999</v>
      </c>
      <c r="P1200" s="186">
        <f t="shared" si="61"/>
        <v>65816.394619099694</v>
      </c>
      <c r="Q1200" s="215">
        <f>IF(P1200="-",0,P1200/(1+'General inputs'!$H$30)^'MP Calculations'!$C$40)</f>
        <v>146197.23375367289</v>
      </c>
    </row>
    <row r="1201" spans="3:17" x14ac:dyDescent="0.25">
      <c r="C1201" s="159"/>
      <c r="D1201" s="165" t="s">
        <v>374</v>
      </c>
      <c r="E1201" s="238">
        <v>34150</v>
      </c>
      <c r="F1201" s="166" t="str">
        <f t="shared" si="62"/>
        <v>Date check - OK</v>
      </c>
      <c r="G1201" s="68"/>
      <c r="H1201" s="162" t="s">
        <v>279</v>
      </c>
      <c r="I1201" s="173">
        <v>19964.399283333707</v>
      </c>
      <c r="J1201" s="168">
        <f>IFERROR(MIN('MP Calculations'!$E$30/I1201,1),"-")</f>
        <v>0.34115533736707537</v>
      </c>
      <c r="K1201" s="12"/>
      <c r="L1201" s="159">
        <v>1</v>
      </c>
      <c r="M1201" s="187" t="s">
        <v>493</v>
      </c>
      <c r="N1201" s="187">
        <v>39590.964376999997</v>
      </c>
      <c r="O1201" s="186">
        <f t="shared" si="60"/>
        <v>39590.964376999997</v>
      </c>
      <c r="P1201" s="186">
        <f t="shared" si="61"/>
        <v>13506.668808723296</v>
      </c>
      <c r="Q1201" s="215">
        <f>IF(P1201="-",0,P1201/(1+'General inputs'!$H$30)^'MP Calculations'!$C$40)</f>
        <v>30002.214926694407</v>
      </c>
    </row>
    <row r="1202" spans="3:17" x14ac:dyDescent="0.25">
      <c r="C1202" s="159"/>
      <c r="D1202" s="165" t="s">
        <v>375</v>
      </c>
      <c r="E1202" s="238">
        <v>34150</v>
      </c>
      <c r="F1202" s="166" t="str">
        <f t="shared" si="62"/>
        <v>Date check - OK</v>
      </c>
      <c r="G1202" s="68"/>
      <c r="H1202" s="162" t="s">
        <v>279</v>
      </c>
      <c r="I1202" s="173">
        <v>19964.399283333707</v>
      </c>
      <c r="J1202" s="168">
        <f>IFERROR(MIN('MP Calculations'!$E$30/I1202,1),"-")</f>
        <v>0.34115533736707537</v>
      </c>
      <c r="K1202" s="12"/>
      <c r="L1202" s="159">
        <v>1</v>
      </c>
      <c r="M1202" s="187" t="s">
        <v>493</v>
      </c>
      <c r="N1202" s="187">
        <v>17446.865657999999</v>
      </c>
      <c r="O1202" s="186">
        <f t="shared" si="60"/>
        <v>17446.865657999999</v>
      </c>
      <c r="P1202" s="186">
        <f t="shared" si="61"/>
        <v>5952.0913395530315</v>
      </c>
      <c r="Q1202" s="215">
        <f>IF(P1202="-",0,P1202/(1+'General inputs'!$H$30)^'MP Calculations'!$C$40)</f>
        <v>13221.315052698488</v>
      </c>
    </row>
    <row r="1203" spans="3:17" x14ac:dyDescent="0.25">
      <c r="C1203" s="159"/>
      <c r="D1203" s="165" t="s">
        <v>376</v>
      </c>
      <c r="E1203" s="238">
        <v>34150</v>
      </c>
      <c r="F1203" s="166" t="str">
        <f t="shared" si="62"/>
        <v>Date check - OK</v>
      </c>
      <c r="G1203" s="68"/>
      <c r="H1203" s="162" t="s">
        <v>279</v>
      </c>
      <c r="I1203" s="173">
        <v>19964.399283333707</v>
      </c>
      <c r="J1203" s="168">
        <f>IFERROR(MIN('MP Calculations'!$E$30/I1203,1),"-")</f>
        <v>0.34115533736707537</v>
      </c>
      <c r="K1203" s="12"/>
      <c r="L1203" s="159">
        <v>1</v>
      </c>
      <c r="M1203" s="187" t="s">
        <v>493</v>
      </c>
      <c r="N1203" s="187">
        <v>161383.50733399999</v>
      </c>
      <c r="O1203" s="186">
        <f t="shared" si="60"/>
        <v>161383.50733399999</v>
      </c>
      <c r="P1203" s="186">
        <f t="shared" si="61"/>
        <v>55056.844890012653</v>
      </c>
      <c r="Q1203" s="215">
        <f>IF(P1203="-",0,P1203/(1+'General inputs'!$H$30)^'MP Calculations'!$C$40)</f>
        <v>122297.16423556651</v>
      </c>
    </row>
    <row r="1204" spans="3:17" x14ac:dyDescent="0.25">
      <c r="C1204" s="159"/>
      <c r="D1204" s="165" t="s">
        <v>377</v>
      </c>
      <c r="E1204" s="238">
        <v>34150</v>
      </c>
      <c r="F1204" s="166" t="str">
        <f t="shared" si="62"/>
        <v>Date check - OK</v>
      </c>
      <c r="G1204" s="68"/>
      <c r="H1204" s="162" t="s">
        <v>279</v>
      </c>
      <c r="I1204" s="173">
        <v>19964.399283333707</v>
      </c>
      <c r="J1204" s="168">
        <f>IFERROR(MIN('MP Calculations'!$E$30/I1204,1),"-")</f>
        <v>0.34115533736707537</v>
      </c>
      <c r="K1204" s="12"/>
      <c r="L1204" s="159">
        <v>1</v>
      </c>
      <c r="M1204" s="187" t="s">
        <v>493</v>
      </c>
      <c r="N1204" s="187">
        <v>39590.964376999997</v>
      </c>
      <c r="O1204" s="186">
        <f t="shared" si="60"/>
        <v>39590.964376999997</v>
      </c>
      <c r="P1204" s="186">
        <f t="shared" si="61"/>
        <v>13506.668808723296</v>
      </c>
      <c r="Q1204" s="215">
        <f>IF(P1204="-",0,P1204/(1+'General inputs'!$H$30)^'MP Calculations'!$C$40)</f>
        <v>30002.214926694407</v>
      </c>
    </row>
    <row r="1205" spans="3:17" x14ac:dyDescent="0.25">
      <c r="C1205" s="159"/>
      <c r="D1205" s="165" t="s">
        <v>378</v>
      </c>
      <c r="E1205" s="238">
        <v>34150</v>
      </c>
      <c r="F1205" s="166" t="str">
        <f t="shared" si="62"/>
        <v>Date check - OK</v>
      </c>
      <c r="G1205" s="68"/>
      <c r="H1205" s="162" t="s">
        <v>279</v>
      </c>
      <c r="I1205" s="173">
        <v>19964.399283333707</v>
      </c>
      <c r="J1205" s="168">
        <f>IFERROR(MIN('MP Calculations'!$E$30/I1205,1),"-")</f>
        <v>0.34115533736707537</v>
      </c>
      <c r="K1205" s="12"/>
      <c r="L1205" s="159">
        <v>1</v>
      </c>
      <c r="M1205" s="187" t="s">
        <v>493</v>
      </c>
      <c r="N1205" s="187">
        <v>16775.832363000001</v>
      </c>
      <c r="O1205" s="186">
        <f t="shared" si="60"/>
        <v>16775.832363000001</v>
      </c>
      <c r="P1205" s="186">
        <f t="shared" si="61"/>
        <v>5723.1647494127665</v>
      </c>
      <c r="Q1205" s="215">
        <f>IF(P1205="-",0,P1205/(1+'General inputs'!$H$30)^'MP Calculations'!$C$40)</f>
        <v>12712.802934937252</v>
      </c>
    </row>
    <row r="1206" spans="3:17" x14ac:dyDescent="0.25">
      <c r="C1206" s="159"/>
      <c r="D1206" s="165" t="s">
        <v>379</v>
      </c>
      <c r="E1206" s="238">
        <v>34150</v>
      </c>
      <c r="F1206" s="166" t="str">
        <f t="shared" si="62"/>
        <v>Date check - OK</v>
      </c>
      <c r="G1206" s="68"/>
      <c r="H1206" s="162" t="s">
        <v>279</v>
      </c>
      <c r="I1206" s="173">
        <v>19964.399283333707</v>
      </c>
      <c r="J1206" s="168">
        <f>IFERROR(MIN('MP Calculations'!$E$30/I1206,1),"-")</f>
        <v>0.34115533736707537</v>
      </c>
      <c r="K1206" s="12"/>
      <c r="L1206" s="159">
        <v>1</v>
      </c>
      <c r="M1206" s="187" t="s">
        <v>493</v>
      </c>
      <c r="N1206" s="187">
        <v>191580.005588</v>
      </c>
      <c r="O1206" s="186">
        <f t="shared" si="60"/>
        <v>191580.005588</v>
      </c>
      <c r="P1206" s="186">
        <f t="shared" si="61"/>
        <v>65358.541439160326</v>
      </c>
      <c r="Q1206" s="215">
        <f>IF(P1206="-",0,P1206/(1+'General inputs'!$H$30)^'MP Calculations'!$C$40)</f>
        <v>145180.20951890823</v>
      </c>
    </row>
    <row r="1207" spans="3:17" x14ac:dyDescent="0.25">
      <c r="C1207" s="159"/>
      <c r="D1207" s="165" t="s">
        <v>380</v>
      </c>
      <c r="E1207" s="238">
        <v>34150</v>
      </c>
      <c r="F1207" s="166" t="str">
        <f t="shared" si="62"/>
        <v>Date check - OK</v>
      </c>
      <c r="G1207" s="68"/>
      <c r="H1207" s="162" t="s">
        <v>279</v>
      </c>
      <c r="I1207" s="173">
        <v>19964.399283333707</v>
      </c>
      <c r="J1207" s="168">
        <f>IFERROR(MIN('MP Calculations'!$E$30/I1207,1),"-")</f>
        <v>0.34115533736707537</v>
      </c>
      <c r="K1207" s="12"/>
      <c r="L1207" s="159">
        <v>1</v>
      </c>
      <c r="M1207" s="187" t="s">
        <v>493</v>
      </c>
      <c r="N1207" s="187">
        <v>39590.964376999997</v>
      </c>
      <c r="O1207" s="186">
        <f t="shared" si="60"/>
        <v>39590.964376999997</v>
      </c>
      <c r="P1207" s="186">
        <f t="shared" si="61"/>
        <v>13506.668808723296</v>
      </c>
      <c r="Q1207" s="215">
        <f>IF(P1207="-",0,P1207/(1+'General inputs'!$H$30)^'MP Calculations'!$C$40)</f>
        <v>30002.214926694407</v>
      </c>
    </row>
    <row r="1208" spans="3:17" x14ac:dyDescent="0.25">
      <c r="C1208" s="159"/>
      <c r="D1208" s="165" t="s">
        <v>381</v>
      </c>
      <c r="E1208" s="238">
        <v>34150</v>
      </c>
      <c r="F1208" s="166" t="str">
        <f t="shared" si="62"/>
        <v>Date check - OK</v>
      </c>
      <c r="G1208" s="68"/>
      <c r="H1208" s="162" t="s">
        <v>279</v>
      </c>
      <c r="I1208" s="173">
        <v>19964.399283333707</v>
      </c>
      <c r="J1208" s="168">
        <f>IFERROR(MIN('MP Calculations'!$E$30/I1208,1),"-")</f>
        <v>0.34115533736707537</v>
      </c>
      <c r="K1208" s="12"/>
      <c r="L1208" s="159">
        <v>1</v>
      </c>
      <c r="M1208" s="187" t="s">
        <v>493</v>
      </c>
      <c r="N1208" s="187">
        <v>17446.865657999999</v>
      </c>
      <c r="O1208" s="186">
        <f t="shared" si="60"/>
        <v>17446.865657999999</v>
      </c>
      <c r="P1208" s="186">
        <f t="shared" si="61"/>
        <v>5952.0913395530315</v>
      </c>
      <c r="Q1208" s="215">
        <f>IF(P1208="-",0,P1208/(1+'General inputs'!$H$30)^'MP Calculations'!$C$40)</f>
        <v>13221.315052698488</v>
      </c>
    </row>
    <row r="1209" spans="3:17" x14ac:dyDescent="0.25">
      <c r="C1209" s="159"/>
      <c r="D1209" s="165" t="s">
        <v>382</v>
      </c>
      <c r="E1209" s="238">
        <v>34150</v>
      </c>
      <c r="F1209" s="166" t="str">
        <f t="shared" si="62"/>
        <v>Date check - OK</v>
      </c>
      <c r="G1209" s="68"/>
      <c r="H1209" s="162" t="s">
        <v>279</v>
      </c>
      <c r="I1209" s="173">
        <v>19964.399283333707</v>
      </c>
      <c r="J1209" s="168">
        <f>IFERROR(MIN('MP Calculations'!$E$30/I1209,1),"-")</f>
        <v>0.34115533736707537</v>
      </c>
      <c r="K1209" s="12"/>
      <c r="L1209" s="159">
        <v>1</v>
      </c>
      <c r="M1209" s="187" t="s">
        <v>493</v>
      </c>
      <c r="N1209" s="187">
        <v>312533.75692700001</v>
      </c>
      <c r="O1209" s="186">
        <f t="shared" si="60"/>
        <v>312533.75692700001</v>
      </c>
      <c r="P1209" s="186">
        <f t="shared" si="61"/>
        <v>106622.55928303022</v>
      </c>
      <c r="Q1209" s="215">
        <f>IF(P1209="-",0,P1209/(1+'General inputs'!$H$30)^'MP Calculations'!$C$40)</f>
        <v>236839.51868114716</v>
      </c>
    </row>
    <row r="1210" spans="3:17" x14ac:dyDescent="0.25">
      <c r="C1210" s="159"/>
      <c r="D1210" s="165" t="s">
        <v>383</v>
      </c>
      <c r="E1210" s="238">
        <v>34150</v>
      </c>
      <c r="F1210" s="166" t="str">
        <f t="shared" si="62"/>
        <v>Date check - OK</v>
      </c>
      <c r="G1210" s="68"/>
      <c r="H1210" s="162" t="s">
        <v>279</v>
      </c>
      <c r="I1210" s="173">
        <v>19964.399283333707</v>
      </c>
      <c r="J1210" s="168">
        <f>IFERROR(MIN('MP Calculations'!$E$30/I1210,1),"-")</f>
        <v>0.34115533736707537</v>
      </c>
      <c r="K1210" s="12"/>
      <c r="L1210" s="159">
        <v>1</v>
      </c>
      <c r="M1210" s="187" t="s">
        <v>493</v>
      </c>
      <c r="N1210" s="187">
        <v>54018.180209999999</v>
      </c>
      <c r="O1210" s="186">
        <f t="shared" si="60"/>
        <v>54018.180209999999</v>
      </c>
      <c r="P1210" s="186">
        <f t="shared" si="61"/>
        <v>18428.590493498024</v>
      </c>
      <c r="Q1210" s="215">
        <f>IF(P1210="-",0,P1210/(1+'General inputs'!$H$30)^'MP Calculations'!$C$40)</f>
        <v>40935.225451361846</v>
      </c>
    </row>
    <row r="1211" spans="3:17" x14ac:dyDescent="0.25">
      <c r="C1211" s="159"/>
      <c r="D1211" s="165" t="s">
        <v>384</v>
      </c>
      <c r="E1211" s="238">
        <v>34150</v>
      </c>
      <c r="F1211" s="166" t="str">
        <f t="shared" si="62"/>
        <v>Date check - OK</v>
      </c>
      <c r="G1211" s="68"/>
      <c r="H1211" s="162" t="s">
        <v>279</v>
      </c>
      <c r="I1211" s="173">
        <v>19964.399283333707</v>
      </c>
      <c r="J1211" s="168">
        <f>IFERROR(MIN('MP Calculations'!$E$30/I1211,1),"-")</f>
        <v>0.34115533736707537</v>
      </c>
      <c r="K1211" s="12"/>
      <c r="L1211" s="159">
        <v>1</v>
      </c>
      <c r="M1211" s="187" t="s">
        <v>493</v>
      </c>
      <c r="N1211" s="187">
        <v>78175.378813000003</v>
      </c>
      <c r="O1211" s="186">
        <f t="shared" si="60"/>
        <v>78175.378813000003</v>
      </c>
      <c r="P1211" s="186">
        <f t="shared" si="61"/>
        <v>26669.947732747933</v>
      </c>
      <c r="Q1211" s="215">
        <f>IF(P1211="-",0,P1211/(1+'General inputs'!$H$30)^'MP Calculations'!$C$40)</f>
        <v>59241.661677883676</v>
      </c>
    </row>
    <row r="1212" spans="3:17" x14ac:dyDescent="0.25">
      <c r="C1212" s="159"/>
      <c r="D1212" s="165" t="s">
        <v>385</v>
      </c>
      <c r="E1212" s="238">
        <v>34150</v>
      </c>
      <c r="F1212" s="166" t="str">
        <f t="shared" si="62"/>
        <v>Date check - OK</v>
      </c>
      <c r="G1212" s="68"/>
      <c r="H1212" s="162" t="s">
        <v>279</v>
      </c>
      <c r="I1212" s="173">
        <v>19964.399283333707</v>
      </c>
      <c r="J1212" s="168">
        <f>IFERROR(MIN('MP Calculations'!$E$30/I1212,1),"-")</f>
        <v>0.34115533736707537</v>
      </c>
      <c r="K1212" s="12"/>
      <c r="L1212" s="159">
        <v>1</v>
      </c>
      <c r="M1212" s="187" t="s">
        <v>493</v>
      </c>
      <c r="N1212" s="187">
        <v>114578.935041</v>
      </c>
      <c r="O1212" s="186">
        <f t="shared" si="60"/>
        <v>114578.935041</v>
      </c>
      <c r="P1212" s="186">
        <f t="shared" si="61"/>
        <v>39089.215239072568</v>
      </c>
      <c r="Q1212" s="215">
        <f>IF(P1212="-",0,P1212/(1+'General inputs'!$H$30)^'MP Calculations'!$C$40)</f>
        <v>86828.44404691727</v>
      </c>
    </row>
    <row r="1213" spans="3:17" x14ac:dyDescent="0.25">
      <c r="C1213" s="159"/>
      <c r="D1213" s="165" t="s">
        <v>386</v>
      </c>
      <c r="E1213" s="238">
        <v>34150</v>
      </c>
      <c r="F1213" s="166" t="str">
        <f t="shared" si="62"/>
        <v>Date check - OK</v>
      </c>
      <c r="G1213" s="68"/>
      <c r="H1213" s="162" t="s">
        <v>279</v>
      </c>
      <c r="I1213" s="173">
        <v>19964.399283333707</v>
      </c>
      <c r="J1213" s="168">
        <f>IFERROR(MIN('MP Calculations'!$E$30/I1213,1),"-")</f>
        <v>0.34115533736707537</v>
      </c>
      <c r="K1213" s="12"/>
      <c r="L1213" s="159">
        <v>1</v>
      </c>
      <c r="M1213" s="187" t="s">
        <v>493</v>
      </c>
      <c r="N1213" s="187">
        <v>36739.072874999998</v>
      </c>
      <c r="O1213" s="186">
        <f t="shared" si="60"/>
        <v>36739.072874999998</v>
      </c>
      <c r="P1213" s="186">
        <f t="shared" si="61"/>
        <v>12533.730801224192</v>
      </c>
      <c r="Q1213" s="215">
        <f>IF(P1213="-",0,P1213/(1+'General inputs'!$H$30)^'MP Calculations'!$C$40)</f>
        <v>27841.038427535314</v>
      </c>
    </row>
    <row r="1214" spans="3:17" x14ac:dyDescent="0.25">
      <c r="C1214" s="159"/>
      <c r="D1214" s="165" t="s">
        <v>387</v>
      </c>
      <c r="E1214" s="238">
        <v>34150</v>
      </c>
      <c r="F1214" s="166" t="str">
        <f t="shared" si="62"/>
        <v>Date check - OK</v>
      </c>
      <c r="G1214" s="68"/>
      <c r="H1214" s="162" t="s">
        <v>279</v>
      </c>
      <c r="I1214" s="173">
        <v>19964.399283333707</v>
      </c>
      <c r="J1214" s="168">
        <f>IFERROR(MIN('MP Calculations'!$E$30/I1214,1),"-")</f>
        <v>0.34115533736707537</v>
      </c>
      <c r="K1214" s="12"/>
      <c r="L1214" s="159">
        <v>1</v>
      </c>
      <c r="M1214" s="187" t="s">
        <v>493</v>
      </c>
      <c r="N1214" s="187">
        <v>13588.424214000001</v>
      </c>
      <c r="O1214" s="186">
        <f t="shared" si="60"/>
        <v>13588.424214000001</v>
      </c>
      <c r="P1214" s="186">
        <f t="shared" si="61"/>
        <v>4635.7634470141065</v>
      </c>
      <c r="Q1214" s="215">
        <f>IF(P1214="-",0,P1214/(1+'General inputs'!$H$30)^'MP Calculations'!$C$40)</f>
        <v>10297.370377276442</v>
      </c>
    </row>
    <row r="1215" spans="3:17" x14ac:dyDescent="0.25">
      <c r="C1215" s="159"/>
      <c r="D1215" s="165" t="s">
        <v>388</v>
      </c>
      <c r="E1215" s="238">
        <v>34150</v>
      </c>
      <c r="F1215" s="166" t="str">
        <f t="shared" si="62"/>
        <v>Date check - OK</v>
      </c>
      <c r="G1215" s="68"/>
      <c r="H1215" s="162" t="s">
        <v>279</v>
      </c>
      <c r="I1215" s="173">
        <v>19964.399283333707</v>
      </c>
      <c r="J1215" s="168">
        <f>IFERROR(MIN('MP Calculations'!$E$30/I1215,1),"-")</f>
        <v>0.34115533736707537</v>
      </c>
      <c r="K1215" s="12"/>
      <c r="L1215" s="159">
        <v>1</v>
      </c>
      <c r="M1215" s="187" t="s">
        <v>493</v>
      </c>
      <c r="N1215" s="187">
        <v>180843.47287500001</v>
      </c>
      <c r="O1215" s="186">
        <f t="shared" si="60"/>
        <v>180843.47287500001</v>
      </c>
      <c r="P1215" s="186">
        <f t="shared" si="61"/>
        <v>61695.715999304171</v>
      </c>
      <c r="Q1215" s="215">
        <f>IF(P1215="-",0,P1215/(1+'General inputs'!$H$30)^'MP Calculations'!$C$40)</f>
        <v>137044.01564003309</v>
      </c>
    </row>
    <row r="1216" spans="3:17" x14ac:dyDescent="0.25">
      <c r="C1216" s="159"/>
      <c r="D1216" s="165" t="s">
        <v>389</v>
      </c>
      <c r="E1216" s="238">
        <v>34150</v>
      </c>
      <c r="F1216" s="166" t="str">
        <f t="shared" si="62"/>
        <v>Date check - OK</v>
      </c>
      <c r="G1216" s="68"/>
      <c r="H1216" s="162" t="s">
        <v>279</v>
      </c>
      <c r="I1216" s="173">
        <v>19964.399283333707</v>
      </c>
      <c r="J1216" s="168">
        <f>IFERROR(MIN('MP Calculations'!$E$30/I1216,1),"-")</f>
        <v>0.34115533736707537</v>
      </c>
      <c r="K1216" s="12"/>
      <c r="L1216" s="159">
        <v>1</v>
      </c>
      <c r="M1216" s="187" t="s">
        <v>493</v>
      </c>
      <c r="N1216" s="187">
        <v>45294.747381000001</v>
      </c>
      <c r="O1216" s="186">
        <f t="shared" si="60"/>
        <v>45294.747381000001</v>
      </c>
      <c r="P1216" s="186">
        <f t="shared" si="61"/>
        <v>15452.54482372151</v>
      </c>
      <c r="Q1216" s="215">
        <f>IF(P1216="-",0,P1216/(1+'General inputs'!$H$30)^'MP Calculations'!$C$40)</f>
        <v>34324.567925012605</v>
      </c>
    </row>
    <row r="1217" spans="3:17" x14ac:dyDescent="0.25">
      <c r="C1217" s="159"/>
      <c r="D1217" s="165" t="s">
        <v>390</v>
      </c>
      <c r="E1217" s="238">
        <v>34150</v>
      </c>
      <c r="F1217" s="166" t="str">
        <f t="shared" si="62"/>
        <v>Date check - OK</v>
      </c>
      <c r="G1217" s="68"/>
      <c r="H1217" s="162" t="s">
        <v>279</v>
      </c>
      <c r="I1217" s="173">
        <v>19964.399283333707</v>
      </c>
      <c r="J1217" s="168">
        <f>IFERROR(MIN('MP Calculations'!$E$30/I1217,1),"-")</f>
        <v>0.34115533736707537</v>
      </c>
      <c r="K1217" s="12"/>
      <c r="L1217" s="159">
        <v>1</v>
      </c>
      <c r="M1217" s="187" t="s">
        <v>493</v>
      </c>
      <c r="N1217" s="187">
        <v>30867.531547999999</v>
      </c>
      <c r="O1217" s="186">
        <f t="shared" si="60"/>
        <v>30867.531547999999</v>
      </c>
      <c r="P1217" s="186">
        <f t="shared" si="61"/>
        <v>10530.623138946781</v>
      </c>
      <c r="Q1217" s="215">
        <f>IF(P1217="-",0,P1217/(1+'General inputs'!$H$30)^'MP Calculations'!$C$40)</f>
        <v>23391.557400345166</v>
      </c>
    </row>
    <row r="1218" spans="3:17" x14ac:dyDescent="0.25">
      <c r="C1218" s="159"/>
      <c r="D1218" s="165" t="s">
        <v>391</v>
      </c>
      <c r="E1218" s="238">
        <v>34150</v>
      </c>
      <c r="F1218" s="166" t="str">
        <f t="shared" si="62"/>
        <v>Date check - OK</v>
      </c>
      <c r="G1218" s="68"/>
      <c r="H1218" s="162" t="s">
        <v>279</v>
      </c>
      <c r="I1218" s="173">
        <v>19964.399283333707</v>
      </c>
      <c r="J1218" s="168">
        <f>IFERROR(MIN('MP Calculations'!$E$30/I1218,1),"-")</f>
        <v>0.34115533736707537</v>
      </c>
      <c r="K1218" s="12"/>
      <c r="L1218" s="159">
        <v>1</v>
      </c>
      <c r="M1218" s="187" t="s">
        <v>493</v>
      </c>
      <c r="N1218" s="187">
        <v>130348.217462</v>
      </c>
      <c r="O1218" s="186">
        <f t="shared" si="60"/>
        <v>130348.217462</v>
      </c>
      <c r="P1218" s="186">
        <f t="shared" si="61"/>
        <v>44468.990103445518</v>
      </c>
      <c r="Q1218" s="215">
        <f>IF(P1218="-",0,P1218/(1+'General inputs'!$H$30)^'MP Calculations'!$C$40)</f>
        <v>98778.478805591585</v>
      </c>
    </row>
    <row r="1219" spans="3:17" x14ac:dyDescent="0.25">
      <c r="C1219" s="159"/>
      <c r="D1219" s="165" t="s">
        <v>392</v>
      </c>
      <c r="E1219" s="238">
        <v>34150</v>
      </c>
      <c r="F1219" s="166" t="str">
        <f t="shared" si="62"/>
        <v>Date check - OK</v>
      </c>
      <c r="G1219" s="68"/>
      <c r="H1219" s="162" t="s">
        <v>279</v>
      </c>
      <c r="I1219" s="173">
        <v>19964.399283333707</v>
      </c>
      <c r="J1219" s="168">
        <f>IFERROR(MIN('MP Calculations'!$E$30/I1219,1),"-")</f>
        <v>0.34115533736707537</v>
      </c>
      <c r="K1219" s="12"/>
      <c r="L1219" s="159">
        <v>1</v>
      </c>
      <c r="M1219" s="187" t="s">
        <v>493</v>
      </c>
      <c r="N1219" s="187">
        <v>56031.280093000001</v>
      </c>
      <c r="O1219" s="186">
        <f t="shared" si="60"/>
        <v>56031.280093000001</v>
      </c>
      <c r="P1219" s="186">
        <f t="shared" si="61"/>
        <v>19115.370263236509</v>
      </c>
      <c r="Q1219" s="215">
        <f>IF(P1219="-",0,P1219/(1+'General inputs'!$H$30)^'MP Calculations'!$C$40)</f>
        <v>42460.76180312995</v>
      </c>
    </row>
    <row r="1220" spans="3:17" x14ac:dyDescent="0.25">
      <c r="C1220" s="159"/>
      <c r="D1220" s="165" t="s">
        <v>393</v>
      </c>
      <c r="E1220" s="238">
        <v>34150</v>
      </c>
      <c r="F1220" s="166" t="str">
        <f t="shared" si="62"/>
        <v>Date check - OK</v>
      </c>
      <c r="G1220" s="68"/>
      <c r="H1220" s="162" t="s">
        <v>279</v>
      </c>
      <c r="I1220" s="173">
        <v>19964.399283333707</v>
      </c>
      <c r="J1220" s="168">
        <f>IFERROR(MIN('MP Calculations'!$E$30/I1220,1),"-")</f>
        <v>0.34115533736707537</v>
      </c>
      <c r="K1220" s="12"/>
      <c r="L1220" s="159">
        <v>1</v>
      </c>
      <c r="M1220" s="187" t="s">
        <v>493</v>
      </c>
      <c r="N1220" s="187">
        <v>65593.504539999994</v>
      </c>
      <c r="O1220" s="186">
        <f t="shared" si="60"/>
        <v>65593.504539999994</v>
      </c>
      <c r="P1220" s="186">
        <f t="shared" si="61"/>
        <v>22377.574170432486</v>
      </c>
      <c r="Q1220" s="215">
        <f>IF(P1220="-",0,P1220/(1+'General inputs'!$H$30)^'MP Calculations'!$C$40)</f>
        <v>49707.059476112379</v>
      </c>
    </row>
    <row r="1221" spans="3:17" x14ac:dyDescent="0.25">
      <c r="C1221" s="159"/>
      <c r="D1221" s="165" t="s">
        <v>394</v>
      </c>
      <c r="E1221" s="238">
        <v>34150</v>
      </c>
      <c r="F1221" s="166" t="str">
        <f t="shared" si="62"/>
        <v>Date check - OK</v>
      </c>
      <c r="G1221" s="68"/>
      <c r="H1221" s="162" t="s">
        <v>279</v>
      </c>
      <c r="I1221" s="173">
        <v>19964.399283333707</v>
      </c>
      <c r="J1221" s="168">
        <f>IFERROR(MIN('MP Calculations'!$E$30/I1221,1),"-")</f>
        <v>0.34115533736707537</v>
      </c>
      <c r="K1221" s="12"/>
      <c r="L1221" s="159">
        <v>1</v>
      </c>
      <c r="M1221" s="187" t="s">
        <v>493</v>
      </c>
      <c r="N1221" s="187">
        <v>11994.720139999999</v>
      </c>
      <c r="O1221" s="186">
        <f t="shared" si="60"/>
        <v>11994.720139999999</v>
      </c>
      <c r="P1221" s="186">
        <f t="shared" si="61"/>
        <v>4092.0627959853532</v>
      </c>
      <c r="Q1221" s="215">
        <f>IF(P1221="-",0,P1221/(1+'General inputs'!$H$30)^'MP Calculations'!$C$40)</f>
        <v>9089.6540988249362</v>
      </c>
    </row>
    <row r="1222" spans="3:17" x14ac:dyDescent="0.25">
      <c r="C1222" s="159"/>
      <c r="D1222" s="165" t="s">
        <v>395</v>
      </c>
      <c r="E1222" s="238">
        <v>34150</v>
      </c>
      <c r="F1222" s="166" t="str">
        <f t="shared" si="62"/>
        <v>Date check - OK</v>
      </c>
      <c r="G1222" s="68"/>
      <c r="H1222" s="162" t="s">
        <v>279</v>
      </c>
      <c r="I1222" s="173">
        <v>19964.399283333707</v>
      </c>
      <c r="J1222" s="168">
        <f>IFERROR(MIN('MP Calculations'!$E$30/I1222,1),"-")</f>
        <v>0.34115533736707537</v>
      </c>
      <c r="K1222" s="12"/>
      <c r="L1222" s="159">
        <v>1</v>
      </c>
      <c r="M1222" s="187" t="s">
        <v>493</v>
      </c>
      <c r="N1222" s="187">
        <v>137729.583702</v>
      </c>
      <c r="O1222" s="186">
        <f t="shared" si="60"/>
        <v>137729.583702</v>
      </c>
      <c r="P1222" s="186">
        <f t="shared" si="61"/>
        <v>46987.182593282654</v>
      </c>
      <c r="Q1222" s="215">
        <f>IF(P1222="-",0,P1222/(1+'General inputs'!$H$30)^'MP Calculations'!$C$40)</f>
        <v>104372.11209717616</v>
      </c>
    </row>
    <row r="1223" spans="3:17" x14ac:dyDescent="0.25">
      <c r="C1223" s="159"/>
      <c r="D1223" s="165" t="s">
        <v>396</v>
      </c>
      <c r="E1223" s="238">
        <v>34150</v>
      </c>
      <c r="F1223" s="166" t="str">
        <f t="shared" si="62"/>
        <v>Date check - OK</v>
      </c>
      <c r="G1223" s="68"/>
      <c r="H1223" s="162" t="s">
        <v>279</v>
      </c>
      <c r="I1223" s="173">
        <v>19964.399283333707</v>
      </c>
      <c r="J1223" s="168">
        <f>IFERROR(MIN('MP Calculations'!$E$30/I1223,1),"-")</f>
        <v>0.34115533736707537</v>
      </c>
      <c r="K1223" s="12"/>
      <c r="L1223" s="159">
        <v>1</v>
      </c>
      <c r="M1223" s="187" t="s">
        <v>493</v>
      </c>
      <c r="N1223" s="187">
        <v>36739.072874999998</v>
      </c>
      <c r="O1223" s="186">
        <f t="shared" si="60"/>
        <v>36739.072874999998</v>
      </c>
      <c r="P1223" s="186">
        <f t="shared" si="61"/>
        <v>12533.730801224192</v>
      </c>
      <c r="Q1223" s="215">
        <f>IF(P1223="-",0,P1223/(1+'General inputs'!$H$30)^'MP Calculations'!$C$40)</f>
        <v>27841.038427535314</v>
      </c>
    </row>
    <row r="1224" spans="3:17" x14ac:dyDescent="0.25">
      <c r="C1224" s="159"/>
      <c r="D1224" s="165" t="s">
        <v>397</v>
      </c>
      <c r="E1224" s="238">
        <v>34150</v>
      </c>
      <c r="F1224" s="166" t="str">
        <f t="shared" si="62"/>
        <v>Date check - OK</v>
      </c>
      <c r="G1224" s="68"/>
      <c r="H1224" s="162" t="s">
        <v>279</v>
      </c>
      <c r="I1224" s="173">
        <v>19964.399283333707</v>
      </c>
      <c r="J1224" s="168">
        <f>IFERROR(MIN('MP Calculations'!$E$30/I1224,1),"-")</f>
        <v>0.34115533736707537</v>
      </c>
      <c r="K1224" s="12"/>
      <c r="L1224" s="159">
        <v>1</v>
      </c>
      <c r="M1224" s="187" t="s">
        <v>493</v>
      </c>
      <c r="N1224" s="187">
        <v>13588.424214000001</v>
      </c>
      <c r="O1224" s="186">
        <f t="shared" si="60"/>
        <v>13588.424214000001</v>
      </c>
      <c r="P1224" s="186">
        <f t="shared" si="61"/>
        <v>4635.7634470141065</v>
      </c>
      <c r="Q1224" s="215">
        <f>IF(P1224="-",0,P1224/(1+'General inputs'!$H$30)^'MP Calculations'!$C$40)</f>
        <v>10297.370377276442</v>
      </c>
    </row>
    <row r="1225" spans="3:17" x14ac:dyDescent="0.25">
      <c r="C1225" s="159"/>
      <c r="D1225" s="165" t="s">
        <v>398</v>
      </c>
      <c r="E1225" s="238">
        <v>34150</v>
      </c>
      <c r="F1225" s="166" t="str">
        <f t="shared" si="62"/>
        <v>Date check - OK</v>
      </c>
      <c r="G1225" s="68"/>
      <c r="H1225" s="162" t="s">
        <v>279</v>
      </c>
      <c r="I1225" s="173">
        <v>19964.399283333707</v>
      </c>
      <c r="J1225" s="168">
        <f>IFERROR(MIN('MP Calculations'!$E$30/I1225,1),"-")</f>
        <v>0.34115533736707537</v>
      </c>
      <c r="K1225" s="12"/>
      <c r="L1225" s="159">
        <v>1</v>
      </c>
      <c r="M1225" s="187" t="s">
        <v>493</v>
      </c>
      <c r="N1225" s="187">
        <v>5720.5588360000002</v>
      </c>
      <c r="O1225" s="186">
        <f t="shared" si="60"/>
        <v>5720.5588360000002</v>
      </c>
      <c r="P1225" s="186">
        <f t="shared" si="61"/>
        <v>1951.599179623784</v>
      </c>
      <c r="Q1225" s="215">
        <f>IF(P1225="-",0,P1225/(1+'General inputs'!$H$30)^'MP Calculations'!$C$40)</f>
        <v>4335.0658009780464</v>
      </c>
    </row>
    <row r="1226" spans="3:17" x14ac:dyDescent="0.25">
      <c r="C1226" s="159"/>
      <c r="D1226" s="165" t="s">
        <v>399</v>
      </c>
      <c r="E1226" s="238">
        <v>34150</v>
      </c>
      <c r="F1226" s="166" t="str">
        <f t="shared" si="62"/>
        <v>Date check - OK</v>
      </c>
      <c r="G1226" s="68"/>
      <c r="H1226" s="162" t="s">
        <v>279</v>
      </c>
      <c r="I1226" s="173">
        <v>19964.399283333707</v>
      </c>
      <c r="J1226" s="168">
        <f>IFERROR(MIN('MP Calculations'!$E$30/I1226,1),"-")</f>
        <v>0.34115533736707537</v>
      </c>
      <c r="K1226" s="12"/>
      <c r="L1226" s="159">
        <v>1</v>
      </c>
      <c r="M1226" s="187" t="s">
        <v>493</v>
      </c>
      <c r="N1226" s="187">
        <v>5921.8688240000001</v>
      </c>
      <c r="O1226" s="186">
        <f t="shared" si="60"/>
        <v>5921.8688240000001</v>
      </c>
      <c r="P1226" s="186">
        <f t="shared" si="61"/>
        <v>2020.2771564952859</v>
      </c>
      <c r="Q1226" s="215">
        <f>IF(P1226="-",0,P1226/(1+'General inputs'!$H$30)^'MP Calculations'!$C$40)</f>
        <v>4487.619435927515</v>
      </c>
    </row>
    <row r="1227" spans="3:17" x14ac:dyDescent="0.25">
      <c r="C1227" s="159"/>
      <c r="D1227" s="165" t="s">
        <v>400</v>
      </c>
      <c r="E1227" s="238">
        <v>34150</v>
      </c>
      <c r="F1227" s="166" t="str">
        <f t="shared" si="62"/>
        <v>Date check - OK</v>
      </c>
      <c r="G1227" s="68"/>
      <c r="H1227" s="162" t="s">
        <v>279</v>
      </c>
      <c r="I1227" s="173">
        <v>19964.399283333707</v>
      </c>
      <c r="J1227" s="168">
        <f>IFERROR(MIN('MP Calculations'!$E$30/I1227,1),"-")</f>
        <v>0.34115533736707537</v>
      </c>
      <c r="K1227" s="12"/>
      <c r="L1227" s="159">
        <v>1</v>
      </c>
      <c r="M1227" s="187" t="s">
        <v>493</v>
      </c>
      <c r="N1227" s="187">
        <v>5687.0071710000002</v>
      </c>
      <c r="O1227" s="186">
        <f t="shared" si="60"/>
        <v>5687.0071710000002</v>
      </c>
      <c r="P1227" s="186">
        <f t="shared" si="61"/>
        <v>1940.1528500314819</v>
      </c>
      <c r="Q1227" s="215">
        <f>IF(P1227="-",0,P1227/(1+'General inputs'!$H$30)^'MP Calculations'!$C$40)</f>
        <v>4309.6401949005331</v>
      </c>
    </row>
    <row r="1228" spans="3:17" x14ac:dyDescent="0.25">
      <c r="C1228" s="159"/>
      <c r="D1228" s="165" t="s">
        <v>401</v>
      </c>
      <c r="E1228" s="238">
        <v>34150</v>
      </c>
      <c r="F1228" s="166" t="str">
        <f t="shared" si="62"/>
        <v>Date check - OK</v>
      </c>
      <c r="G1228" s="68"/>
      <c r="H1228" s="162" t="s">
        <v>279</v>
      </c>
      <c r="I1228" s="173">
        <v>19964.399283333707</v>
      </c>
      <c r="J1228" s="168">
        <f>IFERROR(MIN('MP Calculations'!$E$30/I1228,1),"-")</f>
        <v>0.34115533736707537</v>
      </c>
      <c r="K1228" s="12"/>
      <c r="L1228" s="159">
        <v>1</v>
      </c>
      <c r="M1228" s="187" t="s">
        <v>493</v>
      </c>
      <c r="N1228" s="187">
        <v>117157.370738</v>
      </c>
      <c r="O1228" s="186">
        <f t="shared" si="60"/>
        <v>117157.370738</v>
      </c>
      <c r="P1228" s="186">
        <f t="shared" si="61"/>
        <v>39968.862339161911</v>
      </c>
      <c r="Q1228" s="215">
        <f>IF(P1228="-",0,P1228/(1+'General inputs'!$H$30)^'MP Calculations'!$C$40)</f>
        <v>88782.394479127397</v>
      </c>
    </row>
    <row r="1229" spans="3:17" x14ac:dyDescent="0.25">
      <c r="C1229" s="159"/>
      <c r="D1229" s="165" t="s">
        <v>402</v>
      </c>
      <c r="E1229" s="238">
        <v>34150</v>
      </c>
      <c r="F1229" s="166" t="str">
        <f t="shared" si="62"/>
        <v>Date check - OK</v>
      </c>
      <c r="G1229" s="68"/>
      <c r="H1229" s="162" t="s">
        <v>279</v>
      </c>
      <c r="I1229" s="173">
        <v>19964.399283333707</v>
      </c>
      <c r="J1229" s="168">
        <f>IFERROR(MIN('MP Calculations'!$E$30/I1229,1),"-")</f>
        <v>0.34115533736707537</v>
      </c>
      <c r="K1229" s="12"/>
      <c r="L1229" s="159">
        <v>1</v>
      </c>
      <c r="M1229" s="187" t="s">
        <v>493</v>
      </c>
      <c r="N1229" s="187">
        <v>32498.577181000001</v>
      </c>
      <c r="O1229" s="186">
        <f t="shared" si="60"/>
        <v>32498.577181000001</v>
      </c>
      <c r="P1229" s="186">
        <f t="shared" si="61"/>
        <v>11087.063062133993</v>
      </c>
      <c r="Q1229" s="215">
        <f>IF(P1229="-",0,P1229/(1+'General inputs'!$H$30)^'MP Calculations'!$C$40)</f>
        <v>24627.571283981222</v>
      </c>
    </row>
    <row r="1230" spans="3:17" x14ac:dyDescent="0.25">
      <c r="C1230" s="159"/>
      <c r="D1230" s="165" t="s">
        <v>403</v>
      </c>
      <c r="E1230" s="238">
        <v>34150</v>
      </c>
      <c r="F1230" s="166" t="str">
        <f t="shared" si="62"/>
        <v>Date check - OK</v>
      </c>
      <c r="G1230" s="68"/>
      <c r="H1230" s="162" t="s">
        <v>279</v>
      </c>
      <c r="I1230" s="173">
        <v>19964.399283333707</v>
      </c>
      <c r="J1230" s="168">
        <f>IFERROR(MIN('MP Calculations'!$E$30/I1230,1),"-")</f>
        <v>0.34115533736707537</v>
      </c>
      <c r="K1230" s="12"/>
      <c r="L1230" s="159">
        <v>1</v>
      </c>
      <c r="M1230" s="187" t="s">
        <v>493</v>
      </c>
      <c r="N1230" s="187">
        <v>9746.4795699999995</v>
      </c>
      <c r="O1230" s="186">
        <f t="shared" si="60"/>
        <v>9746.4795699999995</v>
      </c>
      <c r="P1230" s="186">
        <f t="shared" si="61"/>
        <v>3325.0635258446578</v>
      </c>
      <c r="Q1230" s="215">
        <f>IF(P1230="-",0,P1230/(1+'General inputs'!$H$30)^'MP Calculations'!$C$40)</f>
        <v>7385.927052781075</v>
      </c>
    </row>
    <row r="1231" spans="3:17" x14ac:dyDescent="0.25">
      <c r="C1231" s="159"/>
      <c r="D1231" s="165" t="s">
        <v>404</v>
      </c>
      <c r="E1231" s="238">
        <v>34150</v>
      </c>
      <c r="F1231" s="166" t="str">
        <f t="shared" si="62"/>
        <v>Date check - OK</v>
      </c>
      <c r="G1231" s="68"/>
      <c r="H1231" s="162" t="s">
        <v>279</v>
      </c>
      <c r="I1231" s="173">
        <v>19964.399283333707</v>
      </c>
      <c r="J1231" s="168">
        <f>IFERROR(MIN('MP Calculations'!$E$30/I1231,1),"-")</f>
        <v>0.34115533736707537</v>
      </c>
      <c r="K1231" s="12"/>
      <c r="L1231" s="159">
        <v>1</v>
      </c>
      <c r="M1231" s="187" t="s">
        <v>493</v>
      </c>
      <c r="N1231" s="187">
        <v>10300.361070999999</v>
      </c>
      <c r="O1231" s="186">
        <f t="shared" si="60"/>
        <v>10300.361070999999</v>
      </c>
      <c r="P1231" s="186">
        <f t="shared" si="61"/>
        <v>3514.0231561796945</v>
      </c>
      <c r="Q1231" s="215">
        <f>IF(P1231="-",0,P1231/(1+'General inputs'!$H$30)^'MP Calculations'!$C$40)</f>
        <v>7805.6610021408933</v>
      </c>
    </row>
    <row r="1232" spans="3:17" x14ac:dyDescent="0.25">
      <c r="C1232" s="159"/>
      <c r="D1232" s="165" t="s">
        <v>405</v>
      </c>
      <c r="E1232" s="238">
        <v>34150</v>
      </c>
      <c r="F1232" s="166" t="str">
        <f t="shared" si="62"/>
        <v>Date check - OK</v>
      </c>
      <c r="G1232" s="68"/>
      <c r="H1232" s="162" t="s">
        <v>279</v>
      </c>
      <c r="I1232" s="173">
        <v>19964.399283333707</v>
      </c>
      <c r="J1232" s="168">
        <f>IFERROR(MIN('MP Calculations'!$E$30/I1232,1),"-")</f>
        <v>0.34115533736707537</v>
      </c>
      <c r="K1232" s="12"/>
      <c r="L1232" s="159">
        <v>1</v>
      </c>
      <c r="M1232" s="187" t="s">
        <v>493</v>
      </c>
      <c r="N1232" s="187">
        <v>160712.47404</v>
      </c>
      <c r="O1232" s="186">
        <f t="shared" si="60"/>
        <v>160712.47404</v>
      </c>
      <c r="P1232" s="186">
        <f t="shared" si="61"/>
        <v>54827.91830021354</v>
      </c>
      <c r="Q1232" s="215">
        <f>IF(P1232="-",0,P1232/(1+'General inputs'!$H$30)^'MP Calculations'!$C$40)</f>
        <v>121788.65211856307</v>
      </c>
    </row>
    <row r="1233" spans="3:17" x14ac:dyDescent="0.25">
      <c r="C1233" s="159"/>
      <c r="D1233" s="165" t="s">
        <v>406</v>
      </c>
      <c r="E1233" s="238">
        <v>34150</v>
      </c>
      <c r="F1233" s="166" t="str">
        <f t="shared" si="62"/>
        <v>Date check - OK</v>
      </c>
      <c r="G1233" s="68"/>
      <c r="H1233" s="162" t="s">
        <v>279</v>
      </c>
      <c r="I1233" s="173">
        <v>19964.399283333707</v>
      </c>
      <c r="J1233" s="168">
        <f>IFERROR(MIN('MP Calculations'!$E$30/I1233,1),"-")</f>
        <v>0.34115533736707537</v>
      </c>
      <c r="K1233" s="12"/>
      <c r="L1233" s="159">
        <v>1</v>
      </c>
      <c r="M1233" s="187" t="s">
        <v>493</v>
      </c>
      <c r="N1233" s="187">
        <v>39590.964376999997</v>
      </c>
      <c r="O1233" s="186">
        <f t="shared" si="60"/>
        <v>39590.964376999997</v>
      </c>
      <c r="P1233" s="186">
        <f t="shared" si="61"/>
        <v>13506.668808723296</v>
      </c>
      <c r="Q1233" s="215">
        <f>IF(P1233="-",0,P1233/(1+'General inputs'!$H$30)^'MP Calculations'!$C$40)</f>
        <v>30002.214926694407</v>
      </c>
    </row>
    <row r="1234" spans="3:17" x14ac:dyDescent="0.25">
      <c r="C1234" s="159"/>
      <c r="D1234" s="165" t="s">
        <v>407</v>
      </c>
      <c r="E1234" s="238">
        <v>34150</v>
      </c>
      <c r="F1234" s="166" t="str">
        <f t="shared" si="62"/>
        <v>Date check - OK</v>
      </c>
      <c r="G1234" s="68"/>
      <c r="H1234" s="162" t="s">
        <v>279</v>
      </c>
      <c r="I1234" s="173">
        <v>19964.399283333707</v>
      </c>
      <c r="J1234" s="168">
        <f>IFERROR(MIN('MP Calculations'!$E$30/I1234,1),"-")</f>
        <v>0.34115533736707537</v>
      </c>
      <c r="K1234" s="12"/>
      <c r="L1234" s="159">
        <v>1</v>
      </c>
      <c r="M1234" s="187" t="s">
        <v>493</v>
      </c>
      <c r="N1234" s="187">
        <v>17446.865657999999</v>
      </c>
      <c r="O1234" s="186">
        <f t="shared" si="60"/>
        <v>17446.865657999999</v>
      </c>
      <c r="P1234" s="186">
        <f t="shared" si="61"/>
        <v>5952.0913395530315</v>
      </c>
      <c r="Q1234" s="215">
        <f>IF(P1234="-",0,P1234/(1+'General inputs'!$H$30)^'MP Calculations'!$C$40)</f>
        <v>13221.315052698488</v>
      </c>
    </row>
    <row r="1235" spans="3:17" x14ac:dyDescent="0.25">
      <c r="C1235" s="159"/>
      <c r="D1235" s="165" t="s">
        <v>408</v>
      </c>
      <c r="E1235" s="238">
        <v>34150</v>
      </c>
      <c r="F1235" s="166" t="str">
        <f t="shared" si="62"/>
        <v>Date check - OK</v>
      </c>
      <c r="G1235" s="68"/>
      <c r="H1235" s="162" t="s">
        <v>279</v>
      </c>
      <c r="I1235" s="173">
        <v>19964.399283333707</v>
      </c>
      <c r="J1235" s="168">
        <f>IFERROR(MIN('MP Calculations'!$E$30/I1235,1),"-")</f>
        <v>0.34115533736707537</v>
      </c>
      <c r="K1235" s="12"/>
      <c r="L1235" s="159">
        <v>1</v>
      </c>
      <c r="M1235" s="187" t="s">
        <v>493</v>
      </c>
      <c r="N1235" s="187">
        <v>6460.1207519999998</v>
      </c>
      <c r="O1235" s="186">
        <f t="shared" si="60"/>
        <v>6460.1207519999998</v>
      </c>
      <c r="P1235" s="186">
        <f t="shared" si="61"/>
        <v>2203.9046745806045</v>
      </c>
      <c r="Q1235" s="215">
        <f>IF(P1235="-",0,P1235/(1+'General inputs'!$H$30)^'MP Calculations'!$C$40)</f>
        <v>4895.5092229705679</v>
      </c>
    </row>
    <row r="1236" spans="3:17" x14ac:dyDescent="0.25">
      <c r="C1236" s="159"/>
      <c r="D1236" s="165" t="s">
        <v>409</v>
      </c>
      <c r="E1236" s="238">
        <v>34150</v>
      </c>
      <c r="F1236" s="166" t="str">
        <f t="shared" si="62"/>
        <v>Date check - OK</v>
      </c>
      <c r="G1236" s="68"/>
      <c r="H1236" s="162" t="s">
        <v>279</v>
      </c>
      <c r="I1236" s="173">
        <v>19964.399283333707</v>
      </c>
      <c r="J1236" s="168">
        <f>IFERROR(MIN('MP Calculations'!$E$30/I1236,1),"-")</f>
        <v>0.34115533736707537</v>
      </c>
      <c r="K1236" s="12"/>
      <c r="L1236" s="159">
        <v>1</v>
      </c>
      <c r="M1236" s="187" t="s">
        <v>493</v>
      </c>
      <c r="N1236" s="187">
        <v>13902.932779000001</v>
      </c>
      <c r="O1236" s="186">
        <f t="shared" si="60"/>
        <v>13902.932779000001</v>
      </c>
      <c r="P1236" s="186">
        <f t="shared" si="61"/>
        <v>4743.059722611516</v>
      </c>
      <c r="Q1236" s="215">
        <f>IF(P1236="-",0,P1236/(1+'General inputs'!$H$30)^'MP Calculations'!$C$40)</f>
        <v>10535.706414599592</v>
      </c>
    </row>
    <row r="1237" spans="3:17" x14ac:dyDescent="0.25">
      <c r="C1237" s="159"/>
      <c r="D1237" s="165" t="s">
        <v>410</v>
      </c>
      <c r="E1237" s="238">
        <v>34150</v>
      </c>
      <c r="F1237" s="166" t="str">
        <f t="shared" si="62"/>
        <v>Date check - OK</v>
      </c>
      <c r="G1237" s="68"/>
      <c r="H1237" s="162" t="s">
        <v>279</v>
      </c>
      <c r="I1237" s="173">
        <v>19964.399283333707</v>
      </c>
      <c r="J1237" s="168">
        <f>IFERROR(MIN('MP Calculations'!$E$30/I1237,1),"-")</f>
        <v>0.34115533736707537</v>
      </c>
      <c r="K1237" s="12"/>
      <c r="L1237" s="159">
        <v>1</v>
      </c>
      <c r="M1237" s="187" t="s">
        <v>493</v>
      </c>
      <c r="N1237" s="187">
        <v>9075.7253079999991</v>
      </c>
      <c r="O1237" s="186">
        <f t="shared" si="60"/>
        <v>9075.7253079999991</v>
      </c>
      <c r="P1237" s="186">
        <f t="shared" si="61"/>
        <v>3096.2321293016439</v>
      </c>
      <c r="Q1237" s="215">
        <f>IF(P1237="-",0,P1237/(1+'General inputs'!$H$30)^'MP Calculations'!$C$40)</f>
        <v>6877.6263875108134</v>
      </c>
    </row>
    <row r="1238" spans="3:17" x14ac:dyDescent="0.25">
      <c r="C1238" s="159"/>
      <c r="D1238" s="165" t="s">
        <v>411</v>
      </c>
      <c r="E1238" s="238">
        <v>34150</v>
      </c>
      <c r="F1238" s="166" t="str">
        <f t="shared" si="62"/>
        <v>Date check - OK</v>
      </c>
      <c r="G1238" s="68"/>
      <c r="H1238" s="162" t="s">
        <v>279</v>
      </c>
      <c r="I1238" s="173">
        <v>19964.399283333707</v>
      </c>
      <c r="J1238" s="168">
        <f>IFERROR(MIN('MP Calculations'!$E$30/I1238,1),"-")</f>
        <v>0.34115533736707537</v>
      </c>
      <c r="K1238" s="12"/>
      <c r="L1238" s="159">
        <v>1</v>
      </c>
      <c r="M1238" s="187" t="s">
        <v>493</v>
      </c>
      <c r="N1238" s="187">
        <v>12816.735925000001</v>
      </c>
      <c r="O1238" s="186">
        <f t="shared" si="60"/>
        <v>12816.735925000001</v>
      </c>
      <c r="P1238" s="186">
        <f t="shared" si="61"/>
        <v>4372.4978684380903</v>
      </c>
      <c r="Q1238" s="215">
        <f>IF(P1238="-",0,P1238/(1+'General inputs'!$H$30)^'MP Calculations'!$C$40)</f>
        <v>9712.5814420404713</v>
      </c>
    </row>
    <row r="1239" spans="3:17" x14ac:dyDescent="0.25">
      <c r="C1239" s="159"/>
      <c r="D1239" s="165" t="s">
        <v>412</v>
      </c>
      <c r="E1239" s="238">
        <v>34150</v>
      </c>
      <c r="F1239" s="166" t="str">
        <f t="shared" si="62"/>
        <v>Date check - OK</v>
      </c>
      <c r="G1239" s="68"/>
      <c r="H1239" s="162" t="s">
        <v>279</v>
      </c>
      <c r="I1239" s="173">
        <v>19964.399283333707</v>
      </c>
      <c r="J1239" s="168">
        <f>IFERROR(MIN('MP Calculations'!$E$30/I1239,1),"-")</f>
        <v>0.34115533736707537</v>
      </c>
      <c r="K1239" s="12"/>
      <c r="L1239" s="159">
        <v>1</v>
      </c>
      <c r="M1239" s="187" t="s">
        <v>493</v>
      </c>
      <c r="N1239" s="187">
        <v>9612.5519440000007</v>
      </c>
      <c r="O1239" s="186">
        <f t="shared" ref="O1239:O1302" si="63">IF(N1239="","-",L1239*N1239)</f>
        <v>9612.5519440000007</v>
      </c>
      <c r="P1239" s="186">
        <f t="shared" ref="P1239:P1302" si="64">IF(O1239="-","-",IF(OR(E1239&lt;$E$15,E1239&gt;$E$16),0,O1239*J1239))</f>
        <v>3279.3734014138563</v>
      </c>
      <c r="Q1239" s="215">
        <f>IF(P1239="-",0,P1239/(1+'General inputs'!$H$30)^'MP Calculations'!$C$40)</f>
        <v>7284.436081719803</v>
      </c>
    </row>
    <row r="1240" spans="3:17" x14ac:dyDescent="0.25">
      <c r="C1240" s="159"/>
      <c r="D1240" s="165" t="s">
        <v>413</v>
      </c>
      <c r="E1240" s="238">
        <v>34150</v>
      </c>
      <c r="F1240" s="166" t="str">
        <f t="shared" si="62"/>
        <v>Date check - OK</v>
      </c>
      <c r="G1240" s="68"/>
      <c r="H1240" s="162" t="s">
        <v>279</v>
      </c>
      <c r="I1240" s="173">
        <v>19964.399283333707</v>
      </c>
      <c r="J1240" s="168">
        <f>IFERROR(MIN('MP Calculations'!$E$30/I1240,1),"-")</f>
        <v>0.34115533736707537</v>
      </c>
      <c r="K1240" s="12"/>
      <c r="L1240" s="159">
        <v>1</v>
      </c>
      <c r="M1240" s="187" t="s">
        <v>493</v>
      </c>
      <c r="N1240" s="187">
        <v>13303.235064</v>
      </c>
      <c r="O1240" s="186">
        <f t="shared" si="63"/>
        <v>13303.235064</v>
      </c>
      <c r="P1240" s="186">
        <f t="shared" si="64"/>
        <v>4538.4696463324262</v>
      </c>
      <c r="Q1240" s="215">
        <f>IF(P1240="-",0,P1240/(1+'General inputs'!$H$30)^'MP Calculations'!$C$40)</f>
        <v>10081.25272751209</v>
      </c>
    </row>
    <row r="1241" spans="3:17" x14ac:dyDescent="0.25">
      <c r="C1241" s="159"/>
      <c r="D1241" s="165" t="s">
        <v>414</v>
      </c>
      <c r="E1241" s="238">
        <v>34150</v>
      </c>
      <c r="F1241" s="166" t="str">
        <f t="shared" si="62"/>
        <v>Date check - OK</v>
      </c>
      <c r="G1241" s="68"/>
      <c r="H1241" s="162" t="s">
        <v>279</v>
      </c>
      <c r="I1241" s="173">
        <v>19964.399283333707</v>
      </c>
      <c r="J1241" s="168">
        <f>IFERROR(MIN('MP Calculations'!$E$30/I1241,1),"-")</f>
        <v>0.34115533736707537</v>
      </c>
      <c r="K1241" s="12"/>
      <c r="L1241" s="159">
        <v>1</v>
      </c>
      <c r="M1241" s="187" t="s">
        <v>493</v>
      </c>
      <c r="N1241" s="187">
        <v>16524.194877999998</v>
      </c>
      <c r="O1241" s="186">
        <f t="shared" si="63"/>
        <v>16524.194877999998</v>
      </c>
      <c r="P1241" s="186">
        <f t="shared" si="64"/>
        <v>5637.3172783233886</v>
      </c>
      <c r="Q1241" s="215">
        <f>IF(P1241="-",0,P1241/(1+'General inputs'!$H$30)^'MP Calculations'!$C$40)</f>
        <v>12522.110891250415</v>
      </c>
    </row>
    <row r="1242" spans="3:17" x14ac:dyDescent="0.25">
      <c r="C1242" s="159"/>
      <c r="D1242" s="165" t="s">
        <v>415</v>
      </c>
      <c r="E1242" s="238">
        <v>34150</v>
      </c>
      <c r="F1242" s="166" t="str">
        <f t="shared" si="62"/>
        <v>Date check - OK</v>
      </c>
      <c r="G1242" s="68"/>
      <c r="H1242" s="162" t="s">
        <v>279</v>
      </c>
      <c r="I1242" s="173">
        <v>19964.399283333707</v>
      </c>
      <c r="J1242" s="168">
        <f>IFERROR(MIN('MP Calculations'!$E$30/I1242,1),"-")</f>
        <v>0.34115533736707537</v>
      </c>
      <c r="K1242" s="12"/>
      <c r="L1242" s="159">
        <v>1</v>
      </c>
      <c r="M1242" s="187" t="s">
        <v>493</v>
      </c>
      <c r="N1242" s="187">
        <v>11944.392642999999</v>
      </c>
      <c r="O1242" s="186">
        <f t="shared" si="63"/>
        <v>11944.392642999999</v>
      </c>
      <c r="P1242" s="186">
        <f t="shared" si="64"/>
        <v>4074.8933017674776</v>
      </c>
      <c r="Q1242" s="215">
        <f>IF(P1242="-",0,P1242/(1+'General inputs'!$H$30)^'MP Calculations'!$C$40)</f>
        <v>9051.5156900875681</v>
      </c>
    </row>
    <row r="1243" spans="3:17" x14ac:dyDescent="0.25">
      <c r="C1243" s="159"/>
      <c r="D1243" s="165" t="s">
        <v>416</v>
      </c>
      <c r="E1243" s="238">
        <v>34150</v>
      </c>
      <c r="F1243" s="166" t="str">
        <f t="shared" si="62"/>
        <v>Date check - OK</v>
      </c>
      <c r="G1243" s="68"/>
      <c r="H1243" s="162" t="s">
        <v>279</v>
      </c>
      <c r="I1243" s="173">
        <v>19964.399283333707</v>
      </c>
      <c r="J1243" s="168">
        <f>IFERROR(MIN('MP Calculations'!$E$30/I1243,1),"-")</f>
        <v>0.34115533736707537</v>
      </c>
      <c r="K1243" s="12"/>
      <c r="L1243" s="159">
        <v>1</v>
      </c>
      <c r="M1243" s="187" t="s">
        <v>493</v>
      </c>
      <c r="N1243" s="187">
        <v>500359.25255500001</v>
      </c>
      <c r="O1243" s="186">
        <f t="shared" si="63"/>
        <v>500359.25255500001</v>
      </c>
      <c r="P1243" s="186">
        <f t="shared" si="64"/>
        <v>170700.22961013869</v>
      </c>
      <c r="Q1243" s="215">
        <f>IF(P1243="-",0,P1243/(1+'General inputs'!$H$30)^'MP Calculations'!$C$40)</f>
        <v>379174.54328130221</v>
      </c>
    </row>
    <row r="1244" spans="3:17" x14ac:dyDescent="0.25">
      <c r="C1244" s="159"/>
      <c r="D1244" s="165" t="s">
        <v>319</v>
      </c>
      <c r="E1244" s="238">
        <v>34252</v>
      </c>
      <c r="F1244" s="166" t="str">
        <f t="shared" si="62"/>
        <v>Date check - OK</v>
      </c>
      <c r="G1244" s="68"/>
      <c r="H1244" s="162" t="s">
        <v>279</v>
      </c>
      <c r="I1244" s="173">
        <v>19964.399283333707</v>
      </c>
      <c r="J1244" s="168">
        <f>IFERROR(MIN('MP Calculations'!$E$30/I1244,1),"-")</f>
        <v>0.34115533736707537</v>
      </c>
      <c r="K1244" s="12"/>
      <c r="L1244" s="159">
        <v>97.302921999999995</v>
      </c>
      <c r="M1244" s="187" t="s">
        <v>492</v>
      </c>
      <c r="N1244" s="187">
        <v>276.07196399999998</v>
      </c>
      <c r="O1244" s="186">
        <f t="shared" si="63"/>
        <v>26862.608779478804</v>
      </c>
      <c r="P1244" s="186">
        <f t="shared" si="64"/>
        <v>9164.322360722852</v>
      </c>
      <c r="Q1244" s="215">
        <f>IF(P1244="-",0,P1244/(1+'General inputs'!$H$30)^'MP Calculations'!$C$40)</f>
        <v>20356.608503374406</v>
      </c>
    </row>
    <row r="1245" spans="3:17" x14ac:dyDescent="0.25">
      <c r="C1245" s="159"/>
      <c r="D1245" s="165" t="s">
        <v>319</v>
      </c>
      <c r="E1245" s="238">
        <v>34252</v>
      </c>
      <c r="F1245" s="166" t="str">
        <f t="shared" si="62"/>
        <v>Date check - OK</v>
      </c>
      <c r="G1245" s="68"/>
      <c r="H1245" s="162" t="s">
        <v>279</v>
      </c>
      <c r="I1245" s="173">
        <v>19964.399283333707</v>
      </c>
      <c r="J1245" s="168">
        <f>IFERROR(MIN('MP Calculations'!$E$30/I1245,1),"-")</f>
        <v>0.34115533736707537</v>
      </c>
      <c r="K1245" s="12"/>
      <c r="L1245" s="159">
        <v>0.52380199999999999</v>
      </c>
      <c r="M1245" s="187" t="s">
        <v>492</v>
      </c>
      <c r="N1245" s="187">
        <v>276.07196399999998</v>
      </c>
      <c r="O1245" s="186">
        <f t="shared" si="63"/>
        <v>144.60704688712798</v>
      </c>
      <c r="P1245" s="186">
        <f t="shared" si="64"/>
        <v>49.333465866434629</v>
      </c>
      <c r="Q1245" s="215">
        <f>IF(P1245="-",0,P1245/(1+'General inputs'!$H$30)^'MP Calculations'!$C$40)</f>
        <v>109.58388533578179</v>
      </c>
    </row>
    <row r="1246" spans="3:17" x14ac:dyDescent="0.25">
      <c r="C1246" s="159"/>
      <c r="D1246" s="165" t="s">
        <v>291</v>
      </c>
      <c r="E1246" s="238">
        <v>34252</v>
      </c>
      <c r="F1246" s="166" t="str">
        <f t="shared" si="62"/>
        <v>Date check - OK</v>
      </c>
      <c r="G1246" s="68"/>
      <c r="H1246" s="162" t="s">
        <v>279</v>
      </c>
      <c r="I1246" s="173">
        <v>19964.399283333707</v>
      </c>
      <c r="J1246" s="168">
        <f>IFERROR(MIN('MP Calculations'!$E$30/I1246,1),"-")</f>
        <v>0.34115533736707537</v>
      </c>
      <c r="K1246" s="12"/>
      <c r="L1246" s="159">
        <v>416.12867199999999</v>
      </c>
      <c r="M1246" s="187" t="s">
        <v>492</v>
      </c>
      <c r="N1246" s="187">
        <v>356.22188899999998</v>
      </c>
      <c r="O1246" s="186">
        <f t="shared" si="63"/>
        <v>148234.14160690139</v>
      </c>
      <c r="P1246" s="186">
        <f t="shared" si="64"/>
        <v>50570.868589221267</v>
      </c>
      <c r="Q1246" s="215">
        <f>IF(P1246="-",0,P1246/(1+'General inputs'!$H$30)^'MP Calculations'!$C$40)</f>
        <v>112332.51439937032</v>
      </c>
    </row>
    <row r="1247" spans="3:17" x14ac:dyDescent="0.25">
      <c r="C1247" s="159"/>
      <c r="D1247" s="165" t="s">
        <v>319</v>
      </c>
      <c r="E1247" s="238">
        <v>34252</v>
      </c>
      <c r="F1247" s="166" t="str">
        <f t="shared" si="62"/>
        <v>Date check - OK</v>
      </c>
      <c r="G1247" s="68"/>
      <c r="H1247" s="162" t="s">
        <v>279</v>
      </c>
      <c r="I1247" s="173">
        <v>19964.399283333707</v>
      </c>
      <c r="J1247" s="168">
        <f>IFERROR(MIN('MP Calculations'!$E$30/I1247,1),"-")</f>
        <v>0.34115533736707537</v>
      </c>
      <c r="K1247" s="12"/>
      <c r="L1247" s="159">
        <v>233.10426799999999</v>
      </c>
      <c r="M1247" s="187" t="s">
        <v>492</v>
      </c>
      <c r="N1247" s="187">
        <v>276.07196399999998</v>
      </c>
      <c r="O1247" s="186">
        <f t="shared" si="63"/>
        <v>64353.553083542341</v>
      </c>
      <c r="P1247" s="186">
        <f t="shared" si="64"/>
        <v>21954.55811298588</v>
      </c>
      <c r="Q1247" s="215">
        <f>IF(P1247="-",0,P1247/(1+'General inputs'!$H$30)^'MP Calculations'!$C$40)</f>
        <v>48767.418558526595</v>
      </c>
    </row>
    <row r="1248" spans="3:17" x14ac:dyDescent="0.25">
      <c r="C1248" s="159"/>
      <c r="D1248" s="165" t="s">
        <v>319</v>
      </c>
      <c r="E1248" s="238">
        <v>34252</v>
      </c>
      <c r="F1248" s="166" t="str">
        <f t="shared" si="62"/>
        <v>Date check - OK</v>
      </c>
      <c r="G1248" s="68"/>
      <c r="H1248" s="162" t="s">
        <v>279</v>
      </c>
      <c r="I1248" s="173">
        <v>19964.399283333707</v>
      </c>
      <c r="J1248" s="168">
        <f>IFERROR(MIN('MP Calculations'!$E$30/I1248,1),"-")</f>
        <v>0.34115533736707537</v>
      </c>
      <c r="K1248" s="12"/>
      <c r="L1248" s="159">
        <v>0.51880199999999999</v>
      </c>
      <c r="M1248" s="187" t="s">
        <v>492</v>
      </c>
      <c r="N1248" s="187">
        <v>276.07196399999998</v>
      </c>
      <c r="O1248" s="186">
        <f t="shared" si="63"/>
        <v>143.22668706712798</v>
      </c>
      <c r="P1248" s="186">
        <f t="shared" si="64"/>
        <v>48.862548746354577</v>
      </c>
      <c r="Q1248" s="215">
        <f>IF(P1248="-",0,P1248/(1+'General inputs'!$H$30)^'MP Calculations'!$C$40)</f>
        <v>108.53784231441321</v>
      </c>
    </row>
    <row r="1249" spans="3:17" x14ac:dyDescent="0.25">
      <c r="C1249" s="159"/>
      <c r="D1249" s="165" t="s">
        <v>319</v>
      </c>
      <c r="E1249" s="238">
        <v>34252</v>
      </c>
      <c r="F1249" s="166" t="str">
        <f t="shared" si="62"/>
        <v>Date check - OK</v>
      </c>
      <c r="G1249" s="68"/>
      <c r="H1249" s="162" t="s">
        <v>279</v>
      </c>
      <c r="I1249" s="173">
        <v>19964.399283333707</v>
      </c>
      <c r="J1249" s="168">
        <f>IFERROR(MIN('MP Calculations'!$E$30/I1249,1),"-")</f>
        <v>0.34115533736707537</v>
      </c>
      <c r="K1249" s="12"/>
      <c r="L1249" s="159">
        <v>269.800613</v>
      </c>
      <c r="M1249" s="187" t="s">
        <v>492</v>
      </c>
      <c r="N1249" s="187">
        <v>276.07196399999998</v>
      </c>
      <c r="O1249" s="186">
        <f t="shared" si="63"/>
        <v>74484.385119313927</v>
      </c>
      <c r="P1249" s="186">
        <f t="shared" si="64"/>
        <v>25410.74553395871</v>
      </c>
      <c r="Q1249" s="215">
        <f>IF(P1249="-",0,P1249/(1+'General inputs'!$H$30)^'MP Calculations'!$C$40)</f>
        <v>56444.609677923414</v>
      </c>
    </row>
    <row r="1250" spans="3:17" x14ac:dyDescent="0.25">
      <c r="C1250" s="159"/>
      <c r="D1250" s="165" t="s">
        <v>319</v>
      </c>
      <c r="E1250" s="238">
        <v>34252</v>
      </c>
      <c r="F1250" s="166" t="str">
        <f t="shared" si="62"/>
        <v>Date check - OK</v>
      </c>
      <c r="G1250" s="68"/>
      <c r="H1250" s="162" t="s">
        <v>279</v>
      </c>
      <c r="I1250" s="173">
        <v>19964.399283333707</v>
      </c>
      <c r="J1250" s="168">
        <f>IFERROR(MIN('MP Calculations'!$E$30/I1250,1),"-")</f>
        <v>0.34115533736707537</v>
      </c>
      <c r="K1250" s="12"/>
      <c r="L1250" s="159">
        <v>85.015758000000005</v>
      </c>
      <c r="M1250" s="187" t="s">
        <v>492</v>
      </c>
      <c r="N1250" s="187">
        <v>276.07196399999998</v>
      </c>
      <c r="O1250" s="186">
        <f t="shared" si="63"/>
        <v>23470.467282008711</v>
      </c>
      <c r="P1250" s="186">
        <f t="shared" si="64"/>
        <v>8007.0751837565867</v>
      </c>
      <c r="Q1250" s="215">
        <f>IF(P1250="-",0,P1250/(1+'General inputs'!$H$30)^'MP Calculations'!$C$40)</f>
        <v>17786.02807245214</v>
      </c>
    </row>
    <row r="1251" spans="3:17" x14ac:dyDescent="0.25">
      <c r="C1251" s="159"/>
      <c r="D1251" s="165" t="s">
        <v>291</v>
      </c>
      <c r="E1251" s="238">
        <v>34252</v>
      </c>
      <c r="F1251" s="166" t="str">
        <f t="shared" si="62"/>
        <v>Date check - OK</v>
      </c>
      <c r="G1251" s="68"/>
      <c r="H1251" s="162" t="s">
        <v>279</v>
      </c>
      <c r="I1251" s="173">
        <v>19964.399283333707</v>
      </c>
      <c r="J1251" s="168">
        <f>IFERROR(MIN('MP Calculations'!$E$30/I1251,1),"-")</f>
        <v>0.34115533736707537</v>
      </c>
      <c r="K1251" s="12"/>
      <c r="L1251" s="159">
        <v>88.629508000000001</v>
      </c>
      <c r="M1251" s="187" t="s">
        <v>492</v>
      </c>
      <c r="N1251" s="187">
        <v>356.22188899999998</v>
      </c>
      <c r="O1251" s="186">
        <f t="shared" si="63"/>
        <v>31571.77076090061</v>
      </c>
      <c r="P1251" s="186">
        <f t="shared" si="64"/>
        <v>10770.878105211013</v>
      </c>
      <c r="Q1251" s="215">
        <f>IF(P1251="-",0,P1251/(1+'General inputs'!$H$30)^'MP Calculations'!$C$40)</f>
        <v>23925.233115441533</v>
      </c>
    </row>
    <row r="1252" spans="3:17" x14ac:dyDescent="0.25">
      <c r="C1252" s="159"/>
      <c r="D1252" s="165" t="s">
        <v>319</v>
      </c>
      <c r="E1252" s="238">
        <v>34252</v>
      </c>
      <c r="F1252" s="166" t="str">
        <f t="shared" si="62"/>
        <v>Date check - OK</v>
      </c>
      <c r="G1252" s="68"/>
      <c r="H1252" s="162" t="s">
        <v>279</v>
      </c>
      <c r="I1252" s="173">
        <v>19964.399283333707</v>
      </c>
      <c r="J1252" s="168">
        <f>IFERROR(MIN('MP Calculations'!$E$30/I1252,1),"-")</f>
        <v>0.34115533736707537</v>
      </c>
      <c r="K1252" s="12"/>
      <c r="L1252" s="159">
        <v>72.961310999999995</v>
      </c>
      <c r="M1252" s="187" t="s">
        <v>492</v>
      </c>
      <c r="N1252" s="187">
        <v>276.07196399999998</v>
      </c>
      <c r="O1252" s="186">
        <f t="shared" si="63"/>
        <v>20142.572423784801</v>
      </c>
      <c r="P1252" s="186">
        <f t="shared" si="64"/>
        <v>6871.746090677053</v>
      </c>
      <c r="Q1252" s="215">
        <f>IF(P1252="-",0,P1252/(1+'General inputs'!$H$30)^'MP Calculations'!$C$40)</f>
        <v>15264.134040290635</v>
      </c>
    </row>
    <row r="1253" spans="3:17" x14ac:dyDescent="0.25">
      <c r="C1253" s="159"/>
      <c r="D1253" s="165" t="s">
        <v>291</v>
      </c>
      <c r="E1253" s="238">
        <v>34252</v>
      </c>
      <c r="F1253" s="166" t="str">
        <f t="shared" si="62"/>
        <v>Date check - OK</v>
      </c>
      <c r="G1253" s="68"/>
      <c r="H1253" s="162" t="s">
        <v>279</v>
      </c>
      <c r="I1253" s="173">
        <v>19964.399283333707</v>
      </c>
      <c r="J1253" s="168">
        <f>IFERROR(MIN('MP Calculations'!$E$30/I1253,1),"-")</f>
        <v>0.34115533736707537</v>
      </c>
      <c r="K1253" s="12"/>
      <c r="L1253" s="159">
        <v>34.955440000000003</v>
      </c>
      <c r="M1253" s="187" t="s">
        <v>492</v>
      </c>
      <c r="N1253" s="187">
        <v>356.22188899999998</v>
      </c>
      <c r="O1253" s="186">
        <f t="shared" si="63"/>
        <v>12451.89286762616</v>
      </c>
      <c r="P1253" s="186">
        <f t="shared" si="64"/>
        <v>4248.0297121136828</v>
      </c>
      <c r="Q1253" s="215">
        <f>IF(P1253="-",0,P1253/(1+'General inputs'!$H$30)^'MP Calculations'!$C$40)</f>
        <v>9436.1016948534761</v>
      </c>
    </row>
    <row r="1254" spans="3:17" x14ac:dyDescent="0.25">
      <c r="C1254" s="159"/>
      <c r="D1254" s="165" t="s">
        <v>369</v>
      </c>
      <c r="E1254" s="238">
        <v>34398</v>
      </c>
      <c r="F1254" s="166" t="str">
        <f t="shared" si="62"/>
        <v>Date check - OK</v>
      </c>
      <c r="G1254" s="68"/>
      <c r="H1254" s="162" t="s">
        <v>279</v>
      </c>
      <c r="I1254" s="173">
        <v>19964.399283333707</v>
      </c>
      <c r="J1254" s="168">
        <f>IFERROR(MIN('MP Calculations'!$E$30/I1254,1),"-")</f>
        <v>0.34115533736707537</v>
      </c>
      <c r="K1254" s="12"/>
      <c r="L1254" s="159">
        <v>26.185535000000002</v>
      </c>
      <c r="M1254" s="187" t="s">
        <v>492</v>
      </c>
      <c r="N1254" s="187">
        <v>73.025486999999998</v>
      </c>
      <c r="O1254" s="186">
        <f t="shared" si="63"/>
        <v>1912.2114457305452</v>
      </c>
      <c r="P1254" s="186">
        <f t="shared" si="64"/>
        <v>652.36114088538704</v>
      </c>
      <c r="Q1254" s="215">
        <f>IF(P1254="-",0,P1254/(1+'General inputs'!$H$30)^'MP Calculations'!$C$40)</f>
        <v>1449.0826299099135</v>
      </c>
    </row>
    <row r="1255" spans="3:17" x14ac:dyDescent="0.25">
      <c r="C1255" s="159"/>
      <c r="D1255" s="165" t="s">
        <v>369</v>
      </c>
      <c r="E1255" s="238">
        <v>34398</v>
      </c>
      <c r="F1255" s="166" t="str">
        <f t="shared" si="62"/>
        <v>Date check - OK</v>
      </c>
      <c r="G1255" s="68"/>
      <c r="H1255" s="162" t="s">
        <v>279</v>
      </c>
      <c r="I1255" s="173">
        <v>19964.399283333707</v>
      </c>
      <c r="J1255" s="168">
        <f>IFERROR(MIN('MP Calculations'!$E$30/I1255,1),"-")</f>
        <v>0.34115533736707537</v>
      </c>
      <c r="K1255" s="12"/>
      <c r="L1255" s="159">
        <v>0.50569299999999995</v>
      </c>
      <c r="M1255" s="187" t="s">
        <v>492</v>
      </c>
      <c r="N1255" s="187">
        <v>73.025486999999998</v>
      </c>
      <c r="O1255" s="186">
        <f t="shared" si="63"/>
        <v>36.928477597490996</v>
      </c>
      <c r="P1255" s="186">
        <f t="shared" si="64"/>
        <v>12.598347233224526</v>
      </c>
      <c r="Q1255" s="215">
        <f>IF(P1255="-",0,P1255/(1+'General inputs'!$H$30)^'MP Calculations'!$C$40)</f>
        <v>27.984570197516828</v>
      </c>
    </row>
    <row r="1256" spans="3:17" x14ac:dyDescent="0.25">
      <c r="C1256" s="159"/>
      <c r="D1256" s="165" t="s">
        <v>369</v>
      </c>
      <c r="E1256" s="238">
        <v>34398</v>
      </c>
      <c r="F1256" s="166" t="str">
        <f t="shared" si="62"/>
        <v>Date check - OK</v>
      </c>
      <c r="G1256" s="68"/>
      <c r="H1256" s="162" t="s">
        <v>279</v>
      </c>
      <c r="I1256" s="173">
        <v>19964.399283333707</v>
      </c>
      <c r="J1256" s="168">
        <f>IFERROR(MIN('MP Calculations'!$E$30/I1256,1),"-")</f>
        <v>0.34115533736707537</v>
      </c>
      <c r="K1256" s="12"/>
      <c r="L1256" s="159">
        <v>13.116329</v>
      </c>
      <c r="M1256" s="187" t="s">
        <v>492</v>
      </c>
      <c r="N1256" s="187">
        <v>73.025486999999998</v>
      </c>
      <c r="O1256" s="186">
        <f t="shared" si="63"/>
        <v>957.82631287722302</v>
      </c>
      <c r="P1256" s="186">
        <f t="shared" si="64"/>
        <v>326.76755890869089</v>
      </c>
      <c r="Q1256" s="215">
        <f>IF(P1256="-",0,P1256/(1+'General inputs'!$H$30)^'MP Calculations'!$C$40)</f>
        <v>725.84518598087323</v>
      </c>
    </row>
    <row r="1257" spans="3:17" x14ac:dyDescent="0.25">
      <c r="C1257" s="159"/>
      <c r="D1257" s="165" t="s">
        <v>369</v>
      </c>
      <c r="E1257" s="238">
        <v>34398</v>
      </c>
      <c r="F1257" s="166" t="str">
        <f t="shared" si="62"/>
        <v>Date check - OK</v>
      </c>
      <c r="G1257" s="68"/>
      <c r="H1257" s="162" t="s">
        <v>279</v>
      </c>
      <c r="I1257" s="173">
        <v>19964.399283333707</v>
      </c>
      <c r="J1257" s="168">
        <f>IFERROR(MIN('MP Calculations'!$E$30/I1257,1),"-")</f>
        <v>0.34115533736707537</v>
      </c>
      <c r="K1257" s="12"/>
      <c r="L1257" s="159">
        <v>1.5697950000000001</v>
      </c>
      <c r="M1257" s="187" t="s">
        <v>492</v>
      </c>
      <c r="N1257" s="187">
        <v>73.025486999999998</v>
      </c>
      <c r="O1257" s="186">
        <f t="shared" si="63"/>
        <v>114.635044365165</v>
      </c>
      <c r="P1257" s="186">
        <f t="shared" si="64"/>
        <v>39.108357234487521</v>
      </c>
      <c r="Q1257" s="215">
        <f>IF(P1257="-",0,P1257/(1+'General inputs'!$H$30)^'MP Calculations'!$C$40)</f>
        <v>86.870963950877183</v>
      </c>
    </row>
    <row r="1258" spans="3:17" x14ac:dyDescent="0.25">
      <c r="C1258" s="159"/>
      <c r="D1258" s="165" t="s">
        <v>369</v>
      </c>
      <c r="E1258" s="238">
        <v>34398</v>
      </c>
      <c r="F1258" s="166" t="str">
        <f t="shared" si="62"/>
        <v>Date check - OK</v>
      </c>
      <c r="G1258" s="68"/>
      <c r="H1258" s="162" t="s">
        <v>279</v>
      </c>
      <c r="I1258" s="173">
        <v>19964.399283333707</v>
      </c>
      <c r="J1258" s="168">
        <f>IFERROR(MIN('MP Calculations'!$E$30/I1258,1),"-")</f>
        <v>0.34115533736707537</v>
      </c>
      <c r="K1258" s="12"/>
      <c r="L1258" s="159">
        <v>4.2531790000000003</v>
      </c>
      <c r="M1258" s="187" t="s">
        <v>492</v>
      </c>
      <c r="N1258" s="187">
        <v>73.025486999999998</v>
      </c>
      <c r="O1258" s="186">
        <f t="shared" si="63"/>
        <v>310.59046777317303</v>
      </c>
      <c r="P1258" s="186">
        <f t="shared" si="64"/>
        <v>105.9595958161546</v>
      </c>
      <c r="Q1258" s="215">
        <f>IF(P1258="-",0,P1258/(1+'General inputs'!$H$30)^'MP Calculations'!$C$40)</f>
        <v>235.36688522108167</v>
      </c>
    </row>
    <row r="1259" spans="3:17" x14ac:dyDescent="0.25">
      <c r="C1259" s="159"/>
      <c r="D1259" s="165" t="s">
        <v>369</v>
      </c>
      <c r="E1259" s="238">
        <v>34398</v>
      </c>
      <c r="F1259" s="166" t="str">
        <f t="shared" ref="F1259:F1322" si="65">IF(E1259="","-",IF(OR(E1259&lt;$E$15,E1259&gt;$E$16),"ERROR - date outside of range","Date check - OK"))</f>
        <v>Date check - OK</v>
      </c>
      <c r="G1259" s="68"/>
      <c r="H1259" s="162" t="s">
        <v>279</v>
      </c>
      <c r="I1259" s="173">
        <v>19964.399283333707</v>
      </c>
      <c r="J1259" s="168">
        <f>IFERROR(MIN('MP Calculations'!$E$30/I1259,1),"-")</f>
        <v>0.34115533736707537</v>
      </c>
      <c r="K1259" s="12"/>
      <c r="L1259" s="159">
        <v>2.158137</v>
      </c>
      <c r="M1259" s="187" t="s">
        <v>492</v>
      </c>
      <c r="N1259" s="187">
        <v>73.025486999999998</v>
      </c>
      <c r="O1259" s="186">
        <f t="shared" si="63"/>
        <v>157.599005437719</v>
      </c>
      <c r="P1259" s="186">
        <f t="shared" si="64"/>
        <v>53.765741868820569</v>
      </c>
      <c r="Q1259" s="215">
        <f>IF(P1259="-",0,P1259/(1+'General inputs'!$H$30)^'MP Calculations'!$C$40)</f>
        <v>119.42925128953412</v>
      </c>
    </row>
    <row r="1260" spans="3:17" x14ac:dyDescent="0.25">
      <c r="C1260" s="159"/>
      <c r="D1260" s="165" t="s">
        <v>369</v>
      </c>
      <c r="E1260" s="238">
        <v>34398</v>
      </c>
      <c r="F1260" s="166" t="str">
        <f t="shared" si="65"/>
        <v>Date check - OK</v>
      </c>
      <c r="G1260" s="68"/>
      <c r="H1260" s="162" t="s">
        <v>279</v>
      </c>
      <c r="I1260" s="173">
        <v>19964.399283333707</v>
      </c>
      <c r="J1260" s="168">
        <f>IFERROR(MIN('MP Calculations'!$E$30/I1260,1),"-")</f>
        <v>0.34115533736707537</v>
      </c>
      <c r="K1260" s="12"/>
      <c r="L1260" s="159">
        <v>4.2534970000000003</v>
      </c>
      <c r="M1260" s="187" t="s">
        <v>492</v>
      </c>
      <c r="N1260" s="187">
        <v>73.025486999999998</v>
      </c>
      <c r="O1260" s="186">
        <f t="shared" si="63"/>
        <v>310.613689878039</v>
      </c>
      <c r="P1260" s="186">
        <f t="shared" si="64"/>
        <v>105.96751816117452</v>
      </c>
      <c r="Q1260" s="215">
        <f>IF(P1260="-",0,P1260/(1+'General inputs'!$H$30)^'MP Calculations'!$C$40)</f>
        <v>235.38448303897275</v>
      </c>
    </row>
    <row r="1261" spans="3:17" x14ac:dyDescent="0.25">
      <c r="C1261" s="159"/>
      <c r="D1261" s="165" t="s">
        <v>369</v>
      </c>
      <c r="E1261" s="238">
        <v>34398</v>
      </c>
      <c r="F1261" s="166" t="str">
        <f t="shared" si="65"/>
        <v>Date check - OK</v>
      </c>
      <c r="G1261" s="68"/>
      <c r="H1261" s="162" t="s">
        <v>279</v>
      </c>
      <c r="I1261" s="173">
        <v>19964.399283333707</v>
      </c>
      <c r="J1261" s="168">
        <f>IFERROR(MIN('MP Calculations'!$E$30/I1261,1),"-")</f>
        <v>0.34115533736707537</v>
      </c>
      <c r="K1261" s="12"/>
      <c r="L1261" s="159">
        <v>1.004486</v>
      </c>
      <c r="M1261" s="187" t="s">
        <v>492</v>
      </c>
      <c r="N1261" s="187">
        <v>73.025486999999998</v>
      </c>
      <c r="O1261" s="186">
        <f t="shared" si="63"/>
        <v>73.353079334681993</v>
      </c>
      <c r="P1261" s="186">
        <f t="shared" si="64"/>
        <v>25.024794527337281</v>
      </c>
      <c r="Q1261" s="215">
        <f>IF(P1261="-",0,P1261/(1+'General inputs'!$H$30)^'MP Calculations'!$C$40)</f>
        <v>55.587300950226499</v>
      </c>
    </row>
    <row r="1262" spans="3:17" x14ac:dyDescent="0.25">
      <c r="C1262" s="159"/>
      <c r="D1262" s="165" t="s">
        <v>369</v>
      </c>
      <c r="E1262" s="238">
        <v>34398</v>
      </c>
      <c r="F1262" s="166" t="str">
        <f t="shared" si="65"/>
        <v>Date check - OK</v>
      </c>
      <c r="G1262" s="68"/>
      <c r="H1262" s="162" t="s">
        <v>279</v>
      </c>
      <c r="I1262" s="173">
        <v>19964.399283333707</v>
      </c>
      <c r="J1262" s="168">
        <f>IFERROR(MIN('MP Calculations'!$E$30/I1262,1),"-")</f>
        <v>0.34115533736707537</v>
      </c>
      <c r="K1262" s="12"/>
      <c r="L1262" s="159">
        <v>1.0467930000000001</v>
      </c>
      <c r="M1262" s="187" t="s">
        <v>492</v>
      </c>
      <c r="N1262" s="187">
        <v>73.025486999999998</v>
      </c>
      <c r="O1262" s="186">
        <f t="shared" si="63"/>
        <v>76.442568613191</v>
      </c>
      <c r="P1262" s="186">
        <f t="shared" si="64"/>
        <v>26.078790284438984</v>
      </c>
      <c r="Q1262" s="215">
        <f>IF(P1262="-",0,P1262/(1+'General inputs'!$H$30)^'MP Calculations'!$C$40)</f>
        <v>57.928530137394105</v>
      </c>
    </row>
    <row r="1263" spans="3:17" x14ac:dyDescent="0.25">
      <c r="C1263" s="159"/>
      <c r="D1263" s="165" t="s">
        <v>284</v>
      </c>
      <c r="E1263" s="238">
        <v>34436</v>
      </c>
      <c r="F1263" s="166" t="str">
        <f t="shared" si="65"/>
        <v>Date check - OK</v>
      </c>
      <c r="G1263" s="68"/>
      <c r="H1263" s="162" t="s">
        <v>279</v>
      </c>
      <c r="I1263" s="173">
        <v>19964.399283333707</v>
      </c>
      <c r="J1263" s="168">
        <f>IFERROR(MIN('MP Calculations'!$E$30/I1263,1),"-")</f>
        <v>0.34115533736707537</v>
      </c>
      <c r="K1263" s="12"/>
      <c r="L1263" s="159">
        <v>7.676742</v>
      </c>
      <c r="M1263" s="187" t="s">
        <v>492</v>
      </c>
      <c r="N1263" s="187">
        <v>657.22938499999998</v>
      </c>
      <c r="O1263" s="186">
        <f t="shared" si="63"/>
        <v>5045.38042346367</v>
      </c>
      <c r="P1263" s="186">
        <f t="shared" si="64"/>
        <v>1721.258460511986</v>
      </c>
      <c r="Q1263" s="215">
        <f>IF(P1263="-",0,P1263/(1+'General inputs'!$H$30)^'MP Calculations'!$C$40)</f>
        <v>3823.4124940798861</v>
      </c>
    </row>
    <row r="1264" spans="3:17" x14ac:dyDescent="0.25">
      <c r="C1264" s="159"/>
      <c r="D1264" s="165" t="s">
        <v>319</v>
      </c>
      <c r="E1264" s="238">
        <v>34436</v>
      </c>
      <c r="F1264" s="166" t="str">
        <f t="shared" si="65"/>
        <v>Date check - OK</v>
      </c>
      <c r="G1264" s="68"/>
      <c r="H1264" s="162" t="s">
        <v>279</v>
      </c>
      <c r="I1264" s="173">
        <v>19964.399283333707</v>
      </c>
      <c r="J1264" s="168">
        <f>IFERROR(MIN('MP Calculations'!$E$30/I1264,1),"-")</f>
        <v>0.34115533736707537</v>
      </c>
      <c r="K1264" s="12"/>
      <c r="L1264" s="159">
        <v>2.4308640000000001</v>
      </c>
      <c r="M1264" s="187" t="s">
        <v>492</v>
      </c>
      <c r="N1264" s="187">
        <v>276.07196399999998</v>
      </c>
      <c r="O1264" s="186">
        <f t="shared" si="63"/>
        <v>671.09339869689597</v>
      </c>
      <c r="P1264" s="186">
        <f t="shared" si="64"/>
        <v>228.94709483725677</v>
      </c>
      <c r="Q1264" s="215">
        <f>IF(P1264="-",0,P1264/(1+'General inputs'!$H$30)^'MP Calculations'!$C$40)</f>
        <v>508.55766461922616</v>
      </c>
    </row>
    <row r="1265" spans="3:17" x14ac:dyDescent="0.25">
      <c r="C1265" s="159"/>
      <c r="D1265" s="165" t="s">
        <v>319</v>
      </c>
      <c r="E1265" s="238">
        <v>34436</v>
      </c>
      <c r="F1265" s="166" t="str">
        <f t="shared" si="65"/>
        <v>Date check - OK</v>
      </c>
      <c r="G1265" s="68"/>
      <c r="H1265" s="162" t="s">
        <v>279</v>
      </c>
      <c r="I1265" s="173">
        <v>19964.399283333707</v>
      </c>
      <c r="J1265" s="168">
        <f>IFERROR(MIN('MP Calculations'!$E$30/I1265,1),"-")</f>
        <v>0.34115533736707537</v>
      </c>
      <c r="K1265" s="12"/>
      <c r="L1265" s="159">
        <v>4.5412939999999997</v>
      </c>
      <c r="M1265" s="187" t="s">
        <v>492</v>
      </c>
      <c r="N1265" s="187">
        <v>276.07196399999998</v>
      </c>
      <c r="O1265" s="186">
        <f t="shared" si="63"/>
        <v>1253.7239536814159</v>
      </c>
      <c r="P1265" s="186">
        <f t="shared" si="64"/>
        <v>427.714618383367</v>
      </c>
      <c r="Q1265" s="215">
        <f>IF(P1265="-",0,P1265/(1+'General inputs'!$H$30)^'MP Calculations'!$C$40)</f>
        <v>950.07777933660782</v>
      </c>
    </row>
    <row r="1266" spans="3:17" x14ac:dyDescent="0.25">
      <c r="C1266" s="159"/>
      <c r="D1266" s="165" t="s">
        <v>319</v>
      </c>
      <c r="E1266" s="238">
        <v>34436</v>
      </c>
      <c r="F1266" s="166" t="str">
        <f t="shared" si="65"/>
        <v>Date check - OK</v>
      </c>
      <c r="G1266" s="68"/>
      <c r="H1266" s="162" t="s">
        <v>279</v>
      </c>
      <c r="I1266" s="173">
        <v>19964.399283333707</v>
      </c>
      <c r="J1266" s="168">
        <f>IFERROR(MIN('MP Calculations'!$E$30/I1266,1),"-")</f>
        <v>0.34115533736707537</v>
      </c>
      <c r="K1266" s="12"/>
      <c r="L1266" s="159">
        <v>1.4803170000000001</v>
      </c>
      <c r="M1266" s="187" t="s">
        <v>492</v>
      </c>
      <c r="N1266" s="187">
        <v>276.07196399999998</v>
      </c>
      <c r="O1266" s="186">
        <f t="shared" si="63"/>
        <v>408.67402153258797</v>
      </c>
      <c r="P1266" s="186">
        <f t="shared" si="64"/>
        <v>139.42132368910947</v>
      </c>
      <c r="Q1266" s="215">
        <f>IF(P1266="-",0,P1266/(1+'General inputs'!$H$30)^'MP Calculations'!$C$40)</f>
        <v>309.69505345265674</v>
      </c>
    </row>
    <row r="1267" spans="3:17" x14ac:dyDescent="0.25">
      <c r="C1267" s="159"/>
      <c r="D1267" s="165" t="s">
        <v>319</v>
      </c>
      <c r="E1267" s="238">
        <v>34436</v>
      </c>
      <c r="F1267" s="166" t="str">
        <f t="shared" si="65"/>
        <v>Date check - OK</v>
      </c>
      <c r="G1267" s="68"/>
      <c r="H1267" s="162" t="s">
        <v>279</v>
      </c>
      <c r="I1267" s="173">
        <v>19964.399283333707</v>
      </c>
      <c r="J1267" s="168">
        <f>IFERROR(MIN('MP Calculations'!$E$30/I1267,1),"-")</f>
        <v>0.34115533736707537</v>
      </c>
      <c r="K1267" s="12"/>
      <c r="L1267" s="159">
        <v>0.96655100000000005</v>
      </c>
      <c r="M1267" s="187" t="s">
        <v>492</v>
      </c>
      <c r="N1267" s="187">
        <v>276.07196399999998</v>
      </c>
      <c r="O1267" s="186">
        <f t="shared" si="63"/>
        <v>266.83763287616398</v>
      </c>
      <c r="P1267" s="186">
        <f t="shared" si="64"/>
        <v>91.033082666099531</v>
      </c>
      <c r="Q1267" s="215">
        <f>IF(P1267="-",0,P1267/(1+'General inputs'!$H$30)^'MP Calculations'!$C$40)</f>
        <v>202.210785669366</v>
      </c>
    </row>
    <row r="1268" spans="3:17" x14ac:dyDescent="0.25">
      <c r="C1268" s="159"/>
      <c r="D1268" s="165" t="s">
        <v>319</v>
      </c>
      <c r="E1268" s="238">
        <v>34436</v>
      </c>
      <c r="F1268" s="166" t="str">
        <f t="shared" si="65"/>
        <v>Date check - OK</v>
      </c>
      <c r="G1268" s="68"/>
      <c r="H1268" s="162" t="s">
        <v>279</v>
      </c>
      <c r="I1268" s="173">
        <v>19964.399283333707</v>
      </c>
      <c r="J1268" s="168">
        <f>IFERROR(MIN('MP Calculations'!$E$30/I1268,1),"-")</f>
        <v>0.34115533736707537</v>
      </c>
      <c r="K1268" s="12"/>
      <c r="L1268" s="159">
        <v>4.4182509999999997</v>
      </c>
      <c r="M1268" s="187" t="s">
        <v>492</v>
      </c>
      <c r="N1268" s="187">
        <v>276.07196399999998</v>
      </c>
      <c r="O1268" s="186">
        <f t="shared" si="63"/>
        <v>1219.7552310149638</v>
      </c>
      <c r="P1268" s="186">
        <f t="shared" si="64"/>
        <v>416.12600734216494</v>
      </c>
      <c r="Q1268" s="215">
        <f>IF(P1268="-",0,P1268/(1+'General inputs'!$H$30)^'MP Calculations'!$C$40)</f>
        <v>924.33612504095674</v>
      </c>
    </row>
    <row r="1269" spans="3:17" x14ac:dyDescent="0.25">
      <c r="C1269" s="159"/>
      <c r="D1269" s="165" t="s">
        <v>319</v>
      </c>
      <c r="E1269" s="238">
        <v>34436</v>
      </c>
      <c r="F1269" s="166" t="str">
        <f t="shared" si="65"/>
        <v>Date check - OK</v>
      </c>
      <c r="G1269" s="68"/>
      <c r="H1269" s="162" t="s">
        <v>279</v>
      </c>
      <c r="I1269" s="173">
        <v>19964.399283333707</v>
      </c>
      <c r="J1269" s="168">
        <f>IFERROR(MIN('MP Calculations'!$E$30/I1269,1),"-")</f>
        <v>0.34115533736707537</v>
      </c>
      <c r="K1269" s="12"/>
      <c r="L1269" s="159">
        <v>4.4723110000000004</v>
      </c>
      <c r="M1269" s="187" t="s">
        <v>492</v>
      </c>
      <c r="N1269" s="187">
        <v>276.07196399999998</v>
      </c>
      <c r="O1269" s="186">
        <f t="shared" si="63"/>
        <v>1234.6796813888041</v>
      </c>
      <c r="P1269" s="186">
        <f t="shared" si="64"/>
        <v>421.21756324447057</v>
      </c>
      <c r="Q1269" s="215">
        <f>IF(P1269="-",0,P1269/(1+'General inputs'!$H$30)^'MP Calculations'!$C$40)</f>
        <v>935.64594218799414</v>
      </c>
    </row>
    <row r="1270" spans="3:17" x14ac:dyDescent="0.25">
      <c r="C1270" s="159"/>
      <c r="D1270" s="165" t="s">
        <v>319</v>
      </c>
      <c r="E1270" s="238">
        <v>34436</v>
      </c>
      <c r="F1270" s="166" t="str">
        <f t="shared" si="65"/>
        <v>Date check - OK</v>
      </c>
      <c r="G1270" s="68"/>
      <c r="H1270" s="162" t="s">
        <v>279</v>
      </c>
      <c r="I1270" s="173">
        <v>19964.399283333707</v>
      </c>
      <c r="J1270" s="168">
        <f>IFERROR(MIN('MP Calculations'!$E$30/I1270,1),"-")</f>
        <v>0.34115533736707537</v>
      </c>
      <c r="K1270" s="12"/>
      <c r="L1270" s="159">
        <v>1.0234239999999999</v>
      </c>
      <c r="M1270" s="187" t="s">
        <v>492</v>
      </c>
      <c r="N1270" s="187">
        <v>276.07196399999998</v>
      </c>
      <c r="O1270" s="186">
        <f t="shared" si="63"/>
        <v>282.53867368473595</v>
      </c>
      <c r="P1270" s="186">
        <f t="shared" si="64"/>
        <v>96.389576540162111</v>
      </c>
      <c r="Q1270" s="215">
        <f>IF(P1270="-",0,P1270/(1+'General inputs'!$H$30)^'MP Calculations'!$C$40)</f>
        <v>214.10910662022508</v>
      </c>
    </row>
    <row r="1271" spans="3:17" x14ac:dyDescent="0.25">
      <c r="C1271" s="159"/>
      <c r="D1271" s="165" t="s">
        <v>319</v>
      </c>
      <c r="E1271" s="238">
        <v>34436</v>
      </c>
      <c r="F1271" s="166" t="str">
        <f t="shared" si="65"/>
        <v>Date check - OK</v>
      </c>
      <c r="G1271" s="68"/>
      <c r="H1271" s="162" t="s">
        <v>279</v>
      </c>
      <c r="I1271" s="173">
        <v>19964.399283333707</v>
      </c>
      <c r="J1271" s="168">
        <f>IFERROR(MIN('MP Calculations'!$E$30/I1271,1),"-")</f>
        <v>0.34115533736707537</v>
      </c>
      <c r="K1271" s="12"/>
      <c r="L1271" s="159">
        <v>0.71230099999999996</v>
      </c>
      <c r="M1271" s="187" t="s">
        <v>492</v>
      </c>
      <c r="N1271" s="187">
        <v>276.07196399999998</v>
      </c>
      <c r="O1271" s="186">
        <f t="shared" si="63"/>
        <v>196.64633602916396</v>
      </c>
      <c r="P1271" s="186">
        <f t="shared" si="64"/>
        <v>67.086947110028703</v>
      </c>
      <c r="Q1271" s="215">
        <f>IF(P1271="-",0,P1271/(1+'General inputs'!$H$30)^'MP Calculations'!$C$40)</f>
        <v>149.01949803277327</v>
      </c>
    </row>
    <row r="1272" spans="3:17" x14ac:dyDescent="0.25">
      <c r="C1272" s="159"/>
      <c r="D1272" s="165" t="s">
        <v>319</v>
      </c>
      <c r="E1272" s="238">
        <v>34436</v>
      </c>
      <c r="F1272" s="166" t="str">
        <f t="shared" si="65"/>
        <v>Date check - OK</v>
      </c>
      <c r="G1272" s="68"/>
      <c r="H1272" s="162" t="s">
        <v>279</v>
      </c>
      <c r="I1272" s="173">
        <v>19964.399283333707</v>
      </c>
      <c r="J1272" s="168">
        <f>IFERROR(MIN('MP Calculations'!$E$30/I1272,1),"-")</f>
        <v>0.34115533736707537</v>
      </c>
      <c r="K1272" s="12"/>
      <c r="L1272" s="159">
        <v>0.715333</v>
      </c>
      <c r="M1272" s="187" t="s">
        <v>492</v>
      </c>
      <c r="N1272" s="187">
        <v>276.07196399999998</v>
      </c>
      <c r="O1272" s="186">
        <f t="shared" si="63"/>
        <v>197.48338622401198</v>
      </c>
      <c r="P1272" s="186">
        <f t="shared" si="64"/>
        <v>67.37251125164525</v>
      </c>
      <c r="Q1272" s="215">
        <f>IF(P1272="-",0,P1272/(1+'General inputs'!$H$30)^'MP Calculations'!$C$40)</f>
        <v>149.6538185209312</v>
      </c>
    </row>
    <row r="1273" spans="3:17" x14ac:dyDescent="0.25">
      <c r="C1273" s="159"/>
      <c r="D1273" s="165" t="s">
        <v>417</v>
      </c>
      <c r="E1273" s="238">
        <v>34515</v>
      </c>
      <c r="F1273" s="166" t="str">
        <f t="shared" si="65"/>
        <v>Date check - OK</v>
      </c>
      <c r="G1273" s="68"/>
      <c r="H1273" s="162" t="s">
        <v>279</v>
      </c>
      <c r="I1273" s="173">
        <v>19964.399283333707</v>
      </c>
      <c r="J1273" s="168">
        <f>IFERROR(MIN('MP Calculations'!$E$30/I1273,1),"-")</f>
        <v>0.34115533736707537</v>
      </c>
      <c r="K1273" s="12"/>
      <c r="L1273" s="159">
        <v>1</v>
      </c>
      <c r="M1273" s="187" t="s">
        <v>493</v>
      </c>
      <c r="N1273" s="187">
        <v>4009.4239349999998</v>
      </c>
      <c r="O1273" s="186">
        <f t="shared" si="63"/>
        <v>4009.4239349999998</v>
      </c>
      <c r="P1273" s="186">
        <f t="shared" si="64"/>
        <v>1367.8363751925517</v>
      </c>
      <c r="Q1273" s="215">
        <f>IF(P1273="-",0,P1273/(1+'General inputs'!$H$30)^'MP Calculations'!$C$40)</f>
        <v>3038.3599016341495</v>
      </c>
    </row>
    <row r="1274" spans="3:17" x14ac:dyDescent="0.25">
      <c r="C1274" s="159"/>
      <c r="D1274" s="165" t="s">
        <v>418</v>
      </c>
      <c r="E1274" s="238">
        <v>34515</v>
      </c>
      <c r="F1274" s="166" t="str">
        <f t="shared" si="65"/>
        <v>Date check - OK</v>
      </c>
      <c r="G1274" s="68"/>
      <c r="H1274" s="162" t="s">
        <v>279</v>
      </c>
      <c r="I1274" s="173">
        <v>19964.399283333707</v>
      </c>
      <c r="J1274" s="168">
        <f>IFERROR(MIN('MP Calculations'!$E$30/I1274,1),"-")</f>
        <v>0.34115533736707537</v>
      </c>
      <c r="K1274" s="12"/>
      <c r="L1274" s="159">
        <v>1</v>
      </c>
      <c r="M1274" s="187" t="s">
        <v>493</v>
      </c>
      <c r="N1274" s="187">
        <v>5780.9518319999997</v>
      </c>
      <c r="O1274" s="186">
        <f t="shared" si="63"/>
        <v>5780.9518319999997</v>
      </c>
      <c r="P1274" s="186">
        <f t="shared" si="64"/>
        <v>1972.2025725487724</v>
      </c>
      <c r="Q1274" s="215">
        <f>IF(P1274="-",0,P1274/(1+'General inputs'!$H$30)^'MP Calculations'!$C$40)</f>
        <v>4380.8318911597653</v>
      </c>
    </row>
    <row r="1275" spans="3:17" x14ac:dyDescent="0.25">
      <c r="C1275" s="159"/>
      <c r="D1275" s="165" t="s">
        <v>419</v>
      </c>
      <c r="E1275" s="238">
        <v>34515</v>
      </c>
      <c r="F1275" s="166" t="str">
        <f t="shared" si="65"/>
        <v>Date check - OK</v>
      </c>
      <c r="G1275" s="68"/>
      <c r="H1275" s="162" t="s">
        <v>279</v>
      </c>
      <c r="I1275" s="173">
        <v>19964.399283333707</v>
      </c>
      <c r="J1275" s="168">
        <f>IFERROR(MIN('MP Calculations'!$E$30/I1275,1),"-")</f>
        <v>0.34115533736707537</v>
      </c>
      <c r="K1275" s="12"/>
      <c r="L1275" s="159">
        <v>1</v>
      </c>
      <c r="M1275" s="187" t="s">
        <v>493</v>
      </c>
      <c r="N1275" s="187">
        <v>5780.9518319999997</v>
      </c>
      <c r="O1275" s="186">
        <f t="shared" si="63"/>
        <v>5780.9518319999997</v>
      </c>
      <c r="P1275" s="186">
        <f t="shared" si="64"/>
        <v>1972.2025725487724</v>
      </c>
      <c r="Q1275" s="215">
        <f>IF(P1275="-",0,P1275/(1+'General inputs'!$H$30)^'MP Calculations'!$C$40)</f>
        <v>4380.8318911597653</v>
      </c>
    </row>
    <row r="1276" spans="3:17" x14ac:dyDescent="0.25">
      <c r="C1276" s="159"/>
      <c r="D1276" s="165" t="s">
        <v>420</v>
      </c>
      <c r="E1276" s="238">
        <v>34515</v>
      </c>
      <c r="F1276" s="166" t="str">
        <f t="shared" si="65"/>
        <v>Date check - OK</v>
      </c>
      <c r="G1276" s="68"/>
      <c r="H1276" s="162" t="s">
        <v>279</v>
      </c>
      <c r="I1276" s="173">
        <v>19964.399283333707</v>
      </c>
      <c r="J1276" s="168">
        <f>IFERROR(MIN('MP Calculations'!$E$30/I1276,1),"-")</f>
        <v>0.34115533736707537</v>
      </c>
      <c r="K1276" s="12"/>
      <c r="L1276" s="159">
        <v>1</v>
      </c>
      <c r="M1276" s="187" t="s">
        <v>493</v>
      </c>
      <c r="N1276" s="187">
        <v>5780.9518319999997</v>
      </c>
      <c r="O1276" s="186">
        <f t="shared" si="63"/>
        <v>5780.9518319999997</v>
      </c>
      <c r="P1276" s="186">
        <f t="shared" si="64"/>
        <v>1972.2025725487724</v>
      </c>
      <c r="Q1276" s="215">
        <f>IF(P1276="-",0,P1276/(1+'General inputs'!$H$30)^'MP Calculations'!$C$40)</f>
        <v>4380.8318911597653</v>
      </c>
    </row>
    <row r="1277" spans="3:17" x14ac:dyDescent="0.25">
      <c r="C1277" s="159"/>
      <c r="D1277" s="165" t="s">
        <v>421</v>
      </c>
      <c r="E1277" s="238">
        <v>34515</v>
      </c>
      <c r="F1277" s="166" t="str">
        <f t="shared" si="65"/>
        <v>Date check - OK</v>
      </c>
      <c r="G1277" s="68"/>
      <c r="H1277" s="162" t="s">
        <v>279</v>
      </c>
      <c r="I1277" s="173">
        <v>19964.399283333707</v>
      </c>
      <c r="J1277" s="168">
        <f>IFERROR(MIN('MP Calculations'!$E$30/I1277,1),"-")</f>
        <v>0.34115533736707537</v>
      </c>
      <c r="K1277" s="12"/>
      <c r="L1277" s="159">
        <v>1</v>
      </c>
      <c r="M1277" s="187" t="s">
        <v>493</v>
      </c>
      <c r="N1277" s="187">
        <v>5780.9518319999997</v>
      </c>
      <c r="O1277" s="186">
        <f t="shared" si="63"/>
        <v>5780.9518319999997</v>
      </c>
      <c r="P1277" s="186">
        <f t="shared" si="64"/>
        <v>1972.2025725487724</v>
      </c>
      <c r="Q1277" s="215">
        <f>IF(P1277="-",0,P1277/(1+'General inputs'!$H$30)^'MP Calculations'!$C$40)</f>
        <v>4380.8318911597653</v>
      </c>
    </row>
    <row r="1278" spans="3:17" x14ac:dyDescent="0.25">
      <c r="C1278" s="159"/>
      <c r="D1278" s="165" t="s">
        <v>422</v>
      </c>
      <c r="E1278" s="238">
        <v>34515</v>
      </c>
      <c r="F1278" s="166" t="str">
        <f t="shared" si="65"/>
        <v>Date check - OK</v>
      </c>
      <c r="G1278" s="68"/>
      <c r="H1278" s="162" t="s">
        <v>279</v>
      </c>
      <c r="I1278" s="173">
        <v>19964.399283333707</v>
      </c>
      <c r="J1278" s="168">
        <f>IFERROR(MIN('MP Calculations'!$E$30/I1278,1),"-")</f>
        <v>0.34115533736707537</v>
      </c>
      <c r="K1278" s="12"/>
      <c r="L1278" s="159">
        <v>1</v>
      </c>
      <c r="M1278" s="187" t="s">
        <v>493</v>
      </c>
      <c r="N1278" s="187">
        <v>7527.3159809999997</v>
      </c>
      <c r="O1278" s="186">
        <f t="shared" si="63"/>
        <v>7527.3159809999997</v>
      </c>
      <c r="P1278" s="186">
        <f t="shared" si="64"/>
        <v>2567.9840229666329</v>
      </c>
      <c r="Q1278" s="215">
        <f>IF(P1278="-",0,P1278/(1+'General inputs'!$H$30)^'MP Calculations'!$C$40)</f>
        <v>5704.2346766955998</v>
      </c>
    </row>
    <row r="1279" spans="3:17" x14ac:dyDescent="0.25">
      <c r="C1279" s="159"/>
      <c r="D1279" s="165" t="s">
        <v>423</v>
      </c>
      <c r="E1279" s="238">
        <v>34515</v>
      </c>
      <c r="F1279" s="166" t="str">
        <f t="shared" si="65"/>
        <v>Date check - OK</v>
      </c>
      <c r="G1279" s="68"/>
      <c r="H1279" s="162" t="s">
        <v>279</v>
      </c>
      <c r="I1279" s="173">
        <v>19964.399283333707</v>
      </c>
      <c r="J1279" s="168">
        <f>IFERROR(MIN('MP Calculations'!$E$30/I1279,1),"-")</f>
        <v>0.34115533736707537</v>
      </c>
      <c r="K1279" s="12"/>
      <c r="L1279" s="159">
        <v>1</v>
      </c>
      <c r="M1279" s="187" t="s">
        <v>493</v>
      </c>
      <c r="N1279" s="187">
        <v>7527.3159809999997</v>
      </c>
      <c r="O1279" s="186">
        <f t="shared" si="63"/>
        <v>7527.3159809999997</v>
      </c>
      <c r="P1279" s="186">
        <f t="shared" si="64"/>
        <v>2567.9840229666329</v>
      </c>
      <c r="Q1279" s="215">
        <f>IF(P1279="-",0,P1279/(1+'General inputs'!$H$30)^'MP Calculations'!$C$40)</f>
        <v>5704.2346766955998</v>
      </c>
    </row>
    <row r="1280" spans="3:17" x14ac:dyDescent="0.25">
      <c r="C1280" s="159"/>
      <c r="D1280" s="165" t="s">
        <v>424</v>
      </c>
      <c r="E1280" s="238">
        <v>34515</v>
      </c>
      <c r="F1280" s="166" t="str">
        <f t="shared" si="65"/>
        <v>Date check - OK</v>
      </c>
      <c r="G1280" s="68"/>
      <c r="H1280" s="162" t="s">
        <v>279</v>
      </c>
      <c r="I1280" s="173">
        <v>19964.399283333707</v>
      </c>
      <c r="J1280" s="168">
        <f>IFERROR(MIN('MP Calculations'!$E$30/I1280,1),"-")</f>
        <v>0.34115533736707537</v>
      </c>
      <c r="K1280" s="12"/>
      <c r="L1280" s="159">
        <v>1</v>
      </c>
      <c r="M1280" s="187" t="s">
        <v>493</v>
      </c>
      <c r="N1280" s="187">
        <v>7527.3159809999997</v>
      </c>
      <c r="O1280" s="186">
        <f t="shared" si="63"/>
        <v>7527.3159809999997</v>
      </c>
      <c r="P1280" s="186">
        <f t="shared" si="64"/>
        <v>2567.9840229666329</v>
      </c>
      <c r="Q1280" s="215">
        <f>IF(P1280="-",0,P1280/(1+'General inputs'!$H$30)^'MP Calculations'!$C$40)</f>
        <v>5704.2346766955998</v>
      </c>
    </row>
    <row r="1281" spans="3:17" x14ac:dyDescent="0.25">
      <c r="C1281" s="159"/>
      <c r="D1281" s="165" t="s">
        <v>425</v>
      </c>
      <c r="E1281" s="238">
        <v>34515</v>
      </c>
      <c r="F1281" s="166" t="str">
        <f t="shared" si="65"/>
        <v>Date check - OK</v>
      </c>
      <c r="G1281" s="68"/>
      <c r="H1281" s="162" t="s">
        <v>279</v>
      </c>
      <c r="I1281" s="173">
        <v>19964.399283333707</v>
      </c>
      <c r="J1281" s="168">
        <f>IFERROR(MIN('MP Calculations'!$E$30/I1281,1),"-")</f>
        <v>0.34115533736707537</v>
      </c>
      <c r="K1281" s="12"/>
      <c r="L1281" s="159">
        <v>1</v>
      </c>
      <c r="M1281" s="187" t="s">
        <v>493</v>
      </c>
      <c r="N1281" s="187">
        <v>7527.3159809999997</v>
      </c>
      <c r="O1281" s="186">
        <f t="shared" si="63"/>
        <v>7527.3159809999997</v>
      </c>
      <c r="P1281" s="186">
        <f t="shared" si="64"/>
        <v>2567.9840229666329</v>
      </c>
      <c r="Q1281" s="215">
        <f>IF(P1281="-",0,P1281/(1+'General inputs'!$H$30)^'MP Calculations'!$C$40)</f>
        <v>5704.2346766955998</v>
      </c>
    </row>
    <row r="1282" spans="3:17" x14ac:dyDescent="0.25">
      <c r="C1282" s="159"/>
      <c r="D1282" s="165" t="s">
        <v>426</v>
      </c>
      <c r="E1282" s="238">
        <v>34515</v>
      </c>
      <c r="F1282" s="166" t="str">
        <f t="shared" si="65"/>
        <v>Date check - OK</v>
      </c>
      <c r="G1282" s="68"/>
      <c r="H1282" s="162" t="s">
        <v>279</v>
      </c>
      <c r="I1282" s="173">
        <v>19964.399283333707</v>
      </c>
      <c r="J1282" s="168">
        <f>IFERROR(MIN('MP Calculations'!$E$30/I1282,1),"-")</f>
        <v>0.34115533736707537</v>
      </c>
      <c r="K1282" s="12"/>
      <c r="L1282" s="159">
        <v>1</v>
      </c>
      <c r="M1282" s="187" t="s">
        <v>493</v>
      </c>
      <c r="N1282" s="187">
        <v>8995.2013129999996</v>
      </c>
      <c r="O1282" s="186">
        <f t="shared" si="63"/>
        <v>8995.2013129999996</v>
      </c>
      <c r="P1282" s="186">
        <f t="shared" si="64"/>
        <v>3068.7609386212744</v>
      </c>
      <c r="Q1282" s="215">
        <f>IF(P1282="-",0,P1282/(1+'General inputs'!$H$30)^'MP Calculations'!$C$40)</f>
        <v>6816.6049336825872</v>
      </c>
    </row>
    <row r="1283" spans="3:17" x14ac:dyDescent="0.25">
      <c r="C1283" s="159"/>
      <c r="D1283" s="165" t="s">
        <v>427</v>
      </c>
      <c r="E1283" s="238">
        <v>34515</v>
      </c>
      <c r="F1283" s="166" t="str">
        <f t="shared" si="65"/>
        <v>Date check - OK</v>
      </c>
      <c r="G1283" s="68"/>
      <c r="H1283" s="162" t="s">
        <v>279</v>
      </c>
      <c r="I1283" s="173">
        <v>19964.399283333707</v>
      </c>
      <c r="J1283" s="168">
        <f>IFERROR(MIN('MP Calculations'!$E$30/I1283,1),"-")</f>
        <v>0.34115533736707537</v>
      </c>
      <c r="K1283" s="12"/>
      <c r="L1283" s="159">
        <v>1</v>
      </c>
      <c r="M1283" s="187" t="s">
        <v>493</v>
      </c>
      <c r="N1283" s="187">
        <v>7527.3159809999997</v>
      </c>
      <c r="O1283" s="186">
        <f t="shared" si="63"/>
        <v>7527.3159809999997</v>
      </c>
      <c r="P1283" s="186">
        <f t="shared" si="64"/>
        <v>2567.9840229666329</v>
      </c>
      <c r="Q1283" s="215">
        <f>IF(P1283="-",0,P1283/(1+'General inputs'!$H$30)^'MP Calculations'!$C$40)</f>
        <v>5704.2346766955998</v>
      </c>
    </row>
    <row r="1284" spans="3:17" x14ac:dyDescent="0.25">
      <c r="C1284" s="159"/>
      <c r="D1284" s="165" t="s">
        <v>428</v>
      </c>
      <c r="E1284" s="238">
        <v>34515</v>
      </c>
      <c r="F1284" s="166" t="str">
        <f t="shared" si="65"/>
        <v>Date check - OK</v>
      </c>
      <c r="G1284" s="68"/>
      <c r="H1284" s="162" t="s">
        <v>279</v>
      </c>
      <c r="I1284" s="173">
        <v>19964.399283333707</v>
      </c>
      <c r="J1284" s="168">
        <f>IFERROR(MIN('MP Calculations'!$E$30/I1284,1),"-")</f>
        <v>0.34115533736707537</v>
      </c>
      <c r="K1284" s="12"/>
      <c r="L1284" s="159">
        <v>1</v>
      </c>
      <c r="M1284" s="187" t="s">
        <v>493</v>
      </c>
      <c r="N1284" s="187">
        <v>24373.932885999999</v>
      </c>
      <c r="O1284" s="186">
        <f t="shared" si="63"/>
        <v>24373.932885999999</v>
      </c>
      <c r="P1284" s="186">
        <f t="shared" si="64"/>
        <v>8315.2972966857833</v>
      </c>
      <c r="Q1284" s="215">
        <f>IF(P1284="-",0,P1284/(1+'General inputs'!$H$30)^'MP Calculations'!$C$40)</f>
        <v>18470.678463175365</v>
      </c>
    </row>
    <row r="1285" spans="3:17" x14ac:dyDescent="0.25">
      <c r="C1285" s="159"/>
      <c r="D1285" s="165" t="s">
        <v>429</v>
      </c>
      <c r="E1285" s="238">
        <v>34515</v>
      </c>
      <c r="F1285" s="166" t="str">
        <f t="shared" si="65"/>
        <v>Date check - OK</v>
      </c>
      <c r="G1285" s="68"/>
      <c r="H1285" s="162" t="s">
        <v>279</v>
      </c>
      <c r="I1285" s="173">
        <v>19964.399283333707</v>
      </c>
      <c r="J1285" s="168">
        <f>IFERROR(MIN('MP Calculations'!$E$30/I1285,1),"-")</f>
        <v>0.34115533736707537</v>
      </c>
      <c r="K1285" s="12"/>
      <c r="L1285" s="159">
        <v>1</v>
      </c>
      <c r="M1285" s="187" t="s">
        <v>493</v>
      </c>
      <c r="N1285" s="187">
        <v>14467.065342</v>
      </c>
      <c r="O1285" s="186">
        <f t="shared" si="63"/>
        <v>14467.065342</v>
      </c>
      <c r="P1285" s="186">
        <f t="shared" si="64"/>
        <v>4935.5165574615339</v>
      </c>
      <c r="Q1285" s="215">
        <f>IF(P1285="-",0,P1285/(1+'General inputs'!$H$30)^'MP Calculations'!$C$40)</f>
        <v>10963.208665898768</v>
      </c>
    </row>
    <row r="1286" spans="3:17" x14ac:dyDescent="0.25">
      <c r="C1286" s="159"/>
      <c r="D1286" s="165" t="s">
        <v>430</v>
      </c>
      <c r="E1286" s="238">
        <v>34515</v>
      </c>
      <c r="F1286" s="166" t="str">
        <f t="shared" si="65"/>
        <v>Date check - OK</v>
      </c>
      <c r="G1286" s="68"/>
      <c r="H1286" s="162" t="s">
        <v>279</v>
      </c>
      <c r="I1286" s="173">
        <v>19964.399283333707</v>
      </c>
      <c r="J1286" s="168">
        <f>IFERROR(MIN('MP Calculations'!$E$30/I1286,1),"-")</f>
        <v>0.34115533736707537</v>
      </c>
      <c r="K1286" s="12"/>
      <c r="L1286" s="159">
        <v>1</v>
      </c>
      <c r="M1286" s="187" t="s">
        <v>493</v>
      </c>
      <c r="N1286" s="187">
        <v>24373.932885999999</v>
      </c>
      <c r="O1286" s="186">
        <f t="shared" si="63"/>
        <v>24373.932885999999</v>
      </c>
      <c r="P1286" s="186">
        <f t="shared" si="64"/>
        <v>8315.2972966857833</v>
      </c>
      <c r="Q1286" s="215">
        <f>IF(P1286="-",0,P1286/(1+'General inputs'!$H$30)^'MP Calculations'!$C$40)</f>
        <v>18470.678463175365</v>
      </c>
    </row>
    <row r="1287" spans="3:17" x14ac:dyDescent="0.25">
      <c r="C1287" s="159"/>
      <c r="D1287" s="165" t="s">
        <v>431</v>
      </c>
      <c r="E1287" s="238">
        <v>34515</v>
      </c>
      <c r="F1287" s="166" t="str">
        <f t="shared" si="65"/>
        <v>Date check - OK</v>
      </c>
      <c r="G1287" s="68"/>
      <c r="H1287" s="162" t="s">
        <v>279</v>
      </c>
      <c r="I1287" s="173">
        <v>19964.399283333707</v>
      </c>
      <c r="J1287" s="168">
        <f>IFERROR(MIN('MP Calculations'!$E$30/I1287,1),"-")</f>
        <v>0.34115533736707537</v>
      </c>
      <c r="K1287" s="12"/>
      <c r="L1287" s="159">
        <v>1</v>
      </c>
      <c r="M1287" s="187" t="s">
        <v>493</v>
      </c>
      <c r="N1287" s="187">
        <v>24373.932885999999</v>
      </c>
      <c r="O1287" s="186">
        <f t="shared" si="63"/>
        <v>24373.932885999999</v>
      </c>
      <c r="P1287" s="186">
        <f t="shared" si="64"/>
        <v>8315.2972966857833</v>
      </c>
      <c r="Q1287" s="215">
        <f>IF(P1287="-",0,P1287/(1+'General inputs'!$H$30)^'MP Calculations'!$C$40)</f>
        <v>18470.678463175365</v>
      </c>
    </row>
    <row r="1288" spans="3:17" x14ac:dyDescent="0.25">
      <c r="C1288" s="159"/>
      <c r="D1288" s="165" t="s">
        <v>432</v>
      </c>
      <c r="E1288" s="238">
        <v>34515</v>
      </c>
      <c r="F1288" s="166" t="str">
        <f t="shared" si="65"/>
        <v>Date check - OK</v>
      </c>
      <c r="G1288" s="68"/>
      <c r="H1288" s="162" t="s">
        <v>279</v>
      </c>
      <c r="I1288" s="173">
        <v>19964.399283333707</v>
      </c>
      <c r="J1288" s="168">
        <f>IFERROR(MIN('MP Calculations'!$E$30/I1288,1),"-")</f>
        <v>0.34115533736707537</v>
      </c>
      <c r="K1288" s="12"/>
      <c r="L1288" s="159">
        <v>1</v>
      </c>
      <c r="M1288" s="187" t="s">
        <v>493</v>
      </c>
      <c r="N1288" s="187">
        <v>6121.5012290000004</v>
      </c>
      <c r="O1288" s="186">
        <f t="shared" si="63"/>
        <v>6121.5012290000004</v>
      </c>
      <c r="P1288" s="186">
        <f t="shared" si="64"/>
        <v>2088.3828169724616</v>
      </c>
      <c r="Q1288" s="215">
        <f>IF(P1288="-",0,P1288/(1+'General inputs'!$H$30)^'MP Calculations'!$C$40)</f>
        <v>4638.9017907625594</v>
      </c>
    </row>
    <row r="1289" spans="3:17" x14ac:dyDescent="0.25">
      <c r="C1289" s="159"/>
      <c r="D1289" s="165" t="s">
        <v>433</v>
      </c>
      <c r="E1289" s="238">
        <v>34515</v>
      </c>
      <c r="F1289" s="166" t="str">
        <f t="shared" si="65"/>
        <v>Date check - OK</v>
      </c>
      <c r="G1289" s="68"/>
      <c r="H1289" s="162" t="s">
        <v>279</v>
      </c>
      <c r="I1289" s="173">
        <v>19964.399283333707</v>
      </c>
      <c r="J1289" s="168">
        <f>IFERROR(MIN('MP Calculations'!$E$30/I1289,1),"-")</f>
        <v>0.34115533736707537</v>
      </c>
      <c r="K1289" s="12"/>
      <c r="L1289" s="159">
        <v>1</v>
      </c>
      <c r="M1289" s="187" t="s">
        <v>493</v>
      </c>
      <c r="N1289" s="187">
        <v>6121.5012290000004</v>
      </c>
      <c r="O1289" s="186">
        <f t="shared" si="63"/>
        <v>6121.5012290000004</v>
      </c>
      <c r="P1289" s="186">
        <f t="shared" si="64"/>
        <v>2088.3828169724616</v>
      </c>
      <c r="Q1289" s="215">
        <f>IF(P1289="-",0,P1289/(1+'General inputs'!$H$30)^'MP Calculations'!$C$40)</f>
        <v>4638.9017907625594</v>
      </c>
    </row>
    <row r="1290" spans="3:17" x14ac:dyDescent="0.25">
      <c r="C1290" s="159"/>
      <c r="D1290" s="165" t="s">
        <v>434</v>
      </c>
      <c r="E1290" s="238">
        <v>34515</v>
      </c>
      <c r="F1290" s="166" t="str">
        <f t="shared" si="65"/>
        <v>Date check - OK</v>
      </c>
      <c r="G1290" s="68"/>
      <c r="H1290" s="162" t="s">
        <v>279</v>
      </c>
      <c r="I1290" s="173">
        <v>19964.399283333707</v>
      </c>
      <c r="J1290" s="168">
        <f>IFERROR(MIN('MP Calculations'!$E$30/I1290,1),"-")</f>
        <v>0.34115533736707537</v>
      </c>
      <c r="K1290" s="12"/>
      <c r="L1290" s="159">
        <v>1</v>
      </c>
      <c r="M1290" s="187" t="s">
        <v>493</v>
      </c>
      <c r="N1290" s="187">
        <v>4349.2121880000004</v>
      </c>
      <c r="O1290" s="186">
        <f t="shared" si="63"/>
        <v>4349.2121880000004</v>
      </c>
      <c r="P1290" s="186">
        <f t="shared" si="64"/>
        <v>1483.7569512781363</v>
      </c>
      <c r="Q1290" s="215">
        <f>IF(P1290="-",0,P1290/(1+'General inputs'!$H$30)^'MP Calculations'!$C$40)</f>
        <v>3295.8530028124169</v>
      </c>
    </row>
    <row r="1291" spans="3:17" x14ac:dyDescent="0.25">
      <c r="C1291" s="159"/>
      <c r="D1291" s="165" t="s">
        <v>435</v>
      </c>
      <c r="E1291" s="238">
        <v>34515</v>
      </c>
      <c r="F1291" s="166" t="str">
        <f t="shared" si="65"/>
        <v>Date check - OK</v>
      </c>
      <c r="G1291" s="68"/>
      <c r="H1291" s="162" t="s">
        <v>279</v>
      </c>
      <c r="I1291" s="173">
        <v>19964.399283333707</v>
      </c>
      <c r="J1291" s="168">
        <f>IFERROR(MIN('MP Calculations'!$E$30/I1291,1),"-")</f>
        <v>0.34115533736707537</v>
      </c>
      <c r="K1291" s="12"/>
      <c r="L1291" s="159">
        <v>1</v>
      </c>
      <c r="M1291" s="187" t="s">
        <v>493</v>
      </c>
      <c r="N1291" s="187">
        <v>24373.932885999999</v>
      </c>
      <c r="O1291" s="186">
        <f t="shared" si="63"/>
        <v>24373.932885999999</v>
      </c>
      <c r="P1291" s="186">
        <f t="shared" si="64"/>
        <v>8315.2972966857833</v>
      </c>
      <c r="Q1291" s="215">
        <f>IF(P1291="-",0,P1291/(1+'General inputs'!$H$30)^'MP Calculations'!$C$40)</f>
        <v>18470.678463175365</v>
      </c>
    </row>
    <row r="1292" spans="3:17" x14ac:dyDescent="0.25">
      <c r="C1292" s="159"/>
      <c r="D1292" s="165" t="s">
        <v>436</v>
      </c>
      <c r="E1292" s="238">
        <v>34515</v>
      </c>
      <c r="F1292" s="166" t="str">
        <f t="shared" si="65"/>
        <v>Date check - OK</v>
      </c>
      <c r="G1292" s="68"/>
      <c r="H1292" s="162" t="s">
        <v>279</v>
      </c>
      <c r="I1292" s="173">
        <v>19964.399283333707</v>
      </c>
      <c r="J1292" s="168">
        <f>IFERROR(MIN('MP Calculations'!$E$30/I1292,1),"-")</f>
        <v>0.34115533736707537</v>
      </c>
      <c r="K1292" s="12"/>
      <c r="L1292" s="159">
        <v>1</v>
      </c>
      <c r="M1292" s="187" t="s">
        <v>493</v>
      </c>
      <c r="N1292" s="187">
        <v>24373.932885999999</v>
      </c>
      <c r="O1292" s="186">
        <f t="shared" si="63"/>
        <v>24373.932885999999</v>
      </c>
      <c r="P1292" s="186">
        <f t="shared" si="64"/>
        <v>8315.2972966857833</v>
      </c>
      <c r="Q1292" s="215">
        <f>IF(P1292="-",0,P1292/(1+'General inputs'!$H$30)^'MP Calculations'!$C$40)</f>
        <v>18470.678463175365</v>
      </c>
    </row>
    <row r="1293" spans="3:17" x14ac:dyDescent="0.25">
      <c r="C1293" s="159"/>
      <c r="D1293" s="165" t="s">
        <v>437</v>
      </c>
      <c r="E1293" s="238">
        <v>34515</v>
      </c>
      <c r="F1293" s="166" t="str">
        <f t="shared" si="65"/>
        <v>Date check - OK</v>
      </c>
      <c r="G1293" s="68"/>
      <c r="H1293" s="162" t="s">
        <v>279</v>
      </c>
      <c r="I1293" s="173">
        <v>19964.399283333707</v>
      </c>
      <c r="J1293" s="168">
        <f>IFERROR(MIN('MP Calculations'!$E$30/I1293,1),"-")</f>
        <v>0.34115533736707537</v>
      </c>
      <c r="K1293" s="12"/>
      <c r="L1293" s="159">
        <v>1</v>
      </c>
      <c r="M1293" s="187" t="s">
        <v>493</v>
      </c>
      <c r="N1293" s="187">
        <v>6829.9682739999998</v>
      </c>
      <c r="O1293" s="186">
        <f t="shared" si="63"/>
        <v>6829.9682739999998</v>
      </c>
      <c r="P1293" s="186">
        <f t="shared" si="64"/>
        <v>2330.0801307228912</v>
      </c>
      <c r="Q1293" s="215">
        <f>IF(P1293="-",0,P1293/(1+'General inputs'!$H$30)^'MP Calculations'!$C$40)</f>
        <v>5175.7813764722287</v>
      </c>
    </row>
    <row r="1294" spans="3:17" x14ac:dyDescent="0.25">
      <c r="C1294" s="159"/>
      <c r="D1294" s="165" t="s">
        <v>438</v>
      </c>
      <c r="E1294" s="238">
        <v>34515</v>
      </c>
      <c r="F1294" s="166" t="str">
        <f t="shared" si="65"/>
        <v>Date check - OK</v>
      </c>
      <c r="G1294" s="68"/>
      <c r="H1294" s="162" t="s">
        <v>279</v>
      </c>
      <c r="I1294" s="173">
        <v>19964.399283333707</v>
      </c>
      <c r="J1294" s="168">
        <f>IFERROR(MIN('MP Calculations'!$E$30/I1294,1),"-")</f>
        <v>0.34115533736707537</v>
      </c>
      <c r="K1294" s="12"/>
      <c r="L1294" s="159">
        <v>1</v>
      </c>
      <c r="M1294" s="187" t="s">
        <v>493</v>
      </c>
      <c r="N1294" s="187">
        <v>6829.9682739999998</v>
      </c>
      <c r="O1294" s="186">
        <f t="shared" si="63"/>
        <v>6829.9682739999998</v>
      </c>
      <c r="P1294" s="186">
        <f t="shared" si="64"/>
        <v>2330.0801307228912</v>
      </c>
      <c r="Q1294" s="215">
        <f>IF(P1294="-",0,P1294/(1+'General inputs'!$H$30)^'MP Calculations'!$C$40)</f>
        <v>5175.7813764722287</v>
      </c>
    </row>
    <row r="1295" spans="3:17" x14ac:dyDescent="0.25">
      <c r="C1295" s="159"/>
      <c r="D1295" s="165" t="s">
        <v>439</v>
      </c>
      <c r="E1295" s="238">
        <v>34515</v>
      </c>
      <c r="F1295" s="166" t="str">
        <f t="shared" si="65"/>
        <v>Date check - OK</v>
      </c>
      <c r="G1295" s="68"/>
      <c r="H1295" s="162" t="s">
        <v>279</v>
      </c>
      <c r="I1295" s="173">
        <v>19964.399283333707</v>
      </c>
      <c r="J1295" s="168">
        <f>IFERROR(MIN('MP Calculations'!$E$30/I1295,1),"-")</f>
        <v>0.34115533736707537</v>
      </c>
      <c r="K1295" s="12"/>
      <c r="L1295" s="159">
        <v>1</v>
      </c>
      <c r="M1295" s="187" t="s">
        <v>493</v>
      </c>
      <c r="N1295" s="187">
        <v>4009.4239349999998</v>
      </c>
      <c r="O1295" s="186">
        <f t="shared" si="63"/>
        <v>4009.4239349999998</v>
      </c>
      <c r="P1295" s="186">
        <f t="shared" si="64"/>
        <v>1367.8363751925517</v>
      </c>
      <c r="Q1295" s="215">
        <f>IF(P1295="-",0,P1295/(1+'General inputs'!$H$30)^'MP Calculations'!$C$40)</f>
        <v>3038.3599016341495</v>
      </c>
    </row>
    <row r="1296" spans="3:17" x14ac:dyDescent="0.25">
      <c r="C1296" s="159"/>
      <c r="D1296" s="165" t="s">
        <v>440</v>
      </c>
      <c r="E1296" s="238">
        <v>34515</v>
      </c>
      <c r="F1296" s="166" t="str">
        <f t="shared" si="65"/>
        <v>Date check - OK</v>
      </c>
      <c r="G1296" s="68"/>
      <c r="H1296" s="162" t="s">
        <v>279</v>
      </c>
      <c r="I1296" s="173">
        <v>19964.399283333707</v>
      </c>
      <c r="J1296" s="168">
        <f>IFERROR(MIN('MP Calculations'!$E$30/I1296,1),"-")</f>
        <v>0.34115533736707537</v>
      </c>
      <c r="K1296" s="12"/>
      <c r="L1296" s="159">
        <v>1</v>
      </c>
      <c r="M1296" s="187" t="s">
        <v>493</v>
      </c>
      <c r="N1296" s="187">
        <v>5923.5464069999998</v>
      </c>
      <c r="O1296" s="186">
        <f t="shared" si="63"/>
        <v>5923.5464069999998</v>
      </c>
      <c r="P1296" s="186">
        <f t="shared" si="64"/>
        <v>2020.8494728896121</v>
      </c>
      <c r="Q1296" s="215">
        <f>IF(P1296="-",0,P1296/(1+'General inputs'!$H$30)^'MP Calculations'!$C$40)</f>
        <v>4488.8907160419394</v>
      </c>
    </row>
    <row r="1297" spans="3:17" x14ac:dyDescent="0.25">
      <c r="C1297" s="159"/>
      <c r="D1297" s="165" t="s">
        <v>441</v>
      </c>
      <c r="E1297" s="238">
        <v>34515</v>
      </c>
      <c r="F1297" s="166" t="str">
        <f t="shared" si="65"/>
        <v>Date check - OK</v>
      </c>
      <c r="G1297" s="68"/>
      <c r="H1297" s="162" t="s">
        <v>279</v>
      </c>
      <c r="I1297" s="173">
        <v>19964.399283333707</v>
      </c>
      <c r="J1297" s="168">
        <f>IFERROR(MIN('MP Calculations'!$E$30/I1297,1),"-")</f>
        <v>0.34115533736707537</v>
      </c>
      <c r="K1297" s="12"/>
      <c r="L1297" s="159">
        <v>1</v>
      </c>
      <c r="M1297" s="187" t="s">
        <v>493</v>
      </c>
      <c r="N1297" s="187">
        <v>5923.5464069999998</v>
      </c>
      <c r="O1297" s="186">
        <f t="shared" si="63"/>
        <v>5923.5464069999998</v>
      </c>
      <c r="P1297" s="186">
        <f t="shared" si="64"/>
        <v>2020.8494728896121</v>
      </c>
      <c r="Q1297" s="215">
        <f>IF(P1297="-",0,P1297/(1+'General inputs'!$H$30)^'MP Calculations'!$C$40)</f>
        <v>4488.8907160419394</v>
      </c>
    </row>
    <row r="1298" spans="3:17" x14ac:dyDescent="0.25">
      <c r="C1298" s="159"/>
      <c r="D1298" s="165" t="s">
        <v>442</v>
      </c>
      <c r="E1298" s="238">
        <v>34515</v>
      </c>
      <c r="F1298" s="166" t="str">
        <f t="shared" si="65"/>
        <v>Date check - OK</v>
      </c>
      <c r="G1298" s="68"/>
      <c r="H1298" s="162" t="s">
        <v>279</v>
      </c>
      <c r="I1298" s="173">
        <v>19964.399283333707</v>
      </c>
      <c r="J1298" s="168">
        <f>IFERROR(MIN('MP Calculations'!$E$30/I1298,1),"-")</f>
        <v>0.34115533736707537</v>
      </c>
      <c r="K1298" s="12"/>
      <c r="L1298" s="159">
        <v>1</v>
      </c>
      <c r="M1298" s="187" t="s">
        <v>493</v>
      </c>
      <c r="N1298" s="187">
        <v>5923.5464069999998</v>
      </c>
      <c r="O1298" s="186">
        <f t="shared" si="63"/>
        <v>5923.5464069999998</v>
      </c>
      <c r="P1298" s="186">
        <f t="shared" si="64"/>
        <v>2020.8494728896121</v>
      </c>
      <c r="Q1298" s="215">
        <f>IF(P1298="-",0,P1298/(1+'General inputs'!$H$30)^'MP Calculations'!$C$40)</f>
        <v>4488.8907160419394</v>
      </c>
    </row>
    <row r="1299" spans="3:17" x14ac:dyDescent="0.25">
      <c r="C1299" s="159"/>
      <c r="D1299" s="165" t="s">
        <v>443</v>
      </c>
      <c r="E1299" s="238">
        <v>34515</v>
      </c>
      <c r="F1299" s="166" t="str">
        <f t="shared" si="65"/>
        <v>Date check - OK</v>
      </c>
      <c r="G1299" s="68"/>
      <c r="H1299" s="162" t="s">
        <v>279</v>
      </c>
      <c r="I1299" s="173">
        <v>19964.399283333707</v>
      </c>
      <c r="J1299" s="168">
        <f>IFERROR(MIN('MP Calculations'!$E$30/I1299,1),"-")</f>
        <v>0.34115533736707537</v>
      </c>
      <c r="K1299" s="12"/>
      <c r="L1299" s="159">
        <v>1</v>
      </c>
      <c r="M1299" s="187" t="s">
        <v>493</v>
      </c>
      <c r="N1299" s="187">
        <v>17665.161341999999</v>
      </c>
      <c r="O1299" s="186">
        <f t="shared" si="63"/>
        <v>17665.161341999999</v>
      </c>
      <c r="P1299" s="186">
        <f t="shared" si="64"/>
        <v>6026.5640772738279</v>
      </c>
      <c r="Q1299" s="215">
        <f>IF(P1299="-",0,P1299/(1+'General inputs'!$H$30)^'MP Calculations'!$C$40)</f>
        <v>13386.740526212403</v>
      </c>
    </row>
    <row r="1300" spans="3:17" x14ac:dyDescent="0.25">
      <c r="C1300" s="159"/>
      <c r="D1300" s="165" t="s">
        <v>444</v>
      </c>
      <c r="E1300" s="238">
        <v>34515</v>
      </c>
      <c r="F1300" s="166" t="str">
        <f t="shared" si="65"/>
        <v>Date check - OK</v>
      </c>
      <c r="G1300" s="68"/>
      <c r="H1300" s="162" t="s">
        <v>279</v>
      </c>
      <c r="I1300" s="173">
        <v>19964.399283333707</v>
      </c>
      <c r="J1300" s="168">
        <f>IFERROR(MIN('MP Calculations'!$E$30/I1300,1),"-")</f>
        <v>0.34115533736707537</v>
      </c>
      <c r="K1300" s="12"/>
      <c r="L1300" s="159">
        <v>1</v>
      </c>
      <c r="M1300" s="187" t="s">
        <v>493</v>
      </c>
      <c r="N1300" s="187">
        <v>5923.5464069999998</v>
      </c>
      <c r="O1300" s="186">
        <f t="shared" si="63"/>
        <v>5923.5464069999998</v>
      </c>
      <c r="P1300" s="186">
        <f t="shared" si="64"/>
        <v>2020.8494728896121</v>
      </c>
      <c r="Q1300" s="215">
        <f>IF(P1300="-",0,P1300/(1+'General inputs'!$H$30)^'MP Calculations'!$C$40)</f>
        <v>4488.8907160419394</v>
      </c>
    </row>
    <row r="1301" spans="3:17" x14ac:dyDescent="0.25">
      <c r="C1301" s="159"/>
      <c r="D1301" s="165" t="s">
        <v>445</v>
      </c>
      <c r="E1301" s="238">
        <v>34515</v>
      </c>
      <c r="F1301" s="166" t="str">
        <f t="shared" si="65"/>
        <v>Date check - OK</v>
      </c>
      <c r="G1301" s="68"/>
      <c r="H1301" s="162" t="s">
        <v>279</v>
      </c>
      <c r="I1301" s="173">
        <v>19964.399283333707</v>
      </c>
      <c r="J1301" s="168">
        <f>IFERROR(MIN('MP Calculations'!$E$30/I1301,1),"-")</f>
        <v>0.34115533736707537</v>
      </c>
      <c r="K1301" s="12"/>
      <c r="L1301" s="159">
        <v>1</v>
      </c>
      <c r="M1301" s="187" t="s">
        <v>493</v>
      </c>
      <c r="N1301" s="187">
        <v>5923.5464069999998</v>
      </c>
      <c r="O1301" s="186">
        <f t="shared" si="63"/>
        <v>5923.5464069999998</v>
      </c>
      <c r="P1301" s="186">
        <f t="shared" si="64"/>
        <v>2020.8494728896121</v>
      </c>
      <c r="Q1301" s="215">
        <f>IF(P1301="-",0,P1301/(1+'General inputs'!$H$30)^'MP Calculations'!$C$40)</f>
        <v>4488.8907160419394</v>
      </c>
    </row>
    <row r="1302" spans="3:17" x14ac:dyDescent="0.25">
      <c r="C1302" s="159"/>
      <c r="D1302" s="165" t="s">
        <v>446</v>
      </c>
      <c r="E1302" s="238">
        <v>34515</v>
      </c>
      <c r="F1302" s="166" t="str">
        <f t="shared" si="65"/>
        <v>Date check - OK</v>
      </c>
      <c r="G1302" s="68"/>
      <c r="H1302" s="162" t="s">
        <v>279</v>
      </c>
      <c r="I1302" s="173">
        <v>19964.399283333707</v>
      </c>
      <c r="J1302" s="168">
        <f>IFERROR(MIN('MP Calculations'!$E$30/I1302,1),"-")</f>
        <v>0.34115533736707537</v>
      </c>
      <c r="K1302" s="12"/>
      <c r="L1302" s="159">
        <v>1</v>
      </c>
      <c r="M1302" s="187" t="s">
        <v>493</v>
      </c>
      <c r="N1302" s="187">
        <v>5923.5464069999998</v>
      </c>
      <c r="O1302" s="186">
        <f t="shared" si="63"/>
        <v>5923.5464069999998</v>
      </c>
      <c r="P1302" s="186">
        <f t="shared" si="64"/>
        <v>2020.8494728896121</v>
      </c>
      <c r="Q1302" s="215">
        <f>IF(P1302="-",0,P1302/(1+'General inputs'!$H$30)^'MP Calculations'!$C$40)</f>
        <v>4488.8907160419394</v>
      </c>
    </row>
    <row r="1303" spans="3:17" x14ac:dyDescent="0.25">
      <c r="C1303" s="159"/>
      <c r="D1303" s="165" t="s">
        <v>447</v>
      </c>
      <c r="E1303" s="238">
        <v>34515</v>
      </c>
      <c r="F1303" s="166" t="str">
        <f t="shared" si="65"/>
        <v>Date check - OK</v>
      </c>
      <c r="G1303" s="68"/>
      <c r="H1303" s="162" t="s">
        <v>279</v>
      </c>
      <c r="I1303" s="173">
        <v>19964.399283333707</v>
      </c>
      <c r="J1303" s="168">
        <f>IFERROR(MIN('MP Calculations'!$E$30/I1303,1),"-")</f>
        <v>0.34115533736707537</v>
      </c>
      <c r="K1303" s="12"/>
      <c r="L1303" s="159">
        <v>1</v>
      </c>
      <c r="M1303" s="187" t="s">
        <v>493</v>
      </c>
      <c r="N1303" s="187">
        <v>5923.5464069999998</v>
      </c>
      <c r="O1303" s="186">
        <f t="shared" ref="O1303:O1345" si="66">IF(N1303="","-",L1303*N1303)</f>
        <v>5923.5464069999998</v>
      </c>
      <c r="P1303" s="186">
        <f t="shared" ref="P1303:P1345" si="67">IF(O1303="-","-",IF(OR(E1303&lt;$E$15,E1303&gt;$E$16),0,O1303*J1303))</f>
        <v>2020.8494728896121</v>
      </c>
      <c r="Q1303" s="215">
        <f>IF(P1303="-",0,P1303/(1+'General inputs'!$H$30)^'MP Calculations'!$C$40)</f>
        <v>4488.8907160419394</v>
      </c>
    </row>
    <row r="1304" spans="3:17" x14ac:dyDescent="0.25">
      <c r="C1304" s="159"/>
      <c r="D1304" s="165" t="s">
        <v>448</v>
      </c>
      <c r="E1304" s="238">
        <v>34515</v>
      </c>
      <c r="F1304" s="166" t="str">
        <f t="shared" si="65"/>
        <v>Date check - OK</v>
      </c>
      <c r="G1304" s="68"/>
      <c r="H1304" s="162" t="s">
        <v>279</v>
      </c>
      <c r="I1304" s="173">
        <v>19964.399283333707</v>
      </c>
      <c r="J1304" s="168">
        <f>IFERROR(MIN('MP Calculations'!$E$30/I1304,1),"-")</f>
        <v>0.34115533736707537</v>
      </c>
      <c r="K1304" s="12"/>
      <c r="L1304" s="159">
        <v>1</v>
      </c>
      <c r="M1304" s="187" t="s">
        <v>493</v>
      </c>
      <c r="N1304" s="187">
        <v>5923.5464069999998</v>
      </c>
      <c r="O1304" s="186">
        <f t="shared" si="66"/>
        <v>5923.5464069999998</v>
      </c>
      <c r="P1304" s="186">
        <f t="shared" si="67"/>
        <v>2020.8494728896121</v>
      </c>
      <c r="Q1304" s="215">
        <f>IF(P1304="-",0,P1304/(1+'General inputs'!$H$30)^'MP Calculations'!$C$40)</f>
        <v>4488.8907160419394</v>
      </c>
    </row>
    <row r="1305" spans="3:17" x14ac:dyDescent="0.25">
      <c r="C1305" s="159"/>
      <c r="D1305" s="165" t="s">
        <v>449</v>
      </c>
      <c r="E1305" s="238">
        <v>34515</v>
      </c>
      <c r="F1305" s="166" t="str">
        <f t="shared" si="65"/>
        <v>Date check - OK</v>
      </c>
      <c r="G1305" s="68"/>
      <c r="H1305" s="162" t="s">
        <v>279</v>
      </c>
      <c r="I1305" s="173">
        <v>19964.399283333707</v>
      </c>
      <c r="J1305" s="168">
        <f>IFERROR(MIN('MP Calculations'!$E$30/I1305,1),"-")</f>
        <v>0.34115533736707537</v>
      </c>
      <c r="K1305" s="12"/>
      <c r="L1305" s="159">
        <v>1</v>
      </c>
      <c r="M1305" s="187" t="s">
        <v>493</v>
      </c>
      <c r="N1305" s="187">
        <v>5923.5464069999998</v>
      </c>
      <c r="O1305" s="186">
        <f t="shared" si="66"/>
        <v>5923.5464069999998</v>
      </c>
      <c r="P1305" s="186">
        <f t="shared" si="67"/>
        <v>2020.8494728896121</v>
      </c>
      <c r="Q1305" s="215">
        <f>IF(P1305="-",0,P1305/(1+'General inputs'!$H$30)^'MP Calculations'!$C$40)</f>
        <v>4488.8907160419394</v>
      </c>
    </row>
    <row r="1306" spans="3:17" x14ac:dyDescent="0.25">
      <c r="C1306" s="159"/>
      <c r="D1306" s="165" t="s">
        <v>450</v>
      </c>
      <c r="E1306" s="238">
        <v>34515</v>
      </c>
      <c r="F1306" s="166" t="str">
        <f t="shared" si="65"/>
        <v>Date check - OK</v>
      </c>
      <c r="G1306" s="68"/>
      <c r="H1306" s="162" t="s">
        <v>279</v>
      </c>
      <c r="I1306" s="173">
        <v>19964.399283333707</v>
      </c>
      <c r="J1306" s="168">
        <f>IFERROR(MIN('MP Calculations'!$E$30/I1306,1),"-")</f>
        <v>0.34115533736707537</v>
      </c>
      <c r="K1306" s="12"/>
      <c r="L1306" s="159">
        <v>1</v>
      </c>
      <c r="M1306" s="187" t="s">
        <v>493</v>
      </c>
      <c r="N1306" s="187">
        <v>5923.5464069999998</v>
      </c>
      <c r="O1306" s="186">
        <f t="shared" si="66"/>
        <v>5923.5464069999998</v>
      </c>
      <c r="P1306" s="186">
        <f t="shared" si="67"/>
        <v>2020.8494728896121</v>
      </c>
      <c r="Q1306" s="215">
        <f>IF(P1306="-",0,P1306/(1+'General inputs'!$H$30)^'MP Calculations'!$C$40)</f>
        <v>4488.8907160419394</v>
      </c>
    </row>
    <row r="1307" spans="3:17" x14ac:dyDescent="0.25">
      <c r="C1307" s="159"/>
      <c r="D1307" s="165" t="s">
        <v>451</v>
      </c>
      <c r="E1307" s="238">
        <v>34515</v>
      </c>
      <c r="F1307" s="166" t="str">
        <f t="shared" si="65"/>
        <v>Date check - OK</v>
      </c>
      <c r="G1307" s="68"/>
      <c r="H1307" s="162" t="s">
        <v>279</v>
      </c>
      <c r="I1307" s="173">
        <v>19964.399283333707</v>
      </c>
      <c r="J1307" s="168">
        <f>IFERROR(MIN('MP Calculations'!$E$30/I1307,1),"-")</f>
        <v>0.34115533736707537</v>
      </c>
      <c r="K1307" s="12"/>
      <c r="L1307" s="159">
        <v>1</v>
      </c>
      <c r="M1307" s="187" t="s">
        <v>493</v>
      </c>
      <c r="N1307" s="187">
        <v>5923.5464069999998</v>
      </c>
      <c r="O1307" s="186">
        <f t="shared" si="66"/>
        <v>5923.5464069999998</v>
      </c>
      <c r="P1307" s="186">
        <f t="shared" si="67"/>
        <v>2020.8494728896121</v>
      </c>
      <c r="Q1307" s="215">
        <f>IF(P1307="-",0,P1307/(1+'General inputs'!$H$30)^'MP Calculations'!$C$40)</f>
        <v>4488.8907160419394</v>
      </c>
    </row>
    <row r="1308" spans="3:17" x14ac:dyDescent="0.25">
      <c r="C1308" s="159"/>
      <c r="D1308" s="165" t="s">
        <v>452</v>
      </c>
      <c r="E1308" s="238">
        <v>34515</v>
      </c>
      <c r="F1308" s="166" t="str">
        <f t="shared" si="65"/>
        <v>Date check - OK</v>
      </c>
      <c r="G1308" s="68"/>
      <c r="H1308" s="162" t="s">
        <v>279</v>
      </c>
      <c r="I1308" s="173">
        <v>19964.399283333707</v>
      </c>
      <c r="J1308" s="168">
        <f>IFERROR(MIN('MP Calculations'!$E$30/I1308,1),"-")</f>
        <v>0.34115533736707537</v>
      </c>
      <c r="K1308" s="12"/>
      <c r="L1308" s="159">
        <v>1</v>
      </c>
      <c r="M1308" s="187" t="s">
        <v>493</v>
      </c>
      <c r="N1308" s="187">
        <v>1146258.53791</v>
      </c>
      <c r="O1308" s="186">
        <f t="shared" si="66"/>
        <v>1146258.53791</v>
      </c>
      <c r="P1308" s="186">
        <f t="shared" si="67"/>
        <v>391052.21821057657</v>
      </c>
      <c r="Q1308" s="215">
        <f>IF(P1308="-",0,P1308/(1+'General inputs'!$H$30)^'MP Calculations'!$C$40)</f>
        <v>868639.99291497504</v>
      </c>
    </row>
    <row r="1309" spans="3:17" x14ac:dyDescent="0.25">
      <c r="C1309" s="159"/>
      <c r="D1309" s="165" t="s">
        <v>453</v>
      </c>
      <c r="E1309" s="238">
        <v>34515</v>
      </c>
      <c r="F1309" s="166" t="str">
        <f t="shared" si="65"/>
        <v>Date check - OK</v>
      </c>
      <c r="G1309" s="68"/>
      <c r="H1309" s="162" t="s">
        <v>279</v>
      </c>
      <c r="I1309" s="173">
        <v>19964.399283333707</v>
      </c>
      <c r="J1309" s="168">
        <f>IFERROR(MIN('MP Calculations'!$E$30/I1309,1),"-")</f>
        <v>0.34115533736707537</v>
      </c>
      <c r="K1309" s="12"/>
      <c r="L1309" s="159">
        <v>1</v>
      </c>
      <c r="M1309" s="187" t="s">
        <v>493</v>
      </c>
      <c r="N1309" s="187">
        <v>229903.10089900001</v>
      </c>
      <c r="O1309" s="186">
        <f t="shared" si="66"/>
        <v>229903.10089900001</v>
      </c>
      <c r="P1309" s="186">
        <f t="shared" si="67"/>
        <v>78432.669948935116</v>
      </c>
      <c r="Q1309" s="215">
        <f>IF(P1309="-",0,P1309/(1+'General inputs'!$H$30)^'MP Calculations'!$C$40)</f>
        <v>174221.62743508231</v>
      </c>
    </row>
    <row r="1310" spans="3:17" x14ac:dyDescent="0.25">
      <c r="C1310" s="159"/>
      <c r="D1310" s="165" t="s">
        <v>454</v>
      </c>
      <c r="E1310" s="238">
        <v>34515</v>
      </c>
      <c r="F1310" s="166" t="str">
        <f t="shared" si="65"/>
        <v>Date check - OK</v>
      </c>
      <c r="G1310" s="68"/>
      <c r="H1310" s="162" t="s">
        <v>279</v>
      </c>
      <c r="I1310" s="173">
        <v>19964.399283333707</v>
      </c>
      <c r="J1310" s="168">
        <f>IFERROR(MIN('MP Calculations'!$E$30/I1310,1),"-")</f>
        <v>0.34115533736707537</v>
      </c>
      <c r="K1310" s="12"/>
      <c r="L1310" s="159">
        <v>1</v>
      </c>
      <c r="M1310" s="187" t="s">
        <v>493</v>
      </c>
      <c r="N1310" s="187">
        <v>587478.87849799998</v>
      </c>
      <c r="O1310" s="186">
        <f t="shared" si="66"/>
        <v>587478.87849799998</v>
      </c>
      <c r="P1310" s="186">
        <f t="shared" si="67"/>
        <v>200421.55499001627</v>
      </c>
      <c r="Q1310" s="215">
        <f>IF(P1310="-",0,P1310/(1+'General inputs'!$H$30)^'MP Calculations'!$C$40)</f>
        <v>445194.19657859748</v>
      </c>
    </row>
    <row r="1311" spans="3:17" x14ac:dyDescent="0.25">
      <c r="C1311" s="159"/>
      <c r="D1311" s="165" t="s">
        <v>455</v>
      </c>
      <c r="E1311" s="238">
        <v>34515</v>
      </c>
      <c r="F1311" s="166" t="str">
        <f t="shared" si="65"/>
        <v>Date check - OK</v>
      </c>
      <c r="G1311" s="68"/>
      <c r="H1311" s="162" t="s">
        <v>279</v>
      </c>
      <c r="I1311" s="173">
        <v>19964.399283333707</v>
      </c>
      <c r="J1311" s="168">
        <f>IFERROR(MIN('MP Calculations'!$E$30/I1311,1),"-")</f>
        <v>0.34115533736707537</v>
      </c>
      <c r="K1311" s="12"/>
      <c r="L1311" s="159">
        <v>1</v>
      </c>
      <c r="M1311" s="187" t="s">
        <v>493</v>
      </c>
      <c r="N1311" s="187">
        <v>1146258.53791</v>
      </c>
      <c r="O1311" s="186">
        <f t="shared" si="66"/>
        <v>1146258.53791</v>
      </c>
      <c r="P1311" s="186">
        <f t="shared" si="67"/>
        <v>391052.21821057657</v>
      </c>
      <c r="Q1311" s="215">
        <f>IF(P1311="-",0,P1311/(1+'General inputs'!$H$30)^'MP Calculations'!$C$40)</f>
        <v>868639.99291497504</v>
      </c>
    </row>
    <row r="1312" spans="3:17" x14ac:dyDescent="0.25">
      <c r="C1312" s="159"/>
      <c r="D1312" s="165" t="s">
        <v>456</v>
      </c>
      <c r="E1312" s="238">
        <v>34515</v>
      </c>
      <c r="F1312" s="166" t="str">
        <f t="shared" si="65"/>
        <v>Date check - OK</v>
      </c>
      <c r="G1312" s="68"/>
      <c r="H1312" s="162" t="s">
        <v>279</v>
      </c>
      <c r="I1312" s="173">
        <v>19964.399283333707</v>
      </c>
      <c r="J1312" s="168">
        <f>IFERROR(MIN('MP Calculations'!$E$30/I1312,1),"-")</f>
        <v>0.34115533736707537</v>
      </c>
      <c r="K1312" s="12"/>
      <c r="L1312" s="159">
        <v>1</v>
      </c>
      <c r="M1312" s="187" t="s">
        <v>493</v>
      </c>
      <c r="N1312" s="187">
        <v>229903.10089900001</v>
      </c>
      <c r="O1312" s="186">
        <f t="shared" si="66"/>
        <v>229903.10089900001</v>
      </c>
      <c r="P1312" s="186">
        <f t="shared" si="67"/>
        <v>78432.669948935116</v>
      </c>
      <c r="Q1312" s="215">
        <f>IF(P1312="-",0,P1312/(1+'General inputs'!$H$30)^'MP Calculations'!$C$40)</f>
        <v>174221.62743508231</v>
      </c>
    </row>
    <row r="1313" spans="3:17" x14ac:dyDescent="0.25">
      <c r="C1313" s="159"/>
      <c r="D1313" s="165" t="s">
        <v>457</v>
      </c>
      <c r="E1313" s="238">
        <v>34515</v>
      </c>
      <c r="F1313" s="166" t="str">
        <f t="shared" si="65"/>
        <v>Date check - OK</v>
      </c>
      <c r="G1313" s="68"/>
      <c r="H1313" s="162" t="s">
        <v>279</v>
      </c>
      <c r="I1313" s="173">
        <v>19964.399283333707</v>
      </c>
      <c r="J1313" s="168">
        <f>IFERROR(MIN('MP Calculations'!$E$30/I1313,1),"-")</f>
        <v>0.34115533736707537</v>
      </c>
      <c r="K1313" s="12"/>
      <c r="L1313" s="159">
        <v>1</v>
      </c>
      <c r="M1313" s="187" t="s">
        <v>493</v>
      </c>
      <c r="N1313" s="187">
        <v>587478.87849799998</v>
      </c>
      <c r="O1313" s="186">
        <f t="shared" si="66"/>
        <v>587478.87849799998</v>
      </c>
      <c r="P1313" s="186">
        <f t="shared" si="67"/>
        <v>200421.55499001627</v>
      </c>
      <c r="Q1313" s="215">
        <f>IF(P1313="-",0,P1313/(1+'General inputs'!$H$30)^'MP Calculations'!$C$40)</f>
        <v>445194.19657859748</v>
      </c>
    </row>
    <row r="1314" spans="3:17" x14ac:dyDescent="0.25">
      <c r="C1314" s="159"/>
      <c r="D1314" s="165" t="s">
        <v>458</v>
      </c>
      <c r="E1314" s="238">
        <v>34515</v>
      </c>
      <c r="F1314" s="166" t="str">
        <f t="shared" si="65"/>
        <v>Date check - OK</v>
      </c>
      <c r="G1314" s="68"/>
      <c r="H1314" s="162" t="s">
        <v>279</v>
      </c>
      <c r="I1314" s="173">
        <v>19964.399283333707</v>
      </c>
      <c r="J1314" s="168">
        <f>IFERROR(MIN('MP Calculations'!$E$30/I1314,1),"-")</f>
        <v>0.34115533736707537</v>
      </c>
      <c r="K1314" s="12"/>
      <c r="L1314" s="159">
        <v>1</v>
      </c>
      <c r="M1314" s="187" t="s">
        <v>493</v>
      </c>
      <c r="N1314" s="187">
        <v>287030.86733600002</v>
      </c>
      <c r="O1314" s="186">
        <f t="shared" si="66"/>
        <v>287030.86733600002</v>
      </c>
      <c r="P1314" s="186">
        <f t="shared" si="67"/>
        <v>97922.11238077734</v>
      </c>
      <c r="Q1314" s="215">
        <f>IF(P1314="-",0,P1314/(1+'General inputs'!$H$30)^'MP Calculations'!$C$40)</f>
        <v>217513.31163362591</v>
      </c>
    </row>
    <row r="1315" spans="3:17" x14ac:dyDescent="0.25">
      <c r="C1315" s="159"/>
      <c r="D1315" s="165" t="s">
        <v>459</v>
      </c>
      <c r="E1315" s="238">
        <v>34515</v>
      </c>
      <c r="F1315" s="166" t="str">
        <f t="shared" si="65"/>
        <v>Date check - OK</v>
      </c>
      <c r="G1315" s="68"/>
      <c r="H1315" s="162" t="s">
        <v>279</v>
      </c>
      <c r="I1315" s="173">
        <v>19964.399283333707</v>
      </c>
      <c r="J1315" s="168">
        <f>IFERROR(MIN('MP Calculations'!$E$30/I1315,1),"-")</f>
        <v>0.34115533736707537</v>
      </c>
      <c r="K1315" s="12"/>
      <c r="L1315" s="159">
        <v>1</v>
      </c>
      <c r="M1315" s="187" t="s">
        <v>493</v>
      </c>
      <c r="N1315" s="187">
        <v>1023682.9185</v>
      </c>
      <c r="O1315" s="186">
        <f t="shared" si="66"/>
        <v>1023682.9185</v>
      </c>
      <c r="P1315" s="186">
        <f t="shared" si="67"/>
        <v>349234.89141777984</v>
      </c>
      <c r="Q1315" s="215">
        <f>IF(P1315="-",0,P1315/(1+'General inputs'!$H$30)^'MP Calculations'!$C$40)</f>
        <v>775751.62466780143</v>
      </c>
    </row>
    <row r="1316" spans="3:17" x14ac:dyDescent="0.25">
      <c r="C1316" s="159"/>
      <c r="D1316" s="165" t="s">
        <v>460</v>
      </c>
      <c r="E1316" s="238">
        <v>34515</v>
      </c>
      <c r="F1316" s="166" t="str">
        <f t="shared" si="65"/>
        <v>Date check - OK</v>
      </c>
      <c r="G1316" s="68"/>
      <c r="H1316" s="162" t="s">
        <v>279</v>
      </c>
      <c r="I1316" s="173">
        <v>19964.399283333707</v>
      </c>
      <c r="J1316" s="168">
        <f>IFERROR(MIN('MP Calculations'!$E$30/I1316,1),"-")</f>
        <v>0.34115533736707537</v>
      </c>
      <c r="K1316" s="12"/>
      <c r="L1316" s="159">
        <v>1</v>
      </c>
      <c r="M1316" s="187" t="s">
        <v>493</v>
      </c>
      <c r="N1316" s="187">
        <v>229903.10089900001</v>
      </c>
      <c r="O1316" s="186">
        <f t="shared" si="66"/>
        <v>229903.10089900001</v>
      </c>
      <c r="P1316" s="186">
        <f t="shared" si="67"/>
        <v>78432.669948935116</v>
      </c>
      <c r="Q1316" s="215">
        <f>IF(P1316="-",0,P1316/(1+'General inputs'!$H$30)^'MP Calculations'!$C$40)</f>
        <v>174221.62743508231</v>
      </c>
    </row>
    <row r="1317" spans="3:17" x14ac:dyDescent="0.25">
      <c r="C1317" s="159"/>
      <c r="D1317" s="165" t="s">
        <v>461</v>
      </c>
      <c r="E1317" s="238">
        <v>34515</v>
      </c>
      <c r="F1317" s="166" t="str">
        <f t="shared" si="65"/>
        <v>Date check - OK</v>
      </c>
      <c r="G1317" s="68"/>
      <c r="H1317" s="162" t="s">
        <v>279</v>
      </c>
      <c r="I1317" s="173">
        <v>19964.399283333707</v>
      </c>
      <c r="J1317" s="168">
        <f>IFERROR(MIN('MP Calculations'!$E$30/I1317,1),"-")</f>
        <v>0.34115533736707537</v>
      </c>
      <c r="K1317" s="12"/>
      <c r="L1317" s="159">
        <v>1</v>
      </c>
      <c r="M1317" s="187" t="s">
        <v>493</v>
      </c>
      <c r="N1317" s="187">
        <v>368992.89267099998</v>
      </c>
      <c r="O1317" s="186">
        <f t="shared" si="66"/>
        <v>368992.89267099998</v>
      </c>
      <c r="P1317" s="186">
        <f t="shared" si="67"/>
        <v>125883.89478522803</v>
      </c>
      <c r="Q1317" s="215">
        <f>IF(P1317="-",0,P1317/(1+'General inputs'!$H$30)^'MP Calculations'!$C$40)</f>
        <v>279624.51146477723</v>
      </c>
    </row>
    <row r="1318" spans="3:17" x14ac:dyDescent="0.25">
      <c r="C1318" s="159"/>
      <c r="D1318" s="165" t="s">
        <v>462</v>
      </c>
      <c r="E1318" s="238">
        <v>34515</v>
      </c>
      <c r="F1318" s="166" t="str">
        <f t="shared" si="65"/>
        <v>Date check - OK</v>
      </c>
      <c r="G1318" s="68"/>
      <c r="H1318" s="162" t="s">
        <v>279</v>
      </c>
      <c r="I1318" s="173">
        <v>19964.399283333707</v>
      </c>
      <c r="J1318" s="168">
        <f>IFERROR(MIN('MP Calculations'!$E$30/I1318,1),"-")</f>
        <v>0.34115533736707537</v>
      </c>
      <c r="K1318" s="12"/>
      <c r="L1318" s="159">
        <v>1</v>
      </c>
      <c r="M1318" s="187" t="s">
        <v>493</v>
      </c>
      <c r="N1318" s="187">
        <v>1023682.9185</v>
      </c>
      <c r="O1318" s="186">
        <f t="shared" si="66"/>
        <v>1023682.9185</v>
      </c>
      <c r="P1318" s="186">
        <f t="shared" si="67"/>
        <v>349234.89141777984</v>
      </c>
      <c r="Q1318" s="215">
        <f>IF(P1318="-",0,P1318/(1+'General inputs'!$H$30)^'MP Calculations'!$C$40)</f>
        <v>775751.62466780143</v>
      </c>
    </row>
    <row r="1319" spans="3:17" x14ac:dyDescent="0.25">
      <c r="C1319" s="159"/>
      <c r="D1319" s="165" t="s">
        <v>463</v>
      </c>
      <c r="E1319" s="238">
        <v>34515</v>
      </c>
      <c r="F1319" s="166" t="str">
        <f t="shared" si="65"/>
        <v>Date check - OK</v>
      </c>
      <c r="G1319" s="68"/>
      <c r="H1319" s="162" t="s">
        <v>279</v>
      </c>
      <c r="I1319" s="173">
        <v>19964.399283333707</v>
      </c>
      <c r="J1319" s="168">
        <f>IFERROR(MIN('MP Calculations'!$E$30/I1319,1),"-")</f>
        <v>0.34115533736707537</v>
      </c>
      <c r="K1319" s="12"/>
      <c r="L1319" s="159">
        <v>1</v>
      </c>
      <c r="M1319" s="187" t="s">
        <v>493</v>
      </c>
      <c r="N1319" s="187">
        <v>229903.10089900001</v>
      </c>
      <c r="O1319" s="186">
        <f t="shared" si="66"/>
        <v>229903.10089900001</v>
      </c>
      <c r="P1319" s="186">
        <f t="shared" si="67"/>
        <v>78432.669948935116</v>
      </c>
      <c r="Q1319" s="215">
        <f>IF(P1319="-",0,P1319/(1+'General inputs'!$H$30)^'MP Calculations'!$C$40)</f>
        <v>174221.62743508231</v>
      </c>
    </row>
    <row r="1320" spans="3:17" x14ac:dyDescent="0.25">
      <c r="C1320" s="159"/>
      <c r="D1320" s="165" t="s">
        <v>464</v>
      </c>
      <c r="E1320" s="238">
        <v>34515</v>
      </c>
      <c r="F1320" s="166" t="str">
        <f t="shared" si="65"/>
        <v>Date check - OK</v>
      </c>
      <c r="G1320" s="68"/>
      <c r="H1320" s="162" t="s">
        <v>279</v>
      </c>
      <c r="I1320" s="173">
        <v>19964.399283333707</v>
      </c>
      <c r="J1320" s="168">
        <f>IFERROR(MIN('MP Calculations'!$E$30/I1320,1),"-")</f>
        <v>0.34115533736707537</v>
      </c>
      <c r="K1320" s="12"/>
      <c r="L1320" s="159">
        <v>1</v>
      </c>
      <c r="M1320" s="187" t="s">
        <v>493</v>
      </c>
      <c r="N1320" s="187">
        <v>368992.89267099998</v>
      </c>
      <c r="O1320" s="186">
        <f t="shared" si="66"/>
        <v>368992.89267099998</v>
      </c>
      <c r="P1320" s="186">
        <f t="shared" si="67"/>
        <v>125883.89478522803</v>
      </c>
      <c r="Q1320" s="215">
        <f>IF(P1320="-",0,P1320/(1+'General inputs'!$H$30)^'MP Calculations'!$C$40)</f>
        <v>279624.51146477723</v>
      </c>
    </row>
    <row r="1321" spans="3:17" x14ac:dyDescent="0.25">
      <c r="C1321" s="159"/>
      <c r="D1321" s="165" t="s">
        <v>465</v>
      </c>
      <c r="E1321" s="238">
        <v>34515</v>
      </c>
      <c r="F1321" s="166" t="str">
        <f t="shared" si="65"/>
        <v>Date check - OK</v>
      </c>
      <c r="G1321" s="68"/>
      <c r="H1321" s="162" t="s">
        <v>279</v>
      </c>
      <c r="I1321" s="173">
        <v>19964.399283333707</v>
      </c>
      <c r="J1321" s="168">
        <f>IFERROR(MIN('MP Calculations'!$E$30/I1321,1),"-")</f>
        <v>0.34115533736707537</v>
      </c>
      <c r="K1321" s="12"/>
      <c r="L1321" s="159">
        <v>1</v>
      </c>
      <c r="M1321" s="187" t="s">
        <v>493</v>
      </c>
      <c r="N1321" s="187">
        <v>258183.192278</v>
      </c>
      <c r="O1321" s="186">
        <f t="shared" si="66"/>
        <v>258183.192278</v>
      </c>
      <c r="P1321" s="186">
        <f t="shared" si="67"/>
        <v>88080.574064109576</v>
      </c>
      <c r="Q1321" s="215">
        <f>IF(P1321="-",0,P1321/(1+'General inputs'!$H$30)^'MP Calculations'!$C$40)</f>
        <v>195652.41077291439</v>
      </c>
    </row>
    <row r="1322" spans="3:17" x14ac:dyDescent="0.25">
      <c r="C1322" s="159"/>
      <c r="D1322" s="165" t="s">
        <v>466</v>
      </c>
      <c r="E1322" s="238">
        <v>34515</v>
      </c>
      <c r="F1322" s="166" t="str">
        <f t="shared" si="65"/>
        <v>Date check - OK</v>
      </c>
      <c r="G1322" s="68"/>
      <c r="H1322" s="162" t="s">
        <v>279</v>
      </c>
      <c r="I1322" s="173">
        <v>19964.399283333707</v>
      </c>
      <c r="J1322" s="168">
        <f>IFERROR(MIN('MP Calculations'!$E$30/I1322,1),"-")</f>
        <v>0.34115533736707537</v>
      </c>
      <c r="K1322" s="12"/>
      <c r="L1322" s="159">
        <v>1</v>
      </c>
      <c r="M1322" s="187" t="s">
        <v>493</v>
      </c>
      <c r="N1322" s="187">
        <v>805935.650226</v>
      </c>
      <c r="O1322" s="186">
        <f t="shared" si="66"/>
        <v>805935.650226</v>
      </c>
      <c r="P1322" s="186">
        <f t="shared" si="67"/>
        <v>274949.24864900426</v>
      </c>
      <c r="Q1322" s="215">
        <f>IF(P1322="-",0,P1322/(1+'General inputs'!$H$30)^'MP Calculations'!$C$40)</f>
        <v>610741.7431138081</v>
      </c>
    </row>
    <row r="1323" spans="3:17" x14ac:dyDescent="0.25">
      <c r="C1323" s="159"/>
      <c r="D1323" s="165" t="s">
        <v>467</v>
      </c>
      <c r="E1323" s="238">
        <v>34515</v>
      </c>
      <c r="F1323" s="166" t="str">
        <f t="shared" ref="F1323:F1345" si="68">IF(E1323="","-",IF(OR(E1323&lt;$E$15,E1323&gt;$E$16),"ERROR - date outside of range","Date check - OK"))</f>
        <v>Date check - OK</v>
      </c>
      <c r="G1323" s="68"/>
      <c r="H1323" s="162" t="s">
        <v>279</v>
      </c>
      <c r="I1323" s="173">
        <v>19964.399283333707</v>
      </c>
      <c r="J1323" s="168">
        <f>IFERROR(MIN('MP Calculations'!$E$30/I1323,1),"-")</f>
        <v>0.34115533736707537</v>
      </c>
      <c r="K1323" s="12"/>
      <c r="L1323" s="159">
        <v>1</v>
      </c>
      <c r="M1323" s="187" t="s">
        <v>493</v>
      </c>
      <c r="N1323" s="187">
        <v>343579.99739999999</v>
      </c>
      <c r="O1323" s="186">
        <f t="shared" si="66"/>
        <v>343579.99739999999</v>
      </c>
      <c r="P1323" s="186">
        <f t="shared" si="67"/>
        <v>117214.14992557588</v>
      </c>
      <c r="Q1323" s="215">
        <f>IF(P1323="-",0,P1323/(1+'General inputs'!$H$30)^'MP Calculations'!$C$40)</f>
        <v>260366.50252693356</v>
      </c>
    </row>
    <row r="1324" spans="3:17" x14ac:dyDescent="0.25">
      <c r="C1324" s="159"/>
      <c r="D1324" s="165" t="s">
        <v>468</v>
      </c>
      <c r="E1324" s="238">
        <v>34515</v>
      </c>
      <c r="F1324" s="166" t="str">
        <f t="shared" si="68"/>
        <v>Date check - OK</v>
      </c>
      <c r="G1324" s="68"/>
      <c r="H1324" s="162" t="s">
        <v>279</v>
      </c>
      <c r="I1324" s="173">
        <v>19964.399283333707</v>
      </c>
      <c r="J1324" s="168">
        <f>IFERROR(MIN('MP Calculations'!$E$30/I1324,1),"-")</f>
        <v>0.34115533736707537</v>
      </c>
      <c r="K1324" s="12"/>
      <c r="L1324" s="159">
        <v>1</v>
      </c>
      <c r="M1324" s="187" t="s">
        <v>493</v>
      </c>
      <c r="N1324" s="187">
        <v>85781.613815000004</v>
      </c>
      <c r="O1324" s="186">
        <f t="shared" si="66"/>
        <v>85781.613815000004</v>
      </c>
      <c r="P1324" s="186">
        <f t="shared" si="67"/>
        <v>29264.855400948501</v>
      </c>
      <c r="Q1324" s="215">
        <f>IF(P1324="-",0,P1324/(1+'General inputs'!$H$30)^'MP Calculations'!$C$40)</f>
        <v>65005.701551727296</v>
      </c>
    </row>
    <row r="1325" spans="3:17" x14ac:dyDescent="0.25">
      <c r="C1325" s="159"/>
      <c r="D1325" s="165" t="s">
        <v>469</v>
      </c>
      <c r="E1325" s="238">
        <v>34515</v>
      </c>
      <c r="F1325" s="166" t="str">
        <f t="shared" si="68"/>
        <v>Date check - OK</v>
      </c>
      <c r="G1325" s="68"/>
      <c r="H1325" s="162" t="s">
        <v>279</v>
      </c>
      <c r="I1325" s="173">
        <v>19964.399283333707</v>
      </c>
      <c r="J1325" s="168">
        <f>IFERROR(MIN('MP Calculations'!$E$30/I1325,1),"-")</f>
        <v>0.34115533736707537</v>
      </c>
      <c r="K1325" s="12"/>
      <c r="L1325" s="159">
        <v>1</v>
      </c>
      <c r="M1325" s="187" t="s">
        <v>493</v>
      </c>
      <c r="N1325" s="187">
        <v>5153.6884309999996</v>
      </c>
      <c r="O1325" s="186">
        <f t="shared" si="66"/>
        <v>5153.6884309999996</v>
      </c>
      <c r="P1325" s="186">
        <f t="shared" si="67"/>
        <v>1758.2083153625981</v>
      </c>
      <c r="Q1325" s="215">
        <f>IF(P1325="-",0,P1325/(1+'General inputs'!$H$30)^'MP Calculations'!$C$40)</f>
        <v>3905.4888004169638</v>
      </c>
    </row>
    <row r="1326" spans="3:17" x14ac:dyDescent="0.25">
      <c r="C1326" s="159"/>
      <c r="D1326" s="165" t="s">
        <v>470</v>
      </c>
      <c r="E1326" s="238">
        <v>34515</v>
      </c>
      <c r="F1326" s="166" t="str">
        <f t="shared" si="68"/>
        <v>Date check - OK</v>
      </c>
      <c r="G1326" s="68"/>
      <c r="H1326" s="162" t="s">
        <v>279</v>
      </c>
      <c r="I1326" s="173">
        <v>19964.399283333707</v>
      </c>
      <c r="J1326" s="168">
        <f>IFERROR(MIN('MP Calculations'!$E$30/I1326,1),"-")</f>
        <v>0.34115533736707537</v>
      </c>
      <c r="K1326" s="12"/>
      <c r="L1326" s="159">
        <v>1</v>
      </c>
      <c r="M1326" s="187" t="s">
        <v>493</v>
      </c>
      <c r="N1326" s="187">
        <v>133714.46103899999</v>
      </c>
      <c r="O1326" s="186">
        <f t="shared" si="66"/>
        <v>133714.46103899999</v>
      </c>
      <c r="P1326" s="186">
        <f t="shared" si="67"/>
        <v>45617.402066616698</v>
      </c>
      <c r="Q1326" s="215">
        <f>IF(P1326="-",0,P1326/(1+'General inputs'!$H$30)^'MP Calculations'!$C$40)</f>
        <v>101329.43367324896</v>
      </c>
    </row>
    <row r="1327" spans="3:17" x14ac:dyDescent="0.25">
      <c r="C1327" s="159"/>
      <c r="D1327" s="165" t="s">
        <v>471</v>
      </c>
      <c r="E1327" s="238">
        <v>34515</v>
      </c>
      <c r="F1327" s="166" t="str">
        <f t="shared" si="68"/>
        <v>Date check - OK</v>
      </c>
      <c r="G1327" s="68"/>
      <c r="H1327" s="162" t="s">
        <v>279</v>
      </c>
      <c r="I1327" s="173">
        <v>19964.399283333707</v>
      </c>
      <c r="J1327" s="168">
        <f>IFERROR(MIN('MP Calculations'!$E$30/I1327,1),"-")</f>
        <v>0.34115533736707537</v>
      </c>
      <c r="K1327" s="12"/>
      <c r="L1327" s="159">
        <v>1</v>
      </c>
      <c r="M1327" s="187" t="s">
        <v>493</v>
      </c>
      <c r="N1327" s="187">
        <v>22990.621792000002</v>
      </c>
      <c r="O1327" s="186">
        <f t="shared" si="66"/>
        <v>22990.621792000002</v>
      </c>
      <c r="P1327" s="186">
        <f t="shared" si="67"/>
        <v>7843.3733337285958</v>
      </c>
      <c r="Q1327" s="215">
        <f>IF(P1327="-",0,P1327/(1+'General inputs'!$H$30)^'MP Calculations'!$C$40)</f>
        <v>17422.398952793468</v>
      </c>
    </row>
    <row r="1328" spans="3:17" x14ac:dyDescent="0.25">
      <c r="C1328" s="159"/>
      <c r="D1328" s="165" t="s">
        <v>472</v>
      </c>
      <c r="E1328" s="238">
        <v>34515</v>
      </c>
      <c r="F1328" s="166" t="str">
        <f t="shared" si="68"/>
        <v>Date check - OK</v>
      </c>
      <c r="G1328" s="68"/>
      <c r="H1328" s="162" t="s">
        <v>279</v>
      </c>
      <c r="I1328" s="173">
        <v>19964.399283333707</v>
      </c>
      <c r="J1328" s="168">
        <f>IFERROR(MIN('MP Calculations'!$E$30/I1328,1),"-")</f>
        <v>0.34115533736707537</v>
      </c>
      <c r="K1328" s="12"/>
      <c r="L1328" s="159">
        <v>1</v>
      </c>
      <c r="M1328" s="187" t="s">
        <v>493</v>
      </c>
      <c r="N1328" s="187">
        <v>19192.359444999998</v>
      </c>
      <c r="O1328" s="186">
        <f t="shared" si="66"/>
        <v>19192.359444999998</v>
      </c>
      <c r="P1328" s="186">
        <f t="shared" si="67"/>
        <v>6547.57586132915</v>
      </c>
      <c r="Q1328" s="215">
        <f>IF(P1328="-",0,P1328/(1+'General inputs'!$H$30)^'MP Calculations'!$C$40)</f>
        <v>14544.058273906981</v>
      </c>
    </row>
    <row r="1329" spans="3:17" x14ac:dyDescent="0.25">
      <c r="C1329" s="159"/>
      <c r="D1329" s="165" t="s">
        <v>473</v>
      </c>
      <c r="E1329" s="238">
        <v>34515</v>
      </c>
      <c r="F1329" s="166" t="str">
        <f t="shared" si="68"/>
        <v>Date check - OK</v>
      </c>
      <c r="G1329" s="68"/>
      <c r="H1329" s="162" t="s">
        <v>279</v>
      </c>
      <c r="I1329" s="173">
        <v>19964.399283333707</v>
      </c>
      <c r="J1329" s="168">
        <f>IFERROR(MIN('MP Calculations'!$E$30/I1329,1),"-")</f>
        <v>0.34115533736707537</v>
      </c>
      <c r="K1329" s="12"/>
      <c r="L1329" s="159">
        <v>1</v>
      </c>
      <c r="M1329" s="187" t="s">
        <v>493</v>
      </c>
      <c r="N1329" s="187">
        <v>3066303.9690439999</v>
      </c>
      <c r="O1329" s="186">
        <f t="shared" si="66"/>
        <v>3066303.9690439999</v>
      </c>
      <c r="P1329" s="186">
        <f t="shared" si="67"/>
        <v>1046085.965029208</v>
      </c>
      <c r="Q1329" s="215">
        <f>IF(P1329="-",0,P1329/(1+'General inputs'!$H$30)^'MP Calculations'!$C$40)</f>
        <v>2323659.2530006259</v>
      </c>
    </row>
    <row r="1330" spans="3:17" x14ac:dyDescent="0.25">
      <c r="C1330" s="159"/>
      <c r="D1330" s="165" t="s">
        <v>474</v>
      </c>
      <c r="E1330" s="238">
        <v>34515</v>
      </c>
      <c r="F1330" s="166" t="str">
        <f t="shared" si="68"/>
        <v>Date check - OK</v>
      </c>
      <c r="G1330" s="68"/>
      <c r="H1330" s="162" t="s">
        <v>279</v>
      </c>
      <c r="I1330" s="173">
        <v>19964.399283333707</v>
      </c>
      <c r="J1330" s="168">
        <f>IFERROR(MIN('MP Calculations'!$E$30/I1330,1),"-")</f>
        <v>0.34115533736707537</v>
      </c>
      <c r="K1330" s="12"/>
      <c r="L1330" s="159">
        <v>1</v>
      </c>
      <c r="M1330" s="187" t="s">
        <v>493</v>
      </c>
      <c r="N1330" s="187">
        <v>3255510.0638080002</v>
      </c>
      <c r="O1330" s="186">
        <f t="shared" si="66"/>
        <v>3255510.0638080002</v>
      </c>
      <c r="P1330" s="186">
        <f t="shared" si="67"/>
        <v>1110634.6341203274</v>
      </c>
      <c r="Q1330" s="215">
        <f>IF(P1330="-",0,P1330/(1+'General inputs'!$H$30)^'MP Calculations'!$C$40)</f>
        <v>2467040.5019769156</v>
      </c>
    </row>
    <row r="1331" spans="3:17" x14ac:dyDescent="0.25">
      <c r="C1331" s="159"/>
      <c r="D1331" s="165" t="s">
        <v>475</v>
      </c>
      <c r="E1331" s="238">
        <v>34515</v>
      </c>
      <c r="F1331" s="166" t="str">
        <f t="shared" si="68"/>
        <v>Date check - OK</v>
      </c>
      <c r="G1331" s="68"/>
      <c r="H1331" s="162" t="s">
        <v>279</v>
      </c>
      <c r="I1331" s="173">
        <v>19964.399283333707</v>
      </c>
      <c r="J1331" s="168">
        <f>IFERROR(MIN('MP Calculations'!$E$30/I1331,1),"-")</f>
        <v>0.34115533736707537</v>
      </c>
      <c r="K1331" s="12"/>
      <c r="L1331" s="159">
        <v>1</v>
      </c>
      <c r="M1331" s="187" t="s">
        <v>493</v>
      </c>
      <c r="N1331" s="187">
        <v>8589.4860200000003</v>
      </c>
      <c r="O1331" s="186">
        <f t="shared" si="66"/>
        <v>8589.4860200000003</v>
      </c>
      <c r="P1331" s="186">
        <f t="shared" si="67"/>
        <v>2930.3490009628777</v>
      </c>
      <c r="Q1331" s="215">
        <f>IF(P1331="-",0,P1331/(1+'General inputs'!$H$30)^'MP Calculations'!$C$40)</f>
        <v>6509.1520183223292</v>
      </c>
    </row>
    <row r="1332" spans="3:17" x14ac:dyDescent="0.25">
      <c r="C1332" s="159"/>
      <c r="D1332" s="165" t="s">
        <v>476</v>
      </c>
      <c r="E1332" s="238">
        <v>34515</v>
      </c>
      <c r="F1332" s="166" t="str">
        <f t="shared" si="68"/>
        <v>Date check - OK</v>
      </c>
      <c r="G1332" s="68"/>
      <c r="H1332" s="162" t="s">
        <v>279</v>
      </c>
      <c r="I1332" s="173">
        <v>19964.399283333707</v>
      </c>
      <c r="J1332" s="168">
        <f>IFERROR(MIN('MP Calculations'!$E$30/I1332,1),"-")</f>
        <v>0.34115533736707537</v>
      </c>
      <c r="K1332" s="12"/>
      <c r="L1332" s="159">
        <v>1</v>
      </c>
      <c r="M1332" s="187" t="s">
        <v>493</v>
      </c>
      <c r="N1332" s="187">
        <v>267428.92207799997</v>
      </c>
      <c r="O1332" s="186">
        <f t="shared" si="66"/>
        <v>267428.92207799997</v>
      </c>
      <c r="P1332" s="186">
        <f t="shared" si="67"/>
        <v>91234.804133233396</v>
      </c>
      <c r="Q1332" s="215">
        <f>IF(P1332="-",0,P1332/(1+'General inputs'!$H$30)^'MP Calculations'!$C$40)</f>
        <v>202658.86734649792</v>
      </c>
    </row>
    <row r="1333" spans="3:17" x14ac:dyDescent="0.25">
      <c r="C1333" s="159"/>
      <c r="D1333" s="165" t="s">
        <v>477</v>
      </c>
      <c r="E1333" s="238">
        <v>34515</v>
      </c>
      <c r="F1333" s="166" t="str">
        <f t="shared" si="68"/>
        <v>Date check - OK</v>
      </c>
      <c r="G1333" s="68"/>
      <c r="H1333" s="162" t="s">
        <v>279</v>
      </c>
      <c r="I1333" s="173">
        <v>19964.399283333707</v>
      </c>
      <c r="J1333" s="168">
        <f>IFERROR(MIN('MP Calculations'!$E$30/I1333,1),"-")</f>
        <v>0.34115533736707537</v>
      </c>
      <c r="K1333" s="12"/>
      <c r="L1333" s="159">
        <v>1</v>
      </c>
      <c r="M1333" s="187" t="s">
        <v>493</v>
      </c>
      <c r="N1333" s="187">
        <v>68970.243252999993</v>
      </c>
      <c r="O1333" s="186">
        <f t="shared" si="66"/>
        <v>68970.243252999993</v>
      </c>
      <c r="P1333" s="186">
        <f t="shared" si="67"/>
        <v>23529.566605266467</v>
      </c>
      <c r="Q1333" s="215">
        <f>IF(P1333="-",0,P1333/(1+'General inputs'!$H$30)^'MP Calculations'!$C$40)</f>
        <v>52265.967606109094</v>
      </c>
    </row>
    <row r="1334" spans="3:17" x14ac:dyDescent="0.25">
      <c r="C1334" s="159"/>
      <c r="D1334" s="165" t="s">
        <v>478</v>
      </c>
      <c r="E1334" s="238">
        <v>34515</v>
      </c>
      <c r="F1334" s="166" t="str">
        <f t="shared" si="68"/>
        <v>Date check - OK</v>
      </c>
      <c r="G1334" s="68"/>
      <c r="H1334" s="162" t="s">
        <v>279</v>
      </c>
      <c r="I1334" s="173">
        <v>19964.399283333707</v>
      </c>
      <c r="J1334" s="168">
        <f>IFERROR(MIN('MP Calculations'!$E$30/I1334,1),"-")</f>
        <v>0.34115533736707537</v>
      </c>
      <c r="K1334" s="12"/>
      <c r="L1334" s="159">
        <v>1</v>
      </c>
      <c r="M1334" s="187" t="s">
        <v>493</v>
      </c>
      <c r="N1334" s="187">
        <v>153540.736232</v>
      </c>
      <c r="O1334" s="186">
        <f t="shared" si="66"/>
        <v>153540.736232</v>
      </c>
      <c r="P1334" s="186">
        <f t="shared" si="67"/>
        <v>52381.241668817092</v>
      </c>
      <c r="Q1334" s="215">
        <f>IF(P1334="-",0,P1334/(1+'General inputs'!$H$30)^'MP Calculations'!$C$40)</f>
        <v>116353.87621705672</v>
      </c>
    </row>
    <row r="1335" spans="3:17" x14ac:dyDescent="0.25">
      <c r="C1335" s="159"/>
      <c r="D1335" s="165" t="s">
        <v>479</v>
      </c>
      <c r="E1335" s="238">
        <v>34515</v>
      </c>
      <c r="F1335" s="166" t="str">
        <f t="shared" si="68"/>
        <v>Date check - OK</v>
      </c>
      <c r="G1335" s="68"/>
      <c r="H1335" s="162" t="s">
        <v>279</v>
      </c>
      <c r="I1335" s="173">
        <v>19964.399283333707</v>
      </c>
      <c r="J1335" s="168">
        <f>IFERROR(MIN('MP Calculations'!$E$30/I1335,1),"-")</f>
        <v>0.34115533736707537</v>
      </c>
      <c r="K1335" s="12"/>
      <c r="L1335" s="159">
        <v>1</v>
      </c>
      <c r="M1335" s="187" t="s">
        <v>493</v>
      </c>
      <c r="N1335" s="187">
        <v>245149.47357100001</v>
      </c>
      <c r="O1335" s="186">
        <f t="shared" si="66"/>
        <v>245149.47357100001</v>
      </c>
      <c r="P1335" s="186">
        <f t="shared" si="67"/>
        <v>83634.051361475431</v>
      </c>
      <c r="Q1335" s="215">
        <f>IF(P1335="-",0,P1335/(1+'General inputs'!$H$30)^'MP Calculations'!$C$40)</f>
        <v>185775.39878053506</v>
      </c>
    </row>
    <row r="1336" spans="3:17" x14ac:dyDescent="0.25">
      <c r="C1336" s="159"/>
      <c r="D1336" s="165" t="s">
        <v>480</v>
      </c>
      <c r="E1336" s="238">
        <v>34515</v>
      </c>
      <c r="F1336" s="166" t="str">
        <f t="shared" si="68"/>
        <v>Date check - OK</v>
      </c>
      <c r="G1336" s="68"/>
      <c r="H1336" s="162" t="s">
        <v>279</v>
      </c>
      <c r="I1336" s="173">
        <v>19964.399283333707</v>
      </c>
      <c r="J1336" s="168">
        <f>IFERROR(MIN('MP Calculations'!$E$30/I1336,1),"-")</f>
        <v>0.34115533736707537</v>
      </c>
      <c r="K1336" s="12"/>
      <c r="L1336" s="159">
        <v>1</v>
      </c>
      <c r="M1336" s="187" t="s">
        <v>493</v>
      </c>
      <c r="N1336" s="187">
        <v>133714.46103899999</v>
      </c>
      <c r="O1336" s="186">
        <f t="shared" si="66"/>
        <v>133714.46103899999</v>
      </c>
      <c r="P1336" s="186">
        <f t="shared" si="67"/>
        <v>45617.402066616698</v>
      </c>
      <c r="Q1336" s="215">
        <f>IF(P1336="-",0,P1336/(1+'General inputs'!$H$30)^'MP Calculations'!$C$40)</f>
        <v>101329.43367324896</v>
      </c>
    </row>
    <row r="1337" spans="3:17" x14ac:dyDescent="0.25">
      <c r="C1337" s="159"/>
      <c r="D1337" s="165" t="s">
        <v>481</v>
      </c>
      <c r="E1337" s="238">
        <v>34515</v>
      </c>
      <c r="F1337" s="166" t="str">
        <f t="shared" si="68"/>
        <v>Date check - OK</v>
      </c>
      <c r="G1337" s="68"/>
      <c r="H1337" s="162" t="s">
        <v>279</v>
      </c>
      <c r="I1337" s="173">
        <v>19964.399283333707</v>
      </c>
      <c r="J1337" s="168">
        <f>IFERROR(MIN('MP Calculations'!$E$30/I1337,1),"-")</f>
        <v>0.34115533736707537</v>
      </c>
      <c r="K1337" s="12"/>
      <c r="L1337" s="159">
        <v>1</v>
      </c>
      <c r="M1337" s="187" t="s">
        <v>493</v>
      </c>
      <c r="N1337" s="187">
        <v>22990.621792000002</v>
      </c>
      <c r="O1337" s="186">
        <f t="shared" si="66"/>
        <v>22990.621792000002</v>
      </c>
      <c r="P1337" s="186">
        <f t="shared" si="67"/>
        <v>7843.3733337285958</v>
      </c>
      <c r="Q1337" s="215">
        <f>IF(P1337="-",0,P1337/(1+'General inputs'!$H$30)^'MP Calculations'!$C$40)</f>
        <v>17422.398952793468</v>
      </c>
    </row>
    <row r="1338" spans="3:17" x14ac:dyDescent="0.25">
      <c r="C1338" s="159"/>
      <c r="D1338" s="165" t="s">
        <v>482</v>
      </c>
      <c r="E1338" s="238">
        <v>34515</v>
      </c>
      <c r="F1338" s="166" t="str">
        <f t="shared" si="68"/>
        <v>Date check - OK</v>
      </c>
      <c r="G1338" s="68"/>
      <c r="H1338" s="162" t="s">
        <v>279</v>
      </c>
      <c r="I1338" s="173">
        <v>19964.399283333707</v>
      </c>
      <c r="J1338" s="168">
        <f>IFERROR(MIN('MP Calculations'!$E$30/I1338,1),"-")</f>
        <v>0.34115533736707537</v>
      </c>
      <c r="K1338" s="12"/>
      <c r="L1338" s="159">
        <v>1</v>
      </c>
      <c r="M1338" s="187" t="s">
        <v>493</v>
      </c>
      <c r="N1338" s="187">
        <v>19192.359444999998</v>
      </c>
      <c r="O1338" s="186">
        <f t="shared" si="66"/>
        <v>19192.359444999998</v>
      </c>
      <c r="P1338" s="186">
        <f t="shared" si="67"/>
        <v>6547.57586132915</v>
      </c>
      <c r="Q1338" s="215">
        <f>IF(P1338="-",0,P1338/(1+'General inputs'!$H$30)^'MP Calculations'!$C$40)</f>
        <v>14544.058273906981</v>
      </c>
    </row>
    <row r="1339" spans="3:17" x14ac:dyDescent="0.25">
      <c r="C1339" s="159"/>
      <c r="D1339" s="165" t="s">
        <v>483</v>
      </c>
      <c r="E1339" s="238">
        <v>34515</v>
      </c>
      <c r="F1339" s="166" t="str">
        <f t="shared" si="68"/>
        <v>Date check - OK</v>
      </c>
      <c r="G1339" s="68"/>
      <c r="H1339" s="162" t="s">
        <v>279</v>
      </c>
      <c r="I1339" s="173">
        <v>19964.399283333707</v>
      </c>
      <c r="J1339" s="168">
        <f>IFERROR(MIN('MP Calculations'!$E$30/I1339,1),"-")</f>
        <v>0.34115533736707537</v>
      </c>
      <c r="K1339" s="12"/>
      <c r="L1339" s="159">
        <v>1</v>
      </c>
      <c r="M1339" s="187" t="s">
        <v>493</v>
      </c>
      <c r="N1339" s="187">
        <v>5153.6884309999996</v>
      </c>
      <c r="O1339" s="186">
        <f t="shared" si="66"/>
        <v>5153.6884309999996</v>
      </c>
      <c r="P1339" s="186">
        <f t="shared" si="67"/>
        <v>1758.2083153625981</v>
      </c>
      <c r="Q1339" s="215">
        <f>IF(P1339="-",0,P1339/(1+'General inputs'!$H$30)^'MP Calculations'!$C$40)</f>
        <v>3905.4888004169638</v>
      </c>
    </row>
    <row r="1340" spans="3:17" x14ac:dyDescent="0.25">
      <c r="C1340" s="159"/>
      <c r="D1340" s="165" t="s">
        <v>484</v>
      </c>
      <c r="E1340" s="238">
        <v>34515</v>
      </c>
      <c r="F1340" s="166" t="str">
        <f t="shared" si="68"/>
        <v>Date check - OK</v>
      </c>
      <c r="G1340" s="68"/>
      <c r="H1340" s="162" t="s">
        <v>279</v>
      </c>
      <c r="I1340" s="173">
        <v>19964.399283333707</v>
      </c>
      <c r="J1340" s="168">
        <f>IFERROR(MIN('MP Calculations'!$E$30/I1340,1),"-")</f>
        <v>0.34115533736707537</v>
      </c>
      <c r="K1340" s="12"/>
      <c r="L1340" s="159">
        <v>1</v>
      </c>
      <c r="M1340" s="187" t="s">
        <v>493</v>
      </c>
      <c r="N1340" s="187">
        <v>153540.736232</v>
      </c>
      <c r="O1340" s="186">
        <f t="shared" si="66"/>
        <v>153540.736232</v>
      </c>
      <c r="P1340" s="186">
        <f t="shared" si="67"/>
        <v>52381.241668817092</v>
      </c>
      <c r="Q1340" s="215">
        <f>IF(P1340="-",0,P1340/(1+'General inputs'!$H$30)^'MP Calculations'!$C$40)</f>
        <v>116353.87621705672</v>
      </c>
    </row>
    <row r="1341" spans="3:17" x14ac:dyDescent="0.25">
      <c r="C1341" s="159"/>
      <c r="D1341" s="165" t="s">
        <v>485</v>
      </c>
      <c r="E1341" s="238">
        <v>34515</v>
      </c>
      <c r="F1341" s="166" t="str">
        <f t="shared" si="68"/>
        <v>Date check - OK</v>
      </c>
      <c r="G1341" s="68"/>
      <c r="H1341" s="162" t="s">
        <v>279</v>
      </c>
      <c r="I1341" s="173">
        <v>19964.399283333707</v>
      </c>
      <c r="J1341" s="168">
        <f>IFERROR(MIN('MP Calculations'!$E$30/I1341,1),"-")</f>
        <v>0.34115533736707537</v>
      </c>
      <c r="K1341" s="12"/>
      <c r="L1341" s="159">
        <v>1</v>
      </c>
      <c r="M1341" s="187" t="s">
        <v>493</v>
      </c>
      <c r="N1341" s="187">
        <v>697311.10723900003</v>
      </c>
      <c r="O1341" s="186">
        <f t="shared" si="66"/>
        <v>697311.10723900003</v>
      </c>
      <c r="P1341" s="186">
        <f t="shared" si="67"/>
        <v>237891.40603992992</v>
      </c>
      <c r="Q1341" s="215">
        <f>IF(P1341="-",0,P1341/(1+'General inputs'!$H$30)^'MP Calculations'!$C$40)</f>
        <v>528425.56475612207</v>
      </c>
    </row>
    <row r="1342" spans="3:17" x14ac:dyDescent="0.25">
      <c r="C1342" s="159"/>
      <c r="D1342" s="165" t="s">
        <v>486</v>
      </c>
      <c r="E1342" s="238">
        <v>34515</v>
      </c>
      <c r="F1342" s="166" t="str">
        <f t="shared" si="68"/>
        <v>Date check - OK</v>
      </c>
      <c r="G1342" s="68"/>
      <c r="H1342" s="162" t="s">
        <v>279</v>
      </c>
      <c r="I1342" s="173">
        <v>19964.399283333707</v>
      </c>
      <c r="J1342" s="168">
        <f>IFERROR(MIN('MP Calculations'!$E$30/I1342,1),"-")</f>
        <v>0.34115533736707537</v>
      </c>
      <c r="K1342" s="12"/>
      <c r="L1342" s="159">
        <v>1</v>
      </c>
      <c r="M1342" s="187" t="s">
        <v>493</v>
      </c>
      <c r="N1342" s="187">
        <v>114951.534547</v>
      </c>
      <c r="O1342" s="186">
        <f t="shared" si="66"/>
        <v>114951.534547</v>
      </c>
      <c r="P1342" s="186">
        <f t="shared" si="67"/>
        <v>39216.329549244809</v>
      </c>
      <c r="Q1342" s="215">
        <f>IF(P1342="-",0,P1342/(1+'General inputs'!$H$30)^'MP Calculations'!$C$40)</f>
        <v>87110.801666553511</v>
      </c>
    </row>
    <row r="1343" spans="3:17" x14ac:dyDescent="0.25">
      <c r="C1343" s="159"/>
      <c r="D1343" s="165" t="s">
        <v>331</v>
      </c>
      <c r="E1343" s="238">
        <v>34681</v>
      </c>
      <c r="F1343" s="166" t="str">
        <f t="shared" si="68"/>
        <v>Date check - OK</v>
      </c>
      <c r="G1343" s="68"/>
      <c r="H1343" s="162" t="s">
        <v>279</v>
      </c>
      <c r="I1343" s="173">
        <v>19964.399283333707</v>
      </c>
      <c r="J1343" s="168">
        <f>IFERROR(MIN('MP Calculations'!$E$30/I1343,1),"-")</f>
        <v>0.34115533736707537</v>
      </c>
      <c r="K1343" s="12"/>
      <c r="L1343" s="159">
        <v>4.0350169999999999</v>
      </c>
      <c r="M1343" s="187" t="s">
        <v>492</v>
      </c>
      <c r="N1343" s="187">
        <v>1715.208396</v>
      </c>
      <c r="O1343" s="186">
        <f t="shared" si="66"/>
        <v>6920.8950364027314</v>
      </c>
      <c r="P1343" s="186">
        <f t="shared" si="67"/>
        <v>2361.1002810260911</v>
      </c>
      <c r="Q1343" s="215">
        <f>IF(P1343="-",0,P1343/(1+'General inputs'!$H$30)^'MP Calculations'!$C$40)</f>
        <v>5244.6860952918605</v>
      </c>
    </row>
    <row r="1344" spans="3:17" x14ac:dyDescent="0.25">
      <c r="C1344" s="159"/>
      <c r="D1344" s="165" t="s">
        <v>299</v>
      </c>
      <c r="E1344" s="238">
        <v>34681</v>
      </c>
      <c r="F1344" s="166" t="str">
        <f t="shared" si="68"/>
        <v>Date check - OK</v>
      </c>
      <c r="G1344" s="68"/>
      <c r="H1344" s="162" t="s">
        <v>279</v>
      </c>
      <c r="I1344" s="173">
        <v>19964.399283333707</v>
      </c>
      <c r="J1344" s="168">
        <f>IFERROR(MIN('MP Calculations'!$E$30/I1344,1),"-")</f>
        <v>0.34115533736707537</v>
      </c>
      <c r="K1344" s="12"/>
      <c r="L1344" s="159">
        <v>78.266195999999994</v>
      </c>
      <c r="M1344" s="187" t="s">
        <v>492</v>
      </c>
      <c r="N1344" s="187">
        <v>765.87706100000003</v>
      </c>
      <c r="O1344" s="186">
        <f t="shared" si="66"/>
        <v>59942.284168129954</v>
      </c>
      <c r="P1344" s="186">
        <f t="shared" si="67"/>
        <v>20449.630177931474</v>
      </c>
      <c r="Q1344" s="215">
        <f>IF(P1344="-",0,P1344/(1+'General inputs'!$H$30)^'MP Calculations'!$C$40)</f>
        <v>45424.53868221485</v>
      </c>
    </row>
    <row r="1345" spans="3:17" x14ac:dyDescent="0.25">
      <c r="C1345" s="159"/>
      <c r="D1345" s="165" t="s">
        <v>299</v>
      </c>
      <c r="E1345" s="238">
        <v>34681</v>
      </c>
      <c r="F1345" s="166" t="str">
        <f t="shared" si="68"/>
        <v>Date check - OK</v>
      </c>
      <c r="G1345" s="68"/>
      <c r="H1345" s="162" t="s">
        <v>279</v>
      </c>
      <c r="I1345" s="173">
        <v>19964.399283333707</v>
      </c>
      <c r="J1345" s="168">
        <f>IFERROR(MIN('MP Calculations'!$E$30/I1345,1),"-")</f>
        <v>0.34115533736707537</v>
      </c>
      <c r="K1345" s="12"/>
      <c r="L1345" s="159">
        <v>0.48676599999999998</v>
      </c>
      <c r="M1345" s="187" t="s">
        <v>492</v>
      </c>
      <c r="N1345" s="187">
        <v>765.87706100000003</v>
      </c>
      <c r="O1345" s="186">
        <f t="shared" si="66"/>
        <v>372.80291347472598</v>
      </c>
      <c r="P1345" s="186">
        <f t="shared" si="67"/>
        <v>127.18370371789875</v>
      </c>
      <c r="Q1345" s="215">
        <f>IF(P1345="-",0,P1345/(1+'General inputs'!$H$30)^'MP Calculations'!$C$40)</f>
        <v>282.51176275626062</v>
      </c>
    </row>
    <row r="1346" spans="3:17" x14ac:dyDescent="0.25">
      <c r="C1346" s="159"/>
      <c r="D1346" s="165" t="s">
        <v>291</v>
      </c>
      <c r="E1346" s="238">
        <v>34820</v>
      </c>
      <c r="F1346" s="166" t="str">
        <f t="shared" ref="F1346:F1409" si="69">IF(E1346="","-",IF(OR(E1346&lt;$E$15,E1346&gt;$E$16),"ERROR - date outside of range","Date check - OK"))</f>
        <v>Date check - OK</v>
      </c>
      <c r="G1346" s="68"/>
      <c r="H1346" s="162" t="s">
        <v>279</v>
      </c>
      <c r="I1346" s="173">
        <v>19964.399283333707</v>
      </c>
      <c r="J1346" s="168">
        <f>IFERROR(MIN('MP Calculations'!$E$30/I1346,1),"-")</f>
        <v>0.34115533736707537</v>
      </c>
      <c r="K1346" s="12"/>
      <c r="L1346" s="159">
        <v>5.0002180000000003</v>
      </c>
      <c r="M1346" s="187" t="s">
        <v>492</v>
      </c>
      <c r="N1346" s="187">
        <v>356.22188899999998</v>
      </c>
      <c r="O1346" s="186">
        <f t="shared" ref="O1346:O1409" si="70">IF(N1346="","-",L1346*N1346)</f>
        <v>1781.1871013718019</v>
      </c>
      <c r="P1346" s="186">
        <f t="shared" ref="P1346:P1409" si="71">IF(O1346="-","-",IF(OR(E1346&lt;$E$15,E1346&gt;$E$16),0,O1346*J1346))</f>
        <v>607.66148648238016</v>
      </c>
      <c r="Q1346" s="215">
        <f>IF(P1346="-",0,P1346/(1+'General inputs'!$H$30)^'MP Calculations'!$C$40)</f>
        <v>1349.7917790317288</v>
      </c>
    </row>
    <row r="1347" spans="3:17" x14ac:dyDescent="0.25">
      <c r="C1347" s="159"/>
      <c r="D1347" s="165" t="s">
        <v>487</v>
      </c>
      <c r="E1347" s="238">
        <v>34880</v>
      </c>
      <c r="F1347" s="166" t="str">
        <f t="shared" si="69"/>
        <v>Date check - OK</v>
      </c>
      <c r="G1347" s="68"/>
      <c r="H1347" s="162" t="s">
        <v>279</v>
      </c>
      <c r="I1347" s="173">
        <v>19964.399283333707</v>
      </c>
      <c r="J1347" s="168">
        <f>IFERROR(MIN('MP Calculations'!$E$30/I1347,1),"-")</f>
        <v>0.34115533736707537</v>
      </c>
      <c r="K1347" s="12"/>
      <c r="L1347" s="159">
        <v>1</v>
      </c>
      <c r="M1347" s="187" t="s">
        <v>493</v>
      </c>
      <c r="N1347" s="187">
        <v>163128.78859099999</v>
      </c>
      <c r="O1347" s="186">
        <f t="shared" si="70"/>
        <v>163128.78859099999</v>
      </c>
      <c r="P1347" s="186">
        <f t="shared" si="71"/>
        <v>55652.256906044917</v>
      </c>
      <c r="Q1347" s="215">
        <f>IF(P1347="-",0,P1347/(1+'General inputs'!$H$30)^'MP Calculations'!$C$40)</f>
        <v>123619.74640056334</v>
      </c>
    </row>
    <row r="1348" spans="3:17" x14ac:dyDescent="0.25">
      <c r="C1348" s="159"/>
      <c r="D1348" s="165" t="s">
        <v>488</v>
      </c>
      <c r="E1348" s="238">
        <v>34880</v>
      </c>
      <c r="F1348" s="166" t="str">
        <f t="shared" si="69"/>
        <v>Date check - OK</v>
      </c>
      <c r="G1348" s="68"/>
      <c r="H1348" s="162" t="s">
        <v>279</v>
      </c>
      <c r="I1348" s="173">
        <v>19964.399283333707</v>
      </c>
      <c r="J1348" s="168">
        <f>IFERROR(MIN('MP Calculations'!$E$30/I1348,1),"-")</f>
        <v>0.34115533736707537</v>
      </c>
      <c r="K1348" s="12"/>
      <c r="L1348" s="159">
        <v>1</v>
      </c>
      <c r="M1348" s="187" t="s">
        <v>493</v>
      </c>
      <c r="N1348" s="187">
        <v>67316.284331000003</v>
      </c>
      <c r="O1348" s="186">
        <f t="shared" si="70"/>
        <v>67316.284331000003</v>
      </c>
      <c r="P1348" s="186">
        <f t="shared" si="71"/>
        <v>22965.309691240276</v>
      </c>
      <c r="Q1348" s="215">
        <f>IF(P1348="-",0,P1348/(1+'General inputs'!$H$30)^'MP Calculations'!$C$40)</f>
        <v>51012.589926665765</v>
      </c>
    </row>
    <row r="1349" spans="3:17" x14ac:dyDescent="0.25">
      <c r="C1349" s="159"/>
      <c r="D1349" s="165" t="s">
        <v>489</v>
      </c>
      <c r="E1349" s="238">
        <v>34880</v>
      </c>
      <c r="F1349" s="166" t="str">
        <f t="shared" si="69"/>
        <v>Date check - OK</v>
      </c>
      <c r="G1349" s="68"/>
      <c r="H1349" s="162" t="s">
        <v>279</v>
      </c>
      <c r="I1349" s="173">
        <v>19964.399283333707</v>
      </c>
      <c r="J1349" s="168">
        <f>IFERROR(MIN('MP Calculations'!$E$30/I1349,1),"-")</f>
        <v>0.34115533736707537</v>
      </c>
      <c r="K1349" s="12"/>
      <c r="L1349" s="159">
        <v>1</v>
      </c>
      <c r="M1349" s="187" t="s">
        <v>493</v>
      </c>
      <c r="N1349" s="187">
        <v>19547.343701999998</v>
      </c>
      <c r="O1349" s="186">
        <f t="shared" si="70"/>
        <v>19547.343701999998</v>
      </c>
      <c r="P1349" s="186">
        <f t="shared" si="71"/>
        <v>6668.6806352859858</v>
      </c>
      <c r="Q1349" s="215">
        <f>IF(P1349="-",0,P1349/(1+'General inputs'!$H$30)^'MP Calculations'!$C$40)</f>
        <v>14813.06697681936</v>
      </c>
    </row>
    <row r="1350" spans="3:17" x14ac:dyDescent="0.25">
      <c r="C1350" s="159"/>
      <c r="D1350" s="165" t="s">
        <v>490</v>
      </c>
      <c r="E1350" s="238">
        <v>34881</v>
      </c>
      <c r="F1350" s="166" t="str">
        <f t="shared" si="69"/>
        <v>Date check - OK</v>
      </c>
      <c r="G1350" s="68"/>
      <c r="H1350" s="162" t="s">
        <v>279</v>
      </c>
      <c r="I1350" s="173">
        <v>19964.399283333707</v>
      </c>
      <c r="J1350" s="168">
        <f>IFERROR(MIN('MP Calculations'!$E$30/I1350,1),"-")</f>
        <v>0.34115533736707537</v>
      </c>
      <c r="K1350" s="12"/>
      <c r="L1350" s="159">
        <v>1</v>
      </c>
      <c r="M1350" s="187" t="s">
        <v>493</v>
      </c>
      <c r="N1350" s="187">
        <v>59572.45</v>
      </c>
      <c r="O1350" s="186">
        <f t="shared" si="70"/>
        <v>59572.45</v>
      </c>
      <c r="P1350" s="186">
        <f t="shared" si="71"/>
        <v>20323.459277533228</v>
      </c>
      <c r="Q1350" s="215">
        <f>IF(P1350="-",0,P1350/(1+'General inputs'!$H$30)^'MP Calculations'!$C$40)</f>
        <v>45144.276648337334</v>
      </c>
    </row>
    <row r="1351" spans="3:17" x14ac:dyDescent="0.25">
      <c r="C1351" s="159"/>
      <c r="D1351" s="165" t="s">
        <v>491</v>
      </c>
      <c r="E1351" s="238">
        <v>34881</v>
      </c>
      <c r="F1351" s="166" t="str">
        <f t="shared" si="69"/>
        <v>Date check - OK</v>
      </c>
      <c r="G1351" s="68"/>
      <c r="H1351" s="162" t="s">
        <v>279</v>
      </c>
      <c r="I1351" s="173">
        <v>19964.399283333707</v>
      </c>
      <c r="J1351" s="168">
        <f>IFERROR(MIN('MP Calculations'!$E$30/I1351,1),"-")</f>
        <v>0.34115533736707537</v>
      </c>
      <c r="K1351" s="12"/>
      <c r="L1351" s="159">
        <v>1</v>
      </c>
      <c r="M1351" s="187" t="s">
        <v>493</v>
      </c>
      <c r="N1351" s="187">
        <v>302104.42</v>
      </c>
      <c r="O1351" s="186">
        <f t="shared" si="70"/>
        <v>302104.42</v>
      </c>
      <c r="P1351" s="186">
        <f t="shared" si="71"/>
        <v>103064.53532518462</v>
      </c>
      <c r="Q1351" s="215">
        <f>IF(P1351="-",0,P1351/(1+'General inputs'!$H$30)^'MP Calculations'!$C$40)</f>
        <v>228936.11918202954</v>
      </c>
    </row>
    <row r="1352" spans="3:17" x14ac:dyDescent="0.25">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5">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5">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5">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5">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5">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5">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5">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5">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5">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5">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5">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5">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5">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5">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5">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5">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5">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5">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5">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5">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5">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5">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5">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5">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5">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5">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5">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5">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5">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5">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5">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5">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5">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5">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5">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5">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5">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5">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5">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5">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5">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5">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5">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5">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5">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5">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5">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5">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5">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5">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5">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5">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5">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5">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5">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5">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5">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5">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5">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5">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5">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5">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5">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5">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5">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5">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5">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5">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5">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5">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5">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5">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5">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5">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5">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5">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5">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5">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5">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5">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5">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5">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5">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5">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5">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5">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5">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5">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5">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5">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5">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5">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5">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5">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5">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5">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5">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5">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5">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5">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5">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5">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5">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5">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5">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5">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5">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5">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5">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5">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5">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5">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5">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5">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5">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5">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5">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5">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5">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5">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5">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5">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5">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5">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5">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5">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5">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5">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5">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5">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5">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5">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5">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5">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5">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5">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5">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5">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5">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5">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5">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5">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5">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5">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5">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5">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5">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5">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5">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5">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5">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5">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5">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5">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5">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5">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5">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5">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5">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5">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5">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5">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5">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5">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5">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5">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5">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5">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5">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5">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5">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5">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5">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5">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5">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5">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5">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5">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5">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5">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5">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5">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5">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5">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5">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5">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5">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5">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5">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5">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5">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5">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5">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5">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5">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5">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5">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5">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5">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5">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5">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5">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5">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5">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5">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5">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5">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5">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5">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5">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5">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5">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5">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5">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5">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5">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5">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5">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5">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5">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5">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5">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5">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5">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5">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5">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5">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5">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5">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5">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5">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5">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5">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5">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5">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5">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5">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5">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5">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5">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5">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5">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5">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5">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5">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5">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5">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5">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5">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5">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5">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5">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5">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5">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5">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5">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5">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5">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5">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5">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5">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5">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5">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5">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5">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5">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5">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5">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5">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5">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5">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5">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5">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5">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5">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5">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5">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5">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5">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5">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5">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5">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5">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5">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5">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5">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5">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5">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5">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5">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5">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5">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5">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5">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5">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5">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5">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5">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5">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5">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5">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5">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5">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5">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5">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5">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5">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5">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5">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5">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5">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5">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5">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5">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5">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5">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5">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5">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5">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5">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5">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5">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5">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5">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5">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5">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5">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5">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5">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5">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5">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5">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5">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5">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5">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5">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5">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5">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5">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5">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5">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5">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5">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5">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5">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5">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5">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5">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5">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5">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5">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5">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5">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5">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5">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5">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5">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5">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5">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5">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5">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5">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5">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5">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5">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5">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5">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5">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5">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5">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5">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5">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5">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5">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5">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5">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5">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5">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5">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5">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5">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5">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5">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5">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5">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5">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5">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5">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5">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5">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5">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5">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5">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5">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5">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5">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5">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5">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5">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5">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5">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5">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5">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5">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5">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5">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5">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5">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5">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5">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5">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5">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5">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5">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5">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5">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5">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5">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5">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5">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5">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5">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5">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5">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5">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5">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5">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5">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5">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5">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5">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5">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5">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5">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5">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5">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5">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5">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5">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5">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5">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5">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5">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5">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5">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5">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5">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5">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5">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5">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5">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5">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5">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5">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5">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5">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5">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5">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5">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5">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5">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5">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5">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5">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5">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5">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5">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5">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5">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5">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5">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5">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5">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5">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5">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5">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5">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5">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5">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5">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5">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5">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5">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5">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5">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5">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5">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5">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5">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5">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5">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5">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5">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5">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5">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5">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5">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5">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5">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5">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5">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5">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5">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5">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5">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5">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5">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5">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5">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5">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5">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5">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5">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5">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5">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5">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5">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5">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5">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5">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5">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5">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5">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5">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5">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5">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5">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5">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5">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5">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5">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5">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5">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5">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5">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5">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5">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5">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5">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5">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5">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5">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5">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5">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5">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5">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5">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5">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5">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5">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5">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5">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5">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5">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5">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5">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5">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5">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5">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5">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5">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5">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5">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5">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5">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5">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5">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5">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5">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5">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5">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5">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5">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5">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5">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5">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5">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5">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5">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5">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5">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5">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5">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5">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5">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5">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5">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5">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5">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5">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5">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5">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5">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5">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5">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5">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5">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5">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5">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5">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5">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5">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5">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5">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5">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5">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5">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5">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5">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5">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5">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5">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5">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5">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5">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5">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5">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5">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5">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5">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5">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5">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5">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5">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5">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5">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5">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5">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5">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5">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5">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5">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5">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5">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5">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5">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5">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5">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5">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5">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5">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5">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5">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5">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5">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5">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5">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5">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5">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5">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5">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5">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5">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5">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5">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5">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5">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5">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5">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5">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5">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5">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5">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5">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5">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5">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5">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5">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5">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5">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5">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5">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5">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5">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5">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5">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5">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5">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5">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5">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5">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5">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5">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5">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5">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5">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5">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5">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5">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5">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5">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5">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5">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5">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5">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5">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5">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5">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5">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5">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5">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5">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5">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5">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5">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5">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5">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5">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5">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5">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5">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5">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5">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5">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5">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5">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5">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5">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5">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5">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5">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5">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5">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5">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5">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5">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5">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5">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5">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5">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5">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5">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5">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5">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5">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5">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5">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5">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5">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5">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5">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5">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5">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5">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5">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5">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5">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5">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5">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5">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5">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5">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5">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5">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5">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5">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5">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5">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5">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5">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5">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5">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5">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5">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5">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5">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5">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5">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5">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5">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5">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5">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5">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5">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5">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5">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5">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5">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5">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5">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5">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5">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5">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5">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5">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5">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5">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5">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5">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5">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5">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5">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5">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5">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5">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5">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5">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5">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5">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5">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5">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5">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5">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5">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5">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5">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5">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5">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5">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5">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5">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5">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5">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5">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5">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5">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5">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5">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5">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5">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5">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5">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5">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5">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5">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5">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5">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5">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5">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5">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5">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5">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5">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5">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5">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5">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5">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5">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5">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5">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5">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5">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5">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5">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5">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5">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5">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5">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5">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5">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5">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5">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5">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5">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5">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5">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5">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5">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5">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5">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5">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5">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5">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5">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5">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5">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5">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5">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5">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5">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5">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5">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5">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5">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5">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5">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5">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5">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5">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5">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5">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5">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5">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5">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5">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5">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5">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5">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5">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5">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5">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5">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5">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5">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5">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5">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5">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5">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5">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5">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5">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5">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5">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5">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5">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5">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5">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5">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5">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5">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5">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5">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5">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5">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5">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5">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5">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5">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5">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5">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5">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5">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5">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5">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5">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5">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5">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5">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5">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5">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5">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5">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5">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5">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5">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5">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5">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5">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5">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5">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5">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5">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5">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5">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5">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5">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5">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5">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5">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5">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5">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5">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5">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5">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5">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5">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5">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5">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5">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5">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5">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5">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5">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5">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5">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5">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5">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5">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5">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5">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5">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5">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5">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5">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5">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5">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5">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5">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5">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5">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5">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5">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5">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5">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5">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5">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5">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5">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5">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5">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5">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5">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5">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5">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5">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5">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5">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5">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5">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5">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5">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5">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5">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5">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5">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5">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5">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5">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5">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5">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5">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5">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5">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5">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5">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5">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5">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5">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5">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5">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5">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5">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5">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5">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5">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5">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5">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5">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5">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5">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5">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5">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5">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5">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5">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5">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5">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5">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5">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5">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5">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5">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5">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5">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5">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5">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5">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5">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5">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5">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5">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5">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5">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5">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5">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5">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5">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5">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5">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5">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5">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5">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5">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5">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5">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5">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5">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5">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5">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5">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5">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5">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5">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5">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5">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5">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5">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5">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5">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5">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5">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5">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5">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5">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5">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5">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5">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5">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5">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5">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5">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5">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5">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5">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5">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5">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5">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5">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5">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5">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5">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5">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5">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5">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5">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5">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5">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5">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5">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5">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5">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5">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5">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5">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5">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5">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5">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5">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5">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5">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5">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5">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5">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5">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5">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5">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5">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5">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5">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5">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5">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5">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5">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5">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5">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5">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5">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5">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5">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5">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5">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5">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5">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5">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5">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5">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5">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5">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5">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5">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5">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5">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5">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5">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5">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5">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5">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5">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5">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5">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5">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5">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5">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5">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5">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5">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5">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5">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5">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5">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5">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5">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5">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5">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5">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5">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5">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5">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5">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5">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5">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5">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5">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5">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5">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5">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5">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5">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5">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5">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5">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5">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5">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5">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5">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5">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5">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5">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5">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5">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5">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5">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5">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5">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5">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5">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5">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5">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5">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5">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5">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5">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5">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5">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5">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5">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5">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5">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5">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5">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5">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5">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5">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5">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5">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5">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5">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5">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5">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5">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5">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5">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5">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5">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5">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5">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5">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5">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5">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5">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5">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5">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5">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5">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5">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5">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5">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5">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5">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5">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5">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5">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5">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5">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5">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5">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5">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5">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5">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5">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5">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5">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5">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5">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5">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5">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5">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5">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5">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5">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5">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5">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5">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5">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5">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5">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5">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5">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5">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5">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5">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5">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5">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5">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5">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5">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5">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5">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5">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5">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5">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5">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5">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5">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5">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5">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5">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5">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5">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5">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5">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5">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5">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5">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5">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5">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5">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5">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5">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5">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5">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5">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5">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5">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5">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5">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5">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5">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5">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5">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5">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5">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5">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5">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5">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5">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5">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5">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5">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5">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5">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5">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5">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5">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5">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5">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5">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5">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5">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5">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5">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5">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5">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5">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5">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5">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5">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5">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5">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5">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5">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5">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5">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5">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5">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5">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5">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5">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5">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5">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5">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5">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5">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5">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5">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5">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5">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5">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5">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5">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5">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5">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5">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5">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5">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5">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5">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5">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5">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5">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5">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5">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5">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5">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5">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5">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5">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5">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5">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5">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5">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5">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5">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5">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5">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5">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5">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5">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5">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5">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5">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5">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5">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5">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5">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5">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5">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5">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5">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5">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5">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5">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5">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5">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5">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5">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5">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5">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5">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5">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5">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5">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5">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5">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5">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5">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5">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5">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5">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5">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5">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5">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5">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5">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5">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5">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5">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5">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5">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5">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5">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5">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5">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5">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5">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5">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5">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5">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5">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5">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5">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5">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5">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5">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5">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5">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5">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5">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5">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5">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5">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5">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5">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5">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5">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5">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5">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5">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5">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5">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5">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5">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5">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5">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5">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5">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5">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5">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5">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5">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5">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5">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5">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5">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5">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5">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5">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5">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5">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5">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5">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5">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5">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5">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5">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5">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5">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5">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5">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5">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5">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5">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5">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5">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5">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5">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5">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5">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5">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5">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5">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5">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5">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5">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5">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5">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5">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5">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5">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5">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5">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5">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5">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5">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5">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5">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5">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5">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5">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5">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5">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5">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5">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5">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5">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5">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5">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5">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5">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5">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5">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5">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5">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5">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5">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5">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5">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5">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5">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5">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5">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5">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5">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5">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5">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5">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5">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5">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5">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5">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5">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5">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5">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5">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5">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5">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5">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5">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5">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5">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5">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5">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5">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5">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5">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5">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5">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5">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5">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5">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5">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5">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5">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5">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5">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5">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5">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5">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5">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5">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5">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5">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5">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5">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5">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5">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5">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5">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5">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5">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5">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5">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5">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5">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5">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5">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5">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5">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5">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5">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5">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5">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5">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5">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5">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5">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5">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5">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5">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5">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5">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5">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5">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5">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5">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5">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5">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5">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5">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5">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5">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5">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5">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5">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5">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5">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5">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5">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5">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5">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5">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5">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5">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5">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5">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5">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5">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5">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5">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5">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5">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5">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5">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5">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5">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5">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5">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5">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5">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5">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5">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5">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5">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5">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5">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5">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5">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5">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5">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5">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5">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5">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5">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5">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5">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5">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5">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5">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5">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5">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5">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5">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5">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5">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5">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5">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5">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5">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5">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5">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5">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5">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5">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5">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5">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5">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5">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5">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5">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5">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5">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5">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5">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5">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5">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5">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5">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5">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5">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5">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5">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5">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5">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5">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5">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5">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5">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5">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5">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5">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5">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5">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5">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5">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5">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5">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5">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5">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5">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5">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5">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5">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5">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5">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5">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5">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5">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5">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5">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5">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5">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5">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5">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5">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5">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5">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5">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5">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5">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5">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5">
      <c r="O3103" s="6" t="s">
        <v>19</v>
      </c>
      <c r="P3103" s="208">
        <f>SUM(P22:P3102)</f>
        <v>21694777.291354168</v>
      </c>
      <c r="Q3103" s="208">
        <f>SUM(Q22:Q3102)</f>
        <v>48190370.275578</v>
      </c>
    </row>
    <row r="3105" spans="16:17" x14ac:dyDescent="0.25">
      <c r="P3105" s="234" t="s">
        <v>278</v>
      </c>
      <c r="Q3105" s="233">
        <f>Q3103/J22</f>
        <v>141256386.7459774</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topLeftCell="C1" zoomScaleNormal="100" workbookViewId="0">
      <pane ySplit="21" topLeftCell="A576" activePane="bottomLeft" state="frozen"/>
      <selection activeCell="A22" sqref="A22"/>
      <selection pane="bottomLeft" activeCell="N12" sqref="N1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x14ac:dyDescent="0.25">
      <c r="E1" s="27"/>
    </row>
    <row r="2" spans="3:5" x14ac:dyDescent="0.25">
      <c r="E2" s="27"/>
    </row>
    <row r="3" spans="3:5" ht="20" x14ac:dyDescent="0.4">
      <c r="C3" s="50" t="s">
        <v>202</v>
      </c>
    </row>
    <row r="5" spans="3:5" x14ac:dyDescent="0.25">
      <c r="D5" s="27"/>
    </row>
    <row r="6" spans="3:5"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4" t="str">
        <f ca="1">"Hyperlink to the '"&amp;MID(CELL("filename",'Asset exclusions'!A1),FIND("]",CELL("filename",'Asset exclusions'!A1))+1,255)&amp;"' worksheet:"</f>
        <v>Hyperlink to the 'Asset exclusions' worksheet:</v>
      </c>
      <c r="E7" s="134" t="s">
        <v>187</v>
      </c>
    </row>
    <row r="8" spans="3:5" x14ac:dyDescent="0.25">
      <c r="C8" s="104"/>
      <c r="E8" s="134"/>
    </row>
    <row r="9" spans="3:5" x14ac:dyDescent="0.25">
      <c r="C9" s="104" t="s">
        <v>242</v>
      </c>
      <c r="E9" s="134"/>
    </row>
    <row r="10" spans="3:5" x14ac:dyDescent="0.25">
      <c r="C10" s="104" t="s">
        <v>245</v>
      </c>
      <c r="E10" s="134"/>
    </row>
    <row r="11" spans="3:5" x14ac:dyDescent="0.25">
      <c r="C11" s="104" t="s">
        <v>244</v>
      </c>
      <c r="E11" s="134"/>
    </row>
    <row r="12" spans="3:5" x14ac:dyDescent="0.25">
      <c r="C12" s="104" t="s">
        <v>243</v>
      </c>
      <c r="E12" s="134"/>
    </row>
    <row r="14" spans="3:5" x14ac:dyDescent="0.25">
      <c r="C14" s="6" t="s">
        <v>54</v>
      </c>
    </row>
    <row r="15" spans="3:5" x14ac:dyDescent="0.25">
      <c r="C15" s="57" t="s">
        <v>58</v>
      </c>
      <c r="E15" s="82">
        <f>'General inputs'!$H$24+1</f>
        <v>35065</v>
      </c>
    </row>
    <row r="16" spans="3:5" x14ac:dyDescent="0.25">
      <c r="C16" s="57" t="s">
        <v>59</v>
      </c>
      <c r="E16" s="83">
        <f>'General inputs'!$H$18</f>
        <v>44742</v>
      </c>
    </row>
    <row r="18" spans="3:19" ht="15.5" x14ac:dyDescent="0.35">
      <c r="C18" s="2" t="s">
        <v>208</v>
      </c>
    </row>
    <row r="20" spans="3:19" x14ac:dyDescent="0.25">
      <c r="C20" s="6" t="s">
        <v>16</v>
      </c>
      <c r="H20" s="6" t="s">
        <v>17</v>
      </c>
      <c r="L20" s="6" t="s">
        <v>18</v>
      </c>
      <c r="M20" s="6"/>
      <c r="Q20" s="237" t="s">
        <v>276</v>
      </c>
    </row>
    <row r="21" spans="3:19" ht="46" x14ac:dyDescent="0.25">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5">
      <c r="C22" s="159"/>
      <c r="D22" s="165" t="s">
        <v>330</v>
      </c>
      <c r="E22" s="239">
        <v>35328</v>
      </c>
      <c r="F22" s="172" t="str">
        <f t="shared" ref="F22:F85" si="0">IF(E22="","-",IF(OR(E22&lt;$E$15,E22&gt;$E$16),"ERROR - date outside of range",IF(MONTH(E22)&gt;=7,YEAR(E22)&amp;"-"&amp;IF(YEAR(E22)=1999,"00",IF(AND(YEAR(E22)&gt;=2000,YEAR(E22)&lt;2009),"0","")&amp;RIGHT(YEAR(E22),2)+1),RIGHT(YEAR(E22),4)-1&amp;"-"&amp;RIGHT(YEAR(E22),2))))</f>
        <v>1996-97</v>
      </c>
      <c r="G22" s="68"/>
      <c r="H22" s="167" t="s">
        <v>279</v>
      </c>
      <c r="I22" s="173">
        <v>19964.399283333707</v>
      </c>
      <c r="J22" s="168">
        <f>IFERROR(MIN('MP Calculations'!$E$30/I22,1),"-")</f>
        <v>0.34115533736707537</v>
      </c>
      <c r="K22" s="12"/>
      <c r="L22" s="159">
        <v>1.000508</v>
      </c>
      <c r="M22" s="159" t="s">
        <v>492</v>
      </c>
      <c r="N22" s="159">
        <v>236</v>
      </c>
      <c r="O22" s="185">
        <f t="shared" ref="O22:O85" si="1">IF(N22="","-",L22*N22)</f>
        <v>236.119888</v>
      </c>
      <c r="P22" s="215">
        <f t="shared" ref="P22" si="2">IF(O22="-","-",IF(OR(E22&lt;$E$15,E22&gt;$E$16),0,O22*J22))</f>
        <v>80.553560049716054</v>
      </c>
      <c r="Q22" s="215" cm="1">
        <f t="array" ref="Q22">IF(P22="-",0,P22/(1+'General inputs'!$H$32)^IFERROR(INDEX('MP Calculations'!$C$40:$C$130,MATCH(F22,'MP Calculations'!$D$40:$D$130,0),0),-1))</f>
        <v>234.77153083407794</v>
      </c>
      <c r="R22" s="201"/>
      <c r="S22" s="200"/>
    </row>
    <row r="23" spans="3:19" x14ac:dyDescent="0.25">
      <c r="C23" s="159"/>
      <c r="D23" s="165" t="s">
        <v>330</v>
      </c>
      <c r="E23" s="239">
        <v>35328</v>
      </c>
      <c r="F23" s="172" t="str">
        <f t="shared" si="0"/>
        <v>1996-97</v>
      </c>
      <c r="G23" s="68"/>
      <c r="H23" s="167" t="s">
        <v>279</v>
      </c>
      <c r="I23" s="173">
        <v>19964.399283333707</v>
      </c>
      <c r="J23" s="168">
        <f>IFERROR(MIN('MP Calculations'!$E$30/I23,1),"-")</f>
        <v>0.34115533736707537</v>
      </c>
      <c r="K23" s="12"/>
      <c r="L23" s="159">
        <v>44.675457000000002</v>
      </c>
      <c r="M23" s="159" t="s">
        <v>492</v>
      </c>
      <c r="N23" s="159">
        <v>236</v>
      </c>
      <c r="O23" s="185">
        <f t="shared" si="1"/>
        <v>10543.407852</v>
      </c>
      <c r="P23" s="215">
        <f t="shared" ref="P23:P86" si="3">IF(O23="-","-",IF(OR(E23&lt;$E$15,E23&gt;$E$16),0,O23*J23))</f>
        <v>3596.9398627477317</v>
      </c>
      <c r="Q23" s="215" cm="1">
        <f t="array" ref="Q23">IF(P23="-",0,P23/(1+'General inputs'!$H$32)^IFERROR(INDEX('MP Calculations'!$C$40:$C$130,MATCH(F23,'MP Calculations'!$D$40:$D$130,0),0),-1))</f>
        <v>10483.199965019794</v>
      </c>
    </row>
    <row r="24" spans="3:19" x14ac:dyDescent="0.25">
      <c r="C24" s="159"/>
      <c r="D24" s="165" t="s">
        <v>494</v>
      </c>
      <c r="E24" s="239">
        <v>35431</v>
      </c>
      <c r="F24" s="172" t="str">
        <f t="shared" si="0"/>
        <v>1996-97</v>
      </c>
      <c r="G24" s="68"/>
      <c r="H24" s="167" t="s">
        <v>279</v>
      </c>
      <c r="I24" s="173">
        <v>19964.399283333707</v>
      </c>
      <c r="J24" s="168">
        <f>IFERROR(MIN('MP Calculations'!$E$30/I24,1),"-")</f>
        <v>0.34115533736707537</v>
      </c>
      <c r="K24" s="12"/>
      <c r="L24" s="159">
        <v>1</v>
      </c>
      <c r="M24" s="159" t="s">
        <v>493</v>
      </c>
      <c r="N24" s="159">
        <v>28488.71</v>
      </c>
      <c r="O24" s="185">
        <f t="shared" si="1"/>
        <v>28488.71</v>
      </c>
      <c r="P24" s="215">
        <f t="shared" si="3"/>
        <v>9719.0754712027738</v>
      </c>
      <c r="Q24" s="215" cm="1">
        <f t="array" ref="Q24">IF(P24="-",0,P24/(1+'General inputs'!$H$32)^IFERROR(INDEX('MP Calculations'!$C$40:$C$130,MATCH(F24,'MP Calculations'!$D$40:$D$130,0),0),-1))</f>
        <v>28326.025879650191</v>
      </c>
    </row>
    <row r="25" spans="3:19" x14ac:dyDescent="0.25">
      <c r="C25" s="159"/>
      <c r="D25" s="165" t="s">
        <v>495</v>
      </c>
      <c r="E25" s="239">
        <v>35612</v>
      </c>
      <c r="F25" s="172" t="str">
        <f t="shared" si="0"/>
        <v>1997-98</v>
      </c>
      <c r="G25" s="68"/>
      <c r="H25" s="167" t="s">
        <v>279</v>
      </c>
      <c r="I25" s="173">
        <v>19964.399283333707</v>
      </c>
      <c r="J25" s="168">
        <f>IFERROR(MIN('MP Calculations'!$E$30/I25,1),"-")</f>
        <v>0.34115533736707537</v>
      </c>
      <c r="K25" s="12"/>
      <c r="L25" s="159">
        <v>1</v>
      </c>
      <c r="M25" s="159" t="s">
        <v>493</v>
      </c>
      <c r="N25" s="159">
        <v>102729.18</v>
      </c>
      <c r="O25" s="185">
        <f t="shared" si="1"/>
        <v>102729.18</v>
      </c>
      <c r="P25" s="215">
        <f t="shared" si="3"/>
        <v>35046.608060343009</v>
      </c>
      <c r="Q25" s="215" cm="1">
        <f t="array" ref="Q25">IF(P25="-",0,P25/(1+'General inputs'!$H$32)^IFERROR(INDEX('MP Calculations'!$C$40:$C$130,MATCH(F25,'MP Calculations'!$D$40:$D$130,0),0),-1))</f>
        <v>98025.477342333674</v>
      </c>
    </row>
    <row r="26" spans="3:19" x14ac:dyDescent="0.25">
      <c r="C26" s="159"/>
      <c r="D26" s="165" t="s">
        <v>496</v>
      </c>
      <c r="E26" s="239">
        <v>35612</v>
      </c>
      <c r="F26" s="172" t="str">
        <f t="shared" si="0"/>
        <v>1997-98</v>
      </c>
      <c r="G26" s="68"/>
      <c r="H26" s="167" t="s">
        <v>279</v>
      </c>
      <c r="I26" s="173">
        <v>19964.399283333707</v>
      </c>
      <c r="J26" s="168">
        <f>IFERROR(MIN('MP Calculations'!$E$30/I26,1),"-")</f>
        <v>0.34115533736707537</v>
      </c>
      <c r="K26" s="12"/>
      <c r="L26" s="159">
        <v>1</v>
      </c>
      <c r="M26" s="159" t="s">
        <v>493</v>
      </c>
      <c r="N26" s="159">
        <v>18790.759999999998</v>
      </c>
      <c r="O26" s="185">
        <f t="shared" si="1"/>
        <v>18790.759999999998</v>
      </c>
      <c r="P26" s="215">
        <f t="shared" si="3"/>
        <v>6410.5680671837445</v>
      </c>
      <c r="Q26" s="215" cm="1">
        <f t="array" ref="Q26">IF(P26="-",0,P26/(1+'General inputs'!$H$32)^IFERROR(INDEX('MP Calculations'!$C$40:$C$130,MATCH(F26,'MP Calculations'!$D$40:$D$130,0),0),-1))</f>
        <v>17930.379845582625</v>
      </c>
    </row>
    <row r="27" spans="3:19" x14ac:dyDescent="0.25">
      <c r="C27" s="159"/>
      <c r="D27" s="165" t="s">
        <v>497</v>
      </c>
      <c r="E27" s="239">
        <v>35612</v>
      </c>
      <c r="F27" s="172" t="str">
        <f t="shared" si="0"/>
        <v>1997-98</v>
      </c>
      <c r="G27" s="68"/>
      <c r="H27" s="167" t="s">
        <v>279</v>
      </c>
      <c r="I27" s="173">
        <v>19964.399283333707</v>
      </c>
      <c r="J27" s="168">
        <f>IFERROR(MIN('MP Calculations'!$E$30/I27,1),"-")</f>
        <v>0.34115533736707537</v>
      </c>
      <c r="K27" s="12"/>
      <c r="L27" s="159">
        <v>1</v>
      </c>
      <c r="M27" s="159" t="s">
        <v>493</v>
      </c>
      <c r="N27" s="159">
        <v>54934.19</v>
      </c>
      <c r="O27" s="185">
        <f t="shared" si="1"/>
        <v>54934.19</v>
      </c>
      <c r="P27" s="215">
        <f t="shared" si="3"/>
        <v>18741.092122437018</v>
      </c>
      <c r="Q27" s="215" cm="1">
        <f t="array" ref="Q27">IF(P27="-",0,P27/(1+'General inputs'!$H$32)^IFERROR(INDEX('MP Calculations'!$C$40:$C$130,MATCH(F27,'MP Calculations'!$D$40:$D$130,0),0),-1))</f>
        <v>52418.895947231875</v>
      </c>
    </row>
    <row r="28" spans="3:19" x14ac:dyDescent="0.25">
      <c r="C28" s="159"/>
      <c r="D28" s="165" t="s">
        <v>498</v>
      </c>
      <c r="E28" s="239">
        <v>35612</v>
      </c>
      <c r="F28" s="172" t="str">
        <f t="shared" si="0"/>
        <v>1997-98</v>
      </c>
      <c r="G28" s="68"/>
      <c r="H28" s="167" t="s">
        <v>279</v>
      </c>
      <c r="I28" s="173">
        <v>19964.399283333707</v>
      </c>
      <c r="J28" s="168">
        <f>IFERROR(MIN('MP Calculations'!$E$30/I28,1),"-")</f>
        <v>0.34115533736707537</v>
      </c>
      <c r="K28" s="12"/>
      <c r="L28" s="159">
        <v>1</v>
      </c>
      <c r="M28" s="159" t="s">
        <v>493</v>
      </c>
      <c r="N28" s="159">
        <v>289939.09000000003</v>
      </c>
      <c r="O28" s="185">
        <f t="shared" si="1"/>
        <v>289939.09000000003</v>
      </c>
      <c r="P28" s="215">
        <f t="shared" si="3"/>
        <v>98914.268064852833</v>
      </c>
      <c r="Q28" s="215" cm="1">
        <f t="array" ref="Q28">IF(P28="-",0,P28/(1+'General inputs'!$H$32)^IFERROR(INDEX('MP Calculations'!$C$40:$C$130,MATCH(F28,'MP Calculations'!$D$40:$D$130,0),0),-1))</f>
        <v>276663.53121334995</v>
      </c>
    </row>
    <row r="29" spans="3:19" x14ac:dyDescent="0.25">
      <c r="C29" s="159"/>
      <c r="D29" s="165" t="s">
        <v>499</v>
      </c>
      <c r="E29" s="239">
        <v>35977</v>
      </c>
      <c r="F29" s="172" t="str">
        <f t="shared" si="0"/>
        <v>1998-99</v>
      </c>
      <c r="G29" s="68"/>
      <c r="H29" s="167" t="s">
        <v>279</v>
      </c>
      <c r="I29" s="173">
        <v>19964.399283333707</v>
      </c>
      <c r="J29" s="168">
        <f>IFERROR(MIN('MP Calculations'!$E$30/I29,1),"-")</f>
        <v>0.34115533736707537</v>
      </c>
      <c r="K29" s="12"/>
      <c r="L29" s="159">
        <v>1</v>
      </c>
      <c r="M29" s="159" t="s">
        <v>493</v>
      </c>
      <c r="N29" s="159">
        <v>4642.54</v>
      </c>
      <c r="O29" s="185">
        <f t="shared" si="1"/>
        <v>4642.54</v>
      </c>
      <c r="P29" s="215">
        <f t="shared" si="3"/>
        <v>1583.827299940142</v>
      </c>
      <c r="Q29" s="215" cm="1">
        <f t="array" ref="Q29">IF(P29="-",0,P29/(1+'General inputs'!$H$32)^IFERROR(INDEX('MP Calculations'!$C$40:$C$130,MATCH(F29,'MP Calculations'!$D$40:$D$130,0),0),-1))</f>
        <v>4251.4108798737834</v>
      </c>
      <c r="R29" s="202"/>
    </row>
    <row r="30" spans="3:19" x14ac:dyDescent="0.25">
      <c r="C30" s="159"/>
      <c r="D30" s="165" t="s">
        <v>500</v>
      </c>
      <c r="E30" s="239">
        <v>35977</v>
      </c>
      <c r="F30" s="172" t="str">
        <f t="shared" si="0"/>
        <v>1998-99</v>
      </c>
      <c r="G30" s="68"/>
      <c r="H30" s="167" t="s">
        <v>279</v>
      </c>
      <c r="I30" s="173">
        <v>19964.399283333707</v>
      </c>
      <c r="J30" s="168">
        <f>IFERROR(MIN('MP Calculations'!$E$30/I30,1),"-")</f>
        <v>0.34115533736707537</v>
      </c>
      <c r="K30" s="12"/>
      <c r="L30" s="159">
        <v>1</v>
      </c>
      <c r="M30" s="159" t="s">
        <v>493</v>
      </c>
      <c r="N30" s="159">
        <v>4223.4799999999996</v>
      </c>
      <c r="O30" s="185">
        <f t="shared" si="1"/>
        <v>4223.4799999999996</v>
      </c>
      <c r="P30" s="215">
        <f t="shared" si="3"/>
        <v>1440.8627442630952</v>
      </c>
      <c r="Q30" s="215" cm="1">
        <f t="array" ref="Q30">IF(P30="-",0,P30/(1+'General inputs'!$H$32)^IFERROR(INDEX('MP Calculations'!$C$40:$C$130,MATCH(F30,'MP Calculations'!$D$40:$D$130,0),0),-1))</f>
        <v>3867.6562448421178</v>
      </c>
    </row>
    <row r="31" spans="3:19" x14ac:dyDescent="0.25">
      <c r="C31" s="159"/>
      <c r="D31" s="165" t="s">
        <v>501</v>
      </c>
      <c r="E31" s="239">
        <v>35977</v>
      </c>
      <c r="F31" s="172" t="str">
        <f t="shared" si="0"/>
        <v>1998-99</v>
      </c>
      <c r="G31" s="68"/>
      <c r="H31" s="167" t="s">
        <v>279</v>
      </c>
      <c r="I31" s="173">
        <v>19964.399283333707</v>
      </c>
      <c r="J31" s="168">
        <f>IFERROR(MIN('MP Calculations'!$E$30/I31,1),"-")</f>
        <v>0.34115533736707537</v>
      </c>
      <c r="K31" s="12"/>
      <c r="L31" s="159">
        <v>1</v>
      </c>
      <c r="M31" s="159" t="s">
        <v>493</v>
      </c>
      <c r="N31" s="159">
        <v>3345.49</v>
      </c>
      <c r="O31" s="185">
        <f t="shared" si="1"/>
        <v>3345.49</v>
      </c>
      <c r="P31" s="215">
        <f t="shared" si="3"/>
        <v>1141.331769608177</v>
      </c>
      <c r="Q31" s="215" cm="1">
        <f t="array" ref="Q31">IF(P31="-",0,P31/(1+'General inputs'!$H$32)^IFERROR(INDEX('MP Calculations'!$C$40:$C$130,MATCH(F31,'MP Calculations'!$D$40:$D$130,0),0),-1))</f>
        <v>3063.6359804135118</v>
      </c>
    </row>
    <row r="32" spans="3:19" x14ac:dyDescent="0.25">
      <c r="C32" s="159"/>
      <c r="D32" s="165" t="s">
        <v>502</v>
      </c>
      <c r="E32" s="239">
        <v>35977</v>
      </c>
      <c r="F32" s="172" t="str">
        <f t="shared" si="0"/>
        <v>1998-99</v>
      </c>
      <c r="G32" s="68"/>
      <c r="H32" s="167" t="s">
        <v>279</v>
      </c>
      <c r="I32" s="173">
        <v>19964.399283333707</v>
      </c>
      <c r="J32" s="168">
        <f>IFERROR(MIN('MP Calculations'!$E$30/I32,1),"-")</f>
        <v>0.34115533736707537</v>
      </c>
      <c r="K32" s="12"/>
      <c r="L32" s="159">
        <v>1</v>
      </c>
      <c r="M32" s="159" t="s">
        <v>493</v>
      </c>
      <c r="N32" s="159">
        <v>3345.49</v>
      </c>
      <c r="O32" s="185">
        <f t="shared" si="1"/>
        <v>3345.49</v>
      </c>
      <c r="P32" s="215">
        <f t="shared" si="3"/>
        <v>1141.331769608177</v>
      </c>
      <c r="Q32" s="215" cm="1">
        <f t="array" ref="Q32">IF(P32="-",0,P32/(1+'General inputs'!$H$32)^IFERROR(INDEX('MP Calculations'!$C$40:$C$130,MATCH(F32,'MP Calculations'!$D$40:$D$130,0),0),-1))</f>
        <v>3063.6359804135118</v>
      </c>
    </row>
    <row r="33" spans="3:17" x14ac:dyDescent="0.25">
      <c r="C33" s="159"/>
      <c r="D33" s="165" t="s">
        <v>503</v>
      </c>
      <c r="E33" s="239">
        <v>35977</v>
      </c>
      <c r="F33" s="172" t="str">
        <f t="shared" si="0"/>
        <v>1998-99</v>
      </c>
      <c r="G33" s="68"/>
      <c r="H33" s="167" t="s">
        <v>279</v>
      </c>
      <c r="I33" s="173">
        <v>19964.399283333707</v>
      </c>
      <c r="J33" s="168">
        <f>IFERROR(MIN('MP Calculations'!$E$30/I33,1),"-")</f>
        <v>0.34115533736707537</v>
      </c>
      <c r="K33" s="12"/>
      <c r="L33" s="159">
        <v>1</v>
      </c>
      <c r="M33" s="159" t="s">
        <v>493</v>
      </c>
      <c r="N33" s="159">
        <v>5293.9</v>
      </c>
      <c r="O33" s="185">
        <f t="shared" si="1"/>
        <v>5293.9</v>
      </c>
      <c r="P33" s="215">
        <f t="shared" si="3"/>
        <v>1806.0422404875601</v>
      </c>
      <c r="Q33" s="215" cm="1">
        <f t="array" ref="Q33">IF(P33="-",0,P33/(1+'General inputs'!$H$32)^IFERROR(INDEX('MP Calculations'!$C$40:$C$130,MATCH(F33,'MP Calculations'!$D$40:$D$130,0),0),-1))</f>
        <v>4847.8944838307953</v>
      </c>
    </row>
    <row r="34" spans="3:17" x14ac:dyDescent="0.25">
      <c r="C34" s="159"/>
      <c r="D34" s="165" t="s">
        <v>504</v>
      </c>
      <c r="E34" s="239">
        <v>35977</v>
      </c>
      <c r="F34" s="172" t="str">
        <f t="shared" si="0"/>
        <v>1998-99</v>
      </c>
      <c r="G34" s="68"/>
      <c r="H34" s="167" t="s">
        <v>279</v>
      </c>
      <c r="I34" s="173">
        <v>19964.399283333707</v>
      </c>
      <c r="J34" s="168">
        <f>IFERROR(MIN('MP Calculations'!$E$30/I34,1),"-")</f>
        <v>0.34115533736707537</v>
      </c>
      <c r="K34" s="12"/>
      <c r="L34" s="159">
        <v>1</v>
      </c>
      <c r="M34" s="159" t="s">
        <v>493</v>
      </c>
      <c r="N34" s="159">
        <v>3345.49</v>
      </c>
      <c r="O34" s="185">
        <f t="shared" si="1"/>
        <v>3345.49</v>
      </c>
      <c r="P34" s="215">
        <f t="shared" si="3"/>
        <v>1141.331769608177</v>
      </c>
      <c r="Q34" s="215" cm="1">
        <f t="array" ref="Q34">IF(P34="-",0,P34/(1+'General inputs'!$H$32)^IFERROR(INDEX('MP Calculations'!$C$40:$C$130,MATCH(F34,'MP Calculations'!$D$40:$D$130,0),0),-1))</f>
        <v>3063.6359804135118</v>
      </c>
    </row>
    <row r="35" spans="3:17" x14ac:dyDescent="0.25">
      <c r="C35" s="159"/>
      <c r="D35" s="165" t="s">
        <v>505</v>
      </c>
      <c r="E35" s="239">
        <v>35977</v>
      </c>
      <c r="F35" s="172" t="str">
        <f t="shared" si="0"/>
        <v>1998-99</v>
      </c>
      <c r="G35" s="68"/>
      <c r="H35" s="167" t="s">
        <v>279</v>
      </c>
      <c r="I35" s="173">
        <v>19964.399283333707</v>
      </c>
      <c r="J35" s="168">
        <f>IFERROR(MIN('MP Calculations'!$E$30/I35,1),"-")</f>
        <v>0.34115533736707537</v>
      </c>
      <c r="K35" s="12"/>
      <c r="L35" s="159">
        <v>1</v>
      </c>
      <c r="M35" s="159" t="s">
        <v>493</v>
      </c>
      <c r="N35" s="159">
        <v>5723.26</v>
      </c>
      <c r="O35" s="185">
        <f t="shared" si="1"/>
        <v>5723.26</v>
      </c>
      <c r="P35" s="215">
        <f t="shared" si="3"/>
        <v>1952.5206961394879</v>
      </c>
      <c r="Q35" s="215" cm="1">
        <f t="array" ref="Q35">IF(P35="-",0,P35/(1+'General inputs'!$H$32)^IFERROR(INDEX('MP Calculations'!$C$40:$C$130,MATCH(F35,'MP Calculations'!$D$40:$D$130,0),0),-1))</f>
        <v>5241.08135467792</v>
      </c>
    </row>
    <row r="36" spans="3:17" x14ac:dyDescent="0.25">
      <c r="C36" s="159"/>
      <c r="D36" s="165" t="s">
        <v>506</v>
      </c>
      <c r="E36" s="239">
        <v>35977</v>
      </c>
      <c r="F36" s="172" t="str">
        <f t="shared" si="0"/>
        <v>1998-99</v>
      </c>
      <c r="G36" s="68"/>
      <c r="H36" s="167" t="s">
        <v>279</v>
      </c>
      <c r="I36" s="173">
        <v>19964.399283333707</v>
      </c>
      <c r="J36" s="168">
        <f>IFERROR(MIN('MP Calculations'!$E$30/I36,1),"-")</f>
        <v>0.34115533736707537</v>
      </c>
      <c r="K36" s="12"/>
      <c r="L36" s="159">
        <v>1</v>
      </c>
      <c r="M36" s="159" t="s">
        <v>493</v>
      </c>
      <c r="N36" s="159">
        <v>3874.81</v>
      </c>
      <c r="O36" s="185">
        <f t="shared" si="1"/>
        <v>3874.81</v>
      </c>
      <c r="P36" s="215">
        <f t="shared" si="3"/>
        <v>1321.9121127833173</v>
      </c>
      <c r="Q36" s="215" cm="1">
        <f t="array" ref="Q36">IF(P36="-",0,P36/(1+'General inputs'!$H$32)^IFERROR(INDEX('MP Calculations'!$C$40:$C$130,MATCH(F36,'MP Calculations'!$D$40:$D$130,0),0),-1))</f>
        <v>3548.3613262230883</v>
      </c>
    </row>
    <row r="37" spans="3:17" x14ac:dyDescent="0.25">
      <c r="C37" s="159"/>
      <c r="D37" s="165" t="s">
        <v>507</v>
      </c>
      <c r="E37" s="239">
        <v>36342</v>
      </c>
      <c r="F37" s="172" t="str">
        <f t="shared" si="0"/>
        <v>1999-00</v>
      </c>
      <c r="G37" s="68"/>
      <c r="H37" s="167" t="s">
        <v>279</v>
      </c>
      <c r="I37" s="173">
        <v>19964.399283333707</v>
      </c>
      <c r="J37" s="168">
        <f>IFERROR(MIN('MP Calculations'!$E$30/I37,1),"-")</f>
        <v>0.34115533736707537</v>
      </c>
      <c r="K37" s="12"/>
      <c r="L37" s="159">
        <v>1</v>
      </c>
      <c r="M37" s="159" t="s">
        <v>493</v>
      </c>
      <c r="N37" s="159">
        <v>166419.70000000001</v>
      </c>
      <c r="O37" s="185">
        <f t="shared" si="1"/>
        <v>166419.70000000001</v>
      </c>
      <c r="P37" s="215">
        <f t="shared" si="3"/>
        <v>56774.96889802748</v>
      </c>
      <c r="Q37" s="215" cm="1">
        <f t="array" ref="Q37">IF(P37="-",0,P37/(1+'General inputs'!$H$32)^IFERROR(INDEX('MP Calculations'!$C$40:$C$130,MATCH(F37,'MP Calculations'!$D$40:$D$130,0),0),-1))</f>
        <v>146256.25242139876</v>
      </c>
    </row>
    <row r="38" spans="3:17" x14ac:dyDescent="0.25">
      <c r="C38" s="159"/>
      <c r="D38" s="165" t="s">
        <v>508</v>
      </c>
      <c r="E38" s="239">
        <v>36342</v>
      </c>
      <c r="F38" s="172" t="str">
        <f t="shared" si="0"/>
        <v>1999-00</v>
      </c>
      <c r="G38" s="68"/>
      <c r="H38" s="167" t="s">
        <v>279</v>
      </c>
      <c r="I38" s="173">
        <v>19964.399283333707</v>
      </c>
      <c r="J38" s="168">
        <f>IFERROR(MIN('MP Calculations'!$E$30/I38,1),"-")</f>
        <v>0.34115533736707537</v>
      </c>
      <c r="K38" s="12"/>
      <c r="L38" s="159">
        <v>1</v>
      </c>
      <c r="M38" s="159" t="s">
        <v>493</v>
      </c>
      <c r="N38" s="159">
        <v>32724.51</v>
      </c>
      <c r="O38" s="185">
        <f t="shared" si="1"/>
        <v>32724.51</v>
      </c>
      <c r="P38" s="215">
        <f t="shared" si="3"/>
        <v>11164.141249222232</v>
      </c>
      <c r="Q38" s="215" cm="1">
        <f t="array" ref="Q38">IF(P38="-",0,P38/(1+'General inputs'!$H$32)^IFERROR(INDEX('MP Calculations'!$C$40:$C$130,MATCH(F38,'MP Calculations'!$D$40:$D$130,0),0),-1))</f>
        <v>28759.601146538465</v>
      </c>
    </row>
    <row r="39" spans="3:17" x14ac:dyDescent="0.25">
      <c r="C39" s="159"/>
      <c r="D39" s="165" t="s">
        <v>369</v>
      </c>
      <c r="E39" s="239">
        <v>36636</v>
      </c>
      <c r="F39" s="172" t="str">
        <f t="shared" si="0"/>
        <v>1999-00</v>
      </c>
      <c r="G39" s="68"/>
      <c r="H39" s="167" t="s">
        <v>279</v>
      </c>
      <c r="I39" s="173">
        <v>19964.399283333707</v>
      </c>
      <c r="J39" s="168">
        <f>IFERROR(MIN('MP Calculations'!$E$30/I39,1),"-")</f>
        <v>0.34115533736707537</v>
      </c>
      <c r="K39" s="12"/>
      <c r="L39" s="159">
        <v>0.61126800000000003</v>
      </c>
      <c r="M39" s="159" t="s">
        <v>492</v>
      </c>
      <c r="N39" s="159">
        <v>169</v>
      </c>
      <c r="O39" s="185">
        <f t="shared" si="1"/>
        <v>103.304292</v>
      </c>
      <c r="P39" s="215">
        <f t="shared" si="3"/>
        <v>35.242810588726869</v>
      </c>
      <c r="Q39" s="215" cm="1">
        <f t="array" ref="Q39">IF(P39="-",0,P39/(1+'General inputs'!$H$32)^IFERROR(INDEX('MP Calculations'!$C$40:$C$130,MATCH(F39,'MP Calculations'!$D$40:$D$130,0),0),-1))</f>
        <v>90.787921183404876</v>
      </c>
    </row>
    <row r="40" spans="3:17" x14ac:dyDescent="0.25">
      <c r="C40" s="159"/>
      <c r="D40" s="165" t="s">
        <v>369</v>
      </c>
      <c r="E40" s="239">
        <v>36636</v>
      </c>
      <c r="F40" s="172" t="str">
        <f t="shared" si="0"/>
        <v>1999-00</v>
      </c>
      <c r="G40" s="68"/>
      <c r="H40" s="167" t="s">
        <v>279</v>
      </c>
      <c r="I40" s="173">
        <v>19964.399283333707</v>
      </c>
      <c r="J40" s="168">
        <f>IFERROR(MIN('MP Calculations'!$E$30/I40,1),"-")</f>
        <v>0.34115533736707537</v>
      </c>
      <c r="K40" s="12"/>
      <c r="L40" s="159">
        <v>3.1777150000000001</v>
      </c>
      <c r="M40" s="159" t="s">
        <v>492</v>
      </c>
      <c r="N40" s="159">
        <v>169</v>
      </c>
      <c r="O40" s="185">
        <f t="shared" si="1"/>
        <v>537.03383500000007</v>
      </c>
      <c r="P40" s="215">
        <f t="shared" si="3"/>
        <v>183.21195915695932</v>
      </c>
      <c r="Q40" s="215" cm="1">
        <f t="array" ref="Q40">IF(P40="-",0,P40/(1+'General inputs'!$H$32)^IFERROR(INDEX('MP Calculations'!$C$40:$C$130,MATCH(F40,'MP Calculations'!$D$40:$D$130,0),0),-1))</f>
        <v>471.96669703521769</v>
      </c>
    </row>
    <row r="41" spans="3:17" x14ac:dyDescent="0.25">
      <c r="C41" s="159"/>
      <c r="D41" s="165" t="s">
        <v>369</v>
      </c>
      <c r="E41" s="239">
        <v>36636</v>
      </c>
      <c r="F41" s="172" t="str">
        <f t="shared" si="0"/>
        <v>1999-00</v>
      </c>
      <c r="G41" s="68"/>
      <c r="H41" s="167" t="s">
        <v>279</v>
      </c>
      <c r="I41" s="173">
        <v>19964.399283333707</v>
      </c>
      <c r="J41" s="168">
        <f>IFERROR(MIN('MP Calculations'!$E$30/I41,1),"-")</f>
        <v>0.34115533736707537</v>
      </c>
      <c r="K41" s="12"/>
      <c r="L41" s="159">
        <v>25.022096000000001</v>
      </c>
      <c r="M41" s="159" t="s">
        <v>492</v>
      </c>
      <c r="N41" s="159">
        <v>169</v>
      </c>
      <c r="O41" s="185">
        <f t="shared" si="1"/>
        <v>4228.7342239999998</v>
      </c>
      <c r="P41" s="215">
        <f t="shared" si="3"/>
        <v>1442.6552508244176</v>
      </c>
      <c r="Q41" s="215" cm="1">
        <f t="array" ref="Q41">IF(P41="-",0,P41/(1+'General inputs'!$H$32)^IFERROR(INDEX('MP Calculations'!$C$40:$C$130,MATCH(F41,'MP Calculations'!$D$40:$D$130,0),0),-1))</f>
        <v>3716.379852195093</v>
      </c>
    </row>
    <row r="42" spans="3:17" x14ac:dyDescent="0.25">
      <c r="C42" s="159"/>
      <c r="D42" s="165" t="s">
        <v>369</v>
      </c>
      <c r="E42" s="239">
        <v>36636</v>
      </c>
      <c r="F42" s="172" t="str">
        <f t="shared" si="0"/>
        <v>1999-00</v>
      </c>
      <c r="G42" s="68"/>
      <c r="H42" s="167" t="s">
        <v>279</v>
      </c>
      <c r="I42" s="173">
        <v>19964.399283333707</v>
      </c>
      <c r="J42" s="168">
        <f>IFERROR(MIN('MP Calculations'!$E$30/I42,1),"-")</f>
        <v>0.34115533736707537</v>
      </c>
      <c r="K42" s="12"/>
      <c r="L42" s="159">
        <v>186.38564199999999</v>
      </c>
      <c r="M42" s="159" t="s">
        <v>492</v>
      </c>
      <c r="N42" s="159">
        <v>169</v>
      </c>
      <c r="O42" s="185">
        <f t="shared" si="1"/>
        <v>31499.173498</v>
      </c>
      <c r="P42" s="215">
        <f t="shared" si="3"/>
        <v>10746.111161494229</v>
      </c>
      <c r="Q42" s="215" cm="1">
        <f t="array" ref="Q42">IF(P42="-",0,P42/(1+'General inputs'!$H$32)^IFERROR(INDEX('MP Calculations'!$C$40:$C$130,MATCH(F42,'MP Calculations'!$D$40:$D$130,0),0),-1))</f>
        <v>27682.726685536156</v>
      </c>
    </row>
    <row r="43" spans="3:17" x14ac:dyDescent="0.25">
      <c r="C43" s="159"/>
      <c r="D43" s="165" t="s">
        <v>369</v>
      </c>
      <c r="E43" s="239">
        <v>36636</v>
      </c>
      <c r="F43" s="172" t="str">
        <f t="shared" si="0"/>
        <v>1999-00</v>
      </c>
      <c r="G43" s="68"/>
      <c r="H43" s="167" t="s">
        <v>279</v>
      </c>
      <c r="I43" s="173">
        <v>19964.399283333707</v>
      </c>
      <c r="J43" s="168">
        <f>IFERROR(MIN('MP Calculations'!$E$30/I43,1),"-")</f>
        <v>0.34115533736707537</v>
      </c>
      <c r="K43" s="12"/>
      <c r="L43" s="159">
        <v>4.0917760000000003</v>
      </c>
      <c r="M43" s="159" t="s">
        <v>492</v>
      </c>
      <c r="N43" s="159">
        <v>169</v>
      </c>
      <c r="O43" s="185">
        <f t="shared" si="1"/>
        <v>691.51014400000008</v>
      </c>
      <c r="P43" s="215">
        <f t="shared" si="3"/>
        <v>235.9123764690749</v>
      </c>
      <c r="Q43" s="215" cm="1">
        <f t="array" ref="Q43">IF(P43="-",0,P43/(1+'General inputs'!$H$32)^IFERROR(INDEX('MP Calculations'!$C$40:$C$130,MATCH(F43,'MP Calculations'!$D$40:$D$130,0),0),-1))</f>
        <v>607.72662234592303</v>
      </c>
    </row>
    <row r="44" spans="3:17" x14ac:dyDescent="0.25">
      <c r="C44" s="159"/>
      <c r="D44" s="165" t="s">
        <v>369</v>
      </c>
      <c r="E44" s="239">
        <v>36636</v>
      </c>
      <c r="F44" s="172" t="str">
        <f t="shared" si="0"/>
        <v>1999-00</v>
      </c>
      <c r="G44" s="68"/>
      <c r="H44" s="167" t="s">
        <v>279</v>
      </c>
      <c r="I44" s="173">
        <v>19964.399283333707</v>
      </c>
      <c r="J44" s="168">
        <f>IFERROR(MIN('MP Calculations'!$E$30/I44,1),"-")</f>
        <v>0.34115533736707537</v>
      </c>
      <c r="K44" s="12"/>
      <c r="L44" s="159">
        <v>7.8828120000000004</v>
      </c>
      <c r="M44" s="159" t="s">
        <v>492</v>
      </c>
      <c r="N44" s="159">
        <v>169</v>
      </c>
      <c r="O44" s="185">
        <f t="shared" si="1"/>
        <v>1332.195228</v>
      </c>
      <c r="P44" s="215">
        <f t="shared" si="3"/>
        <v>454.48551244714793</v>
      </c>
      <c r="Q44" s="215" cm="1">
        <f t="array" ref="Q44">IF(P44="-",0,P44/(1+'General inputs'!$H$32)^IFERROR(INDEX('MP Calculations'!$C$40:$C$130,MATCH(F44,'MP Calculations'!$D$40:$D$130,0),0),-1))</f>
        <v>1170.7861601778568</v>
      </c>
    </row>
    <row r="45" spans="3:17" x14ac:dyDescent="0.25">
      <c r="C45" s="159"/>
      <c r="D45" s="165" t="s">
        <v>509</v>
      </c>
      <c r="E45" s="239">
        <v>37154</v>
      </c>
      <c r="F45" s="172" t="str">
        <f t="shared" si="0"/>
        <v>2001-02</v>
      </c>
      <c r="G45" s="68"/>
      <c r="H45" s="167" t="s">
        <v>279</v>
      </c>
      <c r="I45" s="173">
        <v>19964.399283333707</v>
      </c>
      <c r="J45" s="168">
        <f>IFERROR(MIN('MP Calculations'!$E$30/I45,1),"-")</f>
        <v>0.34115533736707537</v>
      </c>
      <c r="K45" s="12"/>
      <c r="L45" s="159">
        <v>1</v>
      </c>
      <c r="M45" s="159" t="s">
        <v>493</v>
      </c>
      <c r="N45" s="159">
        <v>5034.37</v>
      </c>
      <c r="O45" s="185">
        <f t="shared" si="1"/>
        <v>5034.37</v>
      </c>
      <c r="P45" s="215">
        <f t="shared" si="3"/>
        <v>1717.5021957806832</v>
      </c>
      <c r="Q45" s="215" cm="1">
        <f t="array" ref="Q45">IF(P45="-",0,P45/(1+'General inputs'!$H$32)^IFERROR(INDEX('MP Calculations'!$C$40:$C$130,MATCH(F45,'MP Calculations'!$D$40:$D$130,0),0),-1))</f>
        <v>4074.9229296439153</v>
      </c>
    </row>
    <row r="46" spans="3:17" x14ac:dyDescent="0.25">
      <c r="C46" s="159"/>
      <c r="D46" s="165" t="s">
        <v>281</v>
      </c>
      <c r="E46" s="239">
        <v>37221</v>
      </c>
      <c r="F46" s="172" t="str">
        <f t="shared" si="0"/>
        <v>2001-02</v>
      </c>
      <c r="G46" s="68"/>
      <c r="H46" s="167" t="s">
        <v>279</v>
      </c>
      <c r="I46" s="173">
        <v>19964.399283333707</v>
      </c>
      <c r="J46" s="168">
        <f>IFERROR(MIN('MP Calculations'!$E$30/I46,1),"-")</f>
        <v>0.34115533736707537</v>
      </c>
      <c r="K46" s="12"/>
      <c r="L46" s="159">
        <v>61.499200999999999</v>
      </c>
      <c r="M46" s="159" t="s">
        <v>492</v>
      </c>
      <c r="N46" s="159">
        <v>622</v>
      </c>
      <c r="O46" s="185">
        <f t="shared" si="1"/>
        <v>38252.503021999997</v>
      </c>
      <c r="P46" s="215">
        <f t="shared" si="3"/>
        <v>13050.045573605479</v>
      </c>
      <c r="Q46" s="215" cm="1">
        <f t="array" ref="Q46">IF(P46="-",0,P46/(1+'General inputs'!$H$32)^IFERROR(INDEX('MP Calculations'!$C$40:$C$130,MATCH(F46,'MP Calculations'!$D$40:$D$130,0),0),-1))</f>
        <v>30962.365038847154</v>
      </c>
    </row>
    <row r="47" spans="3:17" x14ac:dyDescent="0.25">
      <c r="C47" s="159"/>
      <c r="D47" s="165" t="s">
        <v>281</v>
      </c>
      <c r="E47" s="239">
        <v>37221</v>
      </c>
      <c r="F47" s="172" t="str">
        <f t="shared" si="0"/>
        <v>2001-02</v>
      </c>
      <c r="G47" s="68"/>
      <c r="H47" s="167" t="s">
        <v>279</v>
      </c>
      <c r="I47" s="173">
        <v>19964.399283333707</v>
      </c>
      <c r="J47" s="168">
        <f>IFERROR(MIN('MP Calculations'!$E$30/I47,1),"-")</f>
        <v>0.34115533736707537</v>
      </c>
      <c r="K47" s="12"/>
      <c r="L47" s="159">
        <v>119.296019</v>
      </c>
      <c r="M47" s="159" t="s">
        <v>492</v>
      </c>
      <c r="N47" s="159">
        <v>622</v>
      </c>
      <c r="O47" s="185">
        <f t="shared" si="1"/>
        <v>74202.123818000007</v>
      </c>
      <c r="P47" s="215">
        <f t="shared" si="3"/>
        <v>25314.450584483293</v>
      </c>
      <c r="Q47" s="215" cm="1">
        <f t="array" ref="Q47">IF(P47="-",0,P47/(1+'General inputs'!$H$32)^IFERROR(INDEX('MP Calculations'!$C$40:$C$130,MATCH(F47,'MP Calculations'!$D$40:$D$130,0),0),-1))</f>
        <v>60060.729698898802</v>
      </c>
    </row>
    <row r="48" spans="3:17" x14ac:dyDescent="0.25">
      <c r="C48" s="159"/>
      <c r="D48" s="165" t="s">
        <v>281</v>
      </c>
      <c r="E48" s="239">
        <v>37221</v>
      </c>
      <c r="F48" s="172" t="str">
        <f t="shared" si="0"/>
        <v>2001-02</v>
      </c>
      <c r="G48" s="68"/>
      <c r="H48" s="167" t="s">
        <v>279</v>
      </c>
      <c r="I48" s="173">
        <v>19964.399283333707</v>
      </c>
      <c r="J48" s="168">
        <f>IFERROR(MIN('MP Calculations'!$E$30/I48,1),"-")</f>
        <v>0.34115533736707537</v>
      </c>
      <c r="K48" s="12"/>
      <c r="L48" s="159">
        <v>44.568603000000003</v>
      </c>
      <c r="M48" s="159" t="s">
        <v>492</v>
      </c>
      <c r="N48" s="159">
        <v>622</v>
      </c>
      <c r="O48" s="185">
        <f t="shared" si="1"/>
        <v>27721.671066000003</v>
      </c>
      <c r="P48" s="215">
        <f t="shared" si="3"/>
        <v>9457.3960449003225</v>
      </c>
      <c r="Q48" s="215" cm="1">
        <f t="array" ref="Q48">IF(P48="-",0,P48/(1+'General inputs'!$H$32)^IFERROR(INDEX('MP Calculations'!$C$40:$C$130,MATCH(F48,'MP Calculations'!$D$40:$D$130,0),0),-1))</f>
        <v>22438.492418095946</v>
      </c>
    </row>
    <row r="49" spans="3:17" x14ac:dyDescent="0.25">
      <c r="C49" s="159"/>
      <c r="D49" s="165" t="s">
        <v>281</v>
      </c>
      <c r="E49" s="239">
        <v>37221</v>
      </c>
      <c r="F49" s="172" t="str">
        <f t="shared" si="0"/>
        <v>2001-02</v>
      </c>
      <c r="G49" s="68"/>
      <c r="H49" s="167" t="s">
        <v>279</v>
      </c>
      <c r="I49" s="173">
        <v>19964.399283333707</v>
      </c>
      <c r="J49" s="168">
        <f>IFERROR(MIN('MP Calculations'!$E$30/I49,1),"-")</f>
        <v>0.34115533736707537</v>
      </c>
      <c r="K49" s="12"/>
      <c r="L49" s="159">
        <v>6.5449820000000001</v>
      </c>
      <c r="M49" s="159" t="s">
        <v>492</v>
      </c>
      <c r="N49" s="159">
        <v>622</v>
      </c>
      <c r="O49" s="185">
        <f t="shared" si="1"/>
        <v>4070.9788039999999</v>
      </c>
      <c r="P49" s="215">
        <f t="shared" si="3"/>
        <v>1388.8361472928329</v>
      </c>
      <c r="Q49" s="215" cm="1">
        <f t="array" ref="Q49">IF(P49="-",0,P49/(1+'General inputs'!$H$32)^IFERROR(INDEX('MP Calculations'!$C$40:$C$130,MATCH(F49,'MP Calculations'!$D$40:$D$130,0),0),-1))</f>
        <v>3295.1342222589842</v>
      </c>
    </row>
    <row r="50" spans="3:17" x14ac:dyDescent="0.25">
      <c r="C50" s="159"/>
      <c r="D50" s="165" t="s">
        <v>285</v>
      </c>
      <c r="E50" s="239">
        <v>37221</v>
      </c>
      <c r="F50" s="172" t="str">
        <f t="shared" si="0"/>
        <v>2001-02</v>
      </c>
      <c r="G50" s="68"/>
      <c r="H50" s="167" t="s">
        <v>279</v>
      </c>
      <c r="I50" s="173">
        <v>19964.399283333707</v>
      </c>
      <c r="J50" s="168">
        <f>IFERROR(MIN('MP Calculations'!$E$30/I50,1),"-")</f>
        <v>0.34115533736707537</v>
      </c>
      <c r="K50" s="12"/>
      <c r="L50" s="159">
        <v>4.9077260000000003</v>
      </c>
      <c r="M50" s="159" t="s">
        <v>492</v>
      </c>
      <c r="N50" s="159">
        <v>809</v>
      </c>
      <c r="O50" s="185">
        <f t="shared" si="1"/>
        <v>3970.3503340000002</v>
      </c>
      <c r="P50" s="215">
        <f t="shared" si="3"/>
        <v>1354.5062076612505</v>
      </c>
      <c r="Q50" s="215" cm="1">
        <f t="array" ref="Q50">IF(P50="-",0,P50/(1+'General inputs'!$H$32)^IFERROR(INDEX('MP Calculations'!$C$40:$C$130,MATCH(F50,'MP Calculations'!$D$40:$D$130,0),0),-1))</f>
        <v>3213.6834628237452</v>
      </c>
    </row>
    <row r="51" spans="3:17" x14ac:dyDescent="0.25">
      <c r="C51" s="159"/>
      <c r="D51" s="165" t="s">
        <v>281</v>
      </c>
      <c r="E51" s="239">
        <v>37221</v>
      </c>
      <c r="F51" s="172" t="str">
        <f t="shared" si="0"/>
        <v>2001-02</v>
      </c>
      <c r="G51" s="68"/>
      <c r="H51" s="167" t="s">
        <v>279</v>
      </c>
      <c r="I51" s="173">
        <v>19964.399283333707</v>
      </c>
      <c r="J51" s="168">
        <f>IFERROR(MIN('MP Calculations'!$E$30/I51,1),"-")</f>
        <v>0.34115533736707537</v>
      </c>
      <c r="K51" s="12"/>
      <c r="L51" s="159">
        <v>89.710864000000001</v>
      </c>
      <c r="M51" s="159" t="s">
        <v>492</v>
      </c>
      <c r="N51" s="159">
        <v>622</v>
      </c>
      <c r="O51" s="185">
        <f t="shared" si="1"/>
        <v>55800.157407999999</v>
      </c>
      <c r="P51" s="215">
        <f t="shared" si="3"/>
        <v>19036.521525662149</v>
      </c>
      <c r="Q51" s="215" cm="1">
        <f t="array" ref="Q51">IF(P51="-",0,P51/(1+'General inputs'!$H$32)^IFERROR(INDEX('MP Calculations'!$C$40:$C$130,MATCH(F51,'MP Calculations'!$D$40:$D$130,0),0),-1))</f>
        <v>45165.798481160295</v>
      </c>
    </row>
    <row r="52" spans="3:17" x14ac:dyDescent="0.25">
      <c r="C52" s="159"/>
      <c r="D52" s="165" t="s">
        <v>281</v>
      </c>
      <c r="E52" s="239">
        <v>37221</v>
      </c>
      <c r="F52" s="172" t="str">
        <f t="shared" si="0"/>
        <v>2001-02</v>
      </c>
      <c r="G52" s="68"/>
      <c r="H52" s="167" t="s">
        <v>279</v>
      </c>
      <c r="I52" s="173">
        <v>19964.399283333707</v>
      </c>
      <c r="J52" s="168">
        <f>IFERROR(MIN('MP Calculations'!$E$30/I52,1),"-")</f>
        <v>0.34115533736707537</v>
      </c>
      <c r="K52" s="12"/>
      <c r="L52" s="159">
        <v>15.368899000000001</v>
      </c>
      <c r="M52" s="159" t="s">
        <v>492</v>
      </c>
      <c r="N52" s="159">
        <v>622</v>
      </c>
      <c r="O52" s="185">
        <f t="shared" si="1"/>
        <v>9559.4551780000002</v>
      </c>
      <c r="P52" s="215">
        <f t="shared" si="3"/>
        <v>3261.2591562960256</v>
      </c>
      <c r="Q52" s="215" cm="1">
        <f t="array" ref="Q52">IF(P52="-",0,P52/(1+'General inputs'!$H$32)^IFERROR(INDEX('MP Calculations'!$C$40:$C$130,MATCH(F52,'MP Calculations'!$D$40:$D$130,0),0),-1))</f>
        <v>7737.620218564678</v>
      </c>
    </row>
    <row r="53" spans="3:17" x14ac:dyDescent="0.25">
      <c r="C53" s="159"/>
      <c r="D53" s="165" t="s">
        <v>300</v>
      </c>
      <c r="E53" s="239">
        <v>37221</v>
      </c>
      <c r="F53" s="172" t="str">
        <f t="shared" si="0"/>
        <v>2001-02</v>
      </c>
      <c r="G53" s="68"/>
      <c r="H53" s="167" t="s">
        <v>279</v>
      </c>
      <c r="I53" s="173">
        <v>19964.399283333707</v>
      </c>
      <c r="J53" s="168">
        <f>IFERROR(MIN('MP Calculations'!$E$30/I53,1),"-")</f>
        <v>0.34115533736707537</v>
      </c>
      <c r="K53" s="12"/>
      <c r="L53" s="159">
        <v>53.448472000000002</v>
      </c>
      <c r="M53" s="159" t="s">
        <v>492</v>
      </c>
      <c r="N53" s="159">
        <v>405</v>
      </c>
      <c r="O53" s="185">
        <f t="shared" si="1"/>
        <v>21646.631160000001</v>
      </c>
      <c r="P53" s="215">
        <f t="shared" si="3"/>
        <v>7384.8637562504464</v>
      </c>
      <c r="Q53" s="215" cm="1">
        <f t="array" ref="Q53">IF(P53="-",0,P53/(1+'General inputs'!$H$32)^IFERROR(INDEX('MP Calculations'!$C$40:$C$130,MATCH(F53,'MP Calculations'!$D$40:$D$130,0),0),-1))</f>
        <v>17521.229799047043</v>
      </c>
    </row>
    <row r="54" spans="3:17" x14ac:dyDescent="0.25">
      <c r="C54" s="159"/>
      <c r="D54" s="165" t="s">
        <v>281</v>
      </c>
      <c r="E54" s="239">
        <v>37221</v>
      </c>
      <c r="F54" s="172" t="str">
        <f t="shared" si="0"/>
        <v>2001-02</v>
      </c>
      <c r="G54" s="68"/>
      <c r="H54" s="167" t="s">
        <v>279</v>
      </c>
      <c r="I54" s="173">
        <v>19964.399283333707</v>
      </c>
      <c r="J54" s="168">
        <f>IFERROR(MIN('MP Calculations'!$E$30/I54,1),"-")</f>
        <v>0.34115533736707537</v>
      </c>
      <c r="K54" s="12"/>
      <c r="L54" s="159">
        <v>78.766363999999996</v>
      </c>
      <c r="M54" s="159" t="s">
        <v>492</v>
      </c>
      <c r="N54" s="159">
        <v>622</v>
      </c>
      <c r="O54" s="185">
        <f t="shared" si="1"/>
        <v>48992.678408</v>
      </c>
      <c r="P54" s="215">
        <f t="shared" si="3"/>
        <v>16714.113730797868</v>
      </c>
      <c r="Q54" s="215" cm="1">
        <f t="array" ref="Q54">IF(P54="-",0,P54/(1+'General inputs'!$H$32)^IFERROR(INDEX('MP Calculations'!$C$40:$C$130,MATCH(F54,'MP Calculations'!$D$40:$D$130,0),0),-1))</f>
        <v>39655.684550287231</v>
      </c>
    </row>
    <row r="55" spans="3:17" x14ac:dyDescent="0.25">
      <c r="C55" s="159"/>
      <c r="D55" s="165" t="s">
        <v>281</v>
      </c>
      <c r="E55" s="239">
        <v>37221</v>
      </c>
      <c r="F55" s="172" t="str">
        <f t="shared" si="0"/>
        <v>2001-02</v>
      </c>
      <c r="G55" s="68"/>
      <c r="H55" s="167" t="s">
        <v>279</v>
      </c>
      <c r="I55" s="173">
        <v>19964.399283333707</v>
      </c>
      <c r="J55" s="168">
        <f>IFERROR(MIN('MP Calculations'!$E$30/I55,1),"-")</f>
        <v>0.34115533736707537</v>
      </c>
      <c r="K55" s="12"/>
      <c r="L55" s="159">
        <v>113.171311</v>
      </c>
      <c r="M55" s="159" t="s">
        <v>492</v>
      </c>
      <c r="N55" s="159">
        <v>622</v>
      </c>
      <c r="O55" s="185">
        <f t="shared" si="1"/>
        <v>70392.555441999997</v>
      </c>
      <c r="P55" s="215">
        <f t="shared" si="3"/>
        <v>24014.795999946065</v>
      </c>
      <c r="Q55" s="215" cm="1">
        <f t="array" ref="Q55">IF(P55="-",0,P55/(1+'General inputs'!$H$32)^IFERROR(INDEX('MP Calculations'!$C$40:$C$130,MATCH(F55,'MP Calculations'!$D$40:$D$130,0),0),-1))</f>
        <v>56977.186469575405</v>
      </c>
    </row>
    <row r="56" spans="3:17" x14ac:dyDescent="0.25">
      <c r="C56" s="159"/>
      <c r="D56" s="165" t="s">
        <v>281</v>
      </c>
      <c r="E56" s="239">
        <v>37221</v>
      </c>
      <c r="F56" s="172" t="str">
        <f t="shared" si="0"/>
        <v>2001-02</v>
      </c>
      <c r="G56" s="68"/>
      <c r="H56" s="167" t="s">
        <v>279</v>
      </c>
      <c r="I56" s="173">
        <v>19964.399283333707</v>
      </c>
      <c r="J56" s="168">
        <f>IFERROR(MIN('MP Calculations'!$E$30/I56,1),"-")</f>
        <v>0.34115533736707537</v>
      </c>
      <c r="K56" s="12"/>
      <c r="L56" s="159">
        <v>81.352661999999995</v>
      </c>
      <c r="M56" s="159" t="s">
        <v>492</v>
      </c>
      <c r="N56" s="159">
        <v>622</v>
      </c>
      <c r="O56" s="185">
        <f t="shared" si="1"/>
        <v>50601.355764</v>
      </c>
      <c r="P56" s="215">
        <f t="shared" si="3"/>
        <v>17262.922596898825</v>
      </c>
      <c r="Q56" s="215" cm="1">
        <f t="array" ref="Q56">IF(P56="-",0,P56/(1+'General inputs'!$H$32)^IFERROR(INDEX('MP Calculations'!$C$40:$C$130,MATCH(F56,'MP Calculations'!$D$40:$D$130,0),0),-1))</f>
        <v>40957.781186879969</v>
      </c>
    </row>
    <row r="57" spans="3:17" x14ac:dyDescent="0.25">
      <c r="C57" s="159"/>
      <c r="D57" s="165" t="s">
        <v>281</v>
      </c>
      <c r="E57" s="239">
        <v>37221</v>
      </c>
      <c r="F57" s="172" t="str">
        <f t="shared" si="0"/>
        <v>2001-02</v>
      </c>
      <c r="G57" s="68"/>
      <c r="H57" s="167" t="s">
        <v>279</v>
      </c>
      <c r="I57" s="173">
        <v>19964.399283333707</v>
      </c>
      <c r="J57" s="168">
        <f>IFERROR(MIN('MP Calculations'!$E$30/I57,1),"-")</f>
        <v>0.34115533736707537</v>
      </c>
      <c r="K57" s="12"/>
      <c r="L57" s="159">
        <v>118.85133</v>
      </c>
      <c r="M57" s="159" t="s">
        <v>492</v>
      </c>
      <c r="N57" s="159">
        <v>622</v>
      </c>
      <c r="O57" s="185">
        <f t="shared" si="1"/>
        <v>73925.527260000003</v>
      </c>
      <c r="P57" s="215">
        <f t="shared" si="3"/>
        <v>25220.088192424228</v>
      </c>
      <c r="Q57" s="215" cm="1">
        <f t="array" ref="Q57">IF(P57="-",0,P57/(1+'General inputs'!$H$32)^IFERROR(INDEX('MP Calculations'!$C$40:$C$130,MATCH(F57,'MP Calculations'!$D$40:$D$130,0),0),-1))</f>
        <v>59836.84673907367</v>
      </c>
    </row>
    <row r="58" spans="3:17" x14ac:dyDescent="0.25">
      <c r="C58" s="159"/>
      <c r="D58" s="165" t="s">
        <v>281</v>
      </c>
      <c r="E58" s="239">
        <v>37221</v>
      </c>
      <c r="F58" s="172" t="str">
        <f t="shared" si="0"/>
        <v>2001-02</v>
      </c>
      <c r="G58" s="68"/>
      <c r="H58" s="167" t="s">
        <v>279</v>
      </c>
      <c r="I58" s="173">
        <v>19964.399283333707</v>
      </c>
      <c r="J58" s="168">
        <f>IFERROR(MIN('MP Calculations'!$E$30/I58,1),"-")</f>
        <v>0.34115533736707537</v>
      </c>
      <c r="K58" s="12"/>
      <c r="L58" s="159">
        <v>27.01934</v>
      </c>
      <c r="M58" s="159" t="s">
        <v>492</v>
      </c>
      <c r="N58" s="159">
        <v>622</v>
      </c>
      <c r="O58" s="185">
        <f t="shared" si="1"/>
        <v>16806.029480000001</v>
      </c>
      <c r="P58" s="215">
        <f t="shared" si="3"/>
        <v>5733.4666570504151</v>
      </c>
      <c r="Q58" s="215" cm="1">
        <f t="array" ref="Q58">IF(P58="-",0,P58/(1+'General inputs'!$H$32)^IFERROR(INDEX('MP Calculations'!$C$40:$C$130,MATCH(F58,'MP Calculations'!$D$40:$D$130,0),0),-1))</f>
        <v>13603.146944766399</v>
      </c>
    </row>
    <row r="59" spans="3:17" x14ac:dyDescent="0.25">
      <c r="C59" s="159"/>
      <c r="D59" s="165" t="s">
        <v>281</v>
      </c>
      <c r="E59" s="239">
        <v>37221</v>
      </c>
      <c r="F59" s="172" t="str">
        <f t="shared" si="0"/>
        <v>2001-02</v>
      </c>
      <c r="G59" s="68"/>
      <c r="H59" s="167" t="s">
        <v>279</v>
      </c>
      <c r="I59" s="173">
        <v>19964.399283333707</v>
      </c>
      <c r="J59" s="168">
        <f>IFERROR(MIN('MP Calculations'!$E$30/I59,1),"-")</f>
        <v>0.34115533736707537</v>
      </c>
      <c r="K59" s="12"/>
      <c r="L59" s="159">
        <v>4.0592280000000001</v>
      </c>
      <c r="M59" s="159" t="s">
        <v>492</v>
      </c>
      <c r="N59" s="159">
        <v>622</v>
      </c>
      <c r="O59" s="185">
        <f t="shared" si="1"/>
        <v>2524.8398160000002</v>
      </c>
      <c r="P59" s="215">
        <f t="shared" si="3"/>
        <v>861.36257922530456</v>
      </c>
      <c r="Q59" s="215" cm="1">
        <f t="array" ref="Q59">IF(P59="-",0,P59/(1+'General inputs'!$H$32)^IFERROR(INDEX('MP Calculations'!$C$40:$C$130,MATCH(F59,'MP Calculations'!$D$40:$D$130,0),0),-1))</f>
        <v>2043.657430799946</v>
      </c>
    </row>
    <row r="60" spans="3:17" x14ac:dyDescent="0.25">
      <c r="C60" s="159"/>
      <c r="D60" s="165" t="s">
        <v>281</v>
      </c>
      <c r="E60" s="239">
        <v>37221</v>
      </c>
      <c r="F60" s="172" t="str">
        <f t="shared" si="0"/>
        <v>2001-02</v>
      </c>
      <c r="G60" s="68"/>
      <c r="H60" s="167" t="s">
        <v>279</v>
      </c>
      <c r="I60" s="173">
        <v>19964.399283333707</v>
      </c>
      <c r="J60" s="168">
        <f>IFERROR(MIN('MP Calculations'!$E$30/I60,1),"-")</f>
        <v>0.34115533736707537</v>
      </c>
      <c r="K60" s="12"/>
      <c r="L60" s="159">
        <v>34.664167999999997</v>
      </c>
      <c r="M60" s="159" t="s">
        <v>492</v>
      </c>
      <c r="N60" s="159">
        <v>622</v>
      </c>
      <c r="O60" s="185">
        <f t="shared" si="1"/>
        <v>21561.112495999998</v>
      </c>
      <c r="P60" s="215">
        <f t="shared" si="3"/>
        <v>7355.688607582344</v>
      </c>
      <c r="Q60" s="215" cm="1">
        <f t="array" ref="Q60">IF(P60="-",0,P60/(1+'General inputs'!$H$32)^IFERROR(INDEX('MP Calculations'!$C$40:$C$130,MATCH(F60,'MP Calculations'!$D$40:$D$130,0),0),-1))</f>
        <v>17452.009228281262</v>
      </c>
    </row>
    <row r="61" spans="3:17" x14ac:dyDescent="0.25">
      <c r="C61" s="159"/>
      <c r="D61" s="165" t="s">
        <v>281</v>
      </c>
      <c r="E61" s="239">
        <v>37221</v>
      </c>
      <c r="F61" s="172" t="str">
        <f t="shared" si="0"/>
        <v>2001-02</v>
      </c>
      <c r="G61" s="68"/>
      <c r="H61" s="167" t="s">
        <v>279</v>
      </c>
      <c r="I61" s="173">
        <v>19964.399283333707</v>
      </c>
      <c r="J61" s="168">
        <f>IFERROR(MIN('MP Calculations'!$E$30/I61,1),"-")</f>
        <v>0.34115533736707537</v>
      </c>
      <c r="K61" s="12"/>
      <c r="L61" s="159">
        <v>100.000508</v>
      </c>
      <c r="M61" s="159" t="s">
        <v>492</v>
      </c>
      <c r="N61" s="159">
        <v>622</v>
      </c>
      <c r="O61" s="185">
        <f t="shared" si="1"/>
        <v>62200.315975999998</v>
      </c>
      <c r="P61" s="215">
        <f t="shared" si="3"/>
        <v>21219.969781130967</v>
      </c>
      <c r="Q61" s="215" cm="1">
        <f t="array" ref="Q61">IF(P61="-",0,P61/(1+'General inputs'!$H$32)^IFERROR(INDEX('MP Calculations'!$C$40:$C$130,MATCH(F61,'MP Calculations'!$D$40:$D$130,0),0),-1))</f>
        <v>50346.218851951511</v>
      </c>
    </row>
    <row r="62" spans="3:17" x14ac:dyDescent="0.25">
      <c r="C62" s="159"/>
      <c r="D62" s="165" t="s">
        <v>281</v>
      </c>
      <c r="E62" s="239">
        <v>37221</v>
      </c>
      <c r="F62" s="172" t="str">
        <f t="shared" si="0"/>
        <v>2001-02</v>
      </c>
      <c r="G62" s="68"/>
      <c r="H62" s="167" t="s">
        <v>279</v>
      </c>
      <c r="I62" s="173">
        <v>19964.399283333707</v>
      </c>
      <c r="J62" s="168">
        <f>IFERROR(MIN('MP Calculations'!$E$30/I62,1),"-")</f>
        <v>0.34115533736707537</v>
      </c>
      <c r="K62" s="12"/>
      <c r="L62" s="159">
        <v>25.830372000000001</v>
      </c>
      <c r="M62" s="159" t="s">
        <v>492</v>
      </c>
      <c r="N62" s="159">
        <v>622</v>
      </c>
      <c r="O62" s="185">
        <f t="shared" si="1"/>
        <v>16066.491384000001</v>
      </c>
      <c r="P62" s="215">
        <f t="shared" si="3"/>
        <v>5481.1692884137301</v>
      </c>
      <c r="Q62" s="215" cm="1">
        <f t="array" ref="Q62">IF(P62="-",0,P62/(1+'General inputs'!$H$32)^IFERROR(INDEX('MP Calculations'!$C$40:$C$130,MATCH(F62,'MP Calculations'!$D$40:$D$130,0),0),-1))</f>
        <v>13004.549554281472</v>
      </c>
    </row>
    <row r="63" spans="3:17" x14ac:dyDescent="0.25">
      <c r="C63" s="159"/>
      <c r="D63" s="165" t="s">
        <v>281</v>
      </c>
      <c r="E63" s="239">
        <v>37221</v>
      </c>
      <c r="F63" s="172" t="str">
        <f t="shared" si="0"/>
        <v>2001-02</v>
      </c>
      <c r="G63" s="68"/>
      <c r="H63" s="167" t="s">
        <v>279</v>
      </c>
      <c r="I63" s="173">
        <v>19964.399283333707</v>
      </c>
      <c r="J63" s="168">
        <f>IFERROR(MIN('MP Calculations'!$E$30/I63,1),"-")</f>
        <v>0.34115533736707537</v>
      </c>
      <c r="K63" s="12"/>
      <c r="L63" s="159">
        <v>38.849299000000002</v>
      </c>
      <c r="M63" s="159" t="s">
        <v>492</v>
      </c>
      <c r="N63" s="159">
        <v>622</v>
      </c>
      <c r="O63" s="185">
        <f t="shared" si="1"/>
        <v>24164.263978000003</v>
      </c>
      <c r="P63" s="215">
        <f t="shared" si="3"/>
        <v>8243.7676296416575</v>
      </c>
      <c r="Q63" s="215" cm="1">
        <f t="array" ref="Q63">IF(P63="-",0,P63/(1+'General inputs'!$H$32)^IFERROR(INDEX('MP Calculations'!$C$40:$C$130,MATCH(F63,'MP Calculations'!$D$40:$D$130,0),0),-1))</f>
        <v>19559.053736996029</v>
      </c>
    </row>
    <row r="64" spans="3:17" x14ac:dyDescent="0.25">
      <c r="C64" s="159"/>
      <c r="D64" s="165" t="s">
        <v>300</v>
      </c>
      <c r="E64" s="239">
        <v>37221</v>
      </c>
      <c r="F64" s="172" t="str">
        <f t="shared" si="0"/>
        <v>2001-02</v>
      </c>
      <c r="G64" s="68"/>
      <c r="H64" s="167" t="s">
        <v>279</v>
      </c>
      <c r="I64" s="173">
        <v>19964.399283333707</v>
      </c>
      <c r="J64" s="168">
        <f>IFERROR(MIN('MP Calculations'!$E$30/I64,1),"-")</f>
        <v>0.34115533736707537</v>
      </c>
      <c r="K64" s="12"/>
      <c r="L64" s="159">
        <v>31.172861000000001</v>
      </c>
      <c r="M64" s="159" t="s">
        <v>492</v>
      </c>
      <c r="N64" s="159">
        <v>405</v>
      </c>
      <c r="O64" s="185">
        <f t="shared" si="1"/>
        <v>12625.008705</v>
      </c>
      <c r="P64" s="215">
        <f t="shared" si="3"/>
        <v>4307.0891040165388</v>
      </c>
      <c r="Q64" s="215" cm="1">
        <f t="array" ref="Q64">IF(P64="-",0,P64/(1+'General inputs'!$H$32)^IFERROR(INDEX('MP Calculations'!$C$40:$C$130,MATCH(F64,'MP Calculations'!$D$40:$D$130,0),0),-1))</f>
        <v>10218.942481176104</v>
      </c>
    </row>
    <row r="65" spans="3:17" x14ac:dyDescent="0.25">
      <c r="C65" s="159"/>
      <c r="D65" s="165" t="s">
        <v>300</v>
      </c>
      <c r="E65" s="239">
        <v>37221</v>
      </c>
      <c r="F65" s="172" t="str">
        <f t="shared" si="0"/>
        <v>2001-02</v>
      </c>
      <c r="G65" s="68"/>
      <c r="H65" s="167" t="s">
        <v>279</v>
      </c>
      <c r="I65" s="173">
        <v>19964.399283333707</v>
      </c>
      <c r="J65" s="168">
        <f>IFERROR(MIN('MP Calculations'!$E$30/I65,1),"-")</f>
        <v>0.34115533736707537</v>
      </c>
      <c r="K65" s="12"/>
      <c r="L65" s="159">
        <v>0.51423099999999999</v>
      </c>
      <c r="M65" s="159" t="s">
        <v>492</v>
      </c>
      <c r="N65" s="159">
        <v>405</v>
      </c>
      <c r="O65" s="185">
        <f t="shared" si="1"/>
        <v>208.263555</v>
      </c>
      <c r="P65" s="215">
        <f t="shared" si="3"/>
        <v>71.050223367291451</v>
      </c>
      <c r="Q65" s="215" cm="1">
        <f t="array" ref="Q65">IF(P65="-",0,P65/(1+'General inputs'!$H$32)^IFERROR(INDEX('MP Calculations'!$C$40:$C$130,MATCH(F65,'MP Calculations'!$D$40:$D$130,0),0),-1))</f>
        <v>168.57281758763392</v>
      </c>
    </row>
    <row r="66" spans="3:17" x14ac:dyDescent="0.25">
      <c r="C66" s="159"/>
      <c r="D66" s="165" t="s">
        <v>285</v>
      </c>
      <c r="E66" s="239">
        <v>37221</v>
      </c>
      <c r="F66" s="172" t="str">
        <f t="shared" si="0"/>
        <v>2001-02</v>
      </c>
      <c r="G66" s="68"/>
      <c r="H66" s="167" t="s">
        <v>279</v>
      </c>
      <c r="I66" s="173">
        <v>19964.399283333707</v>
      </c>
      <c r="J66" s="168">
        <f>IFERROR(MIN('MP Calculations'!$E$30/I66,1),"-")</f>
        <v>0.34115533736707537</v>
      </c>
      <c r="K66" s="12"/>
      <c r="L66" s="159">
        <v>1.7824009999999999</v>
      </c>
      <c r="M66" s="159" t="s">
        <v>492</v>
      </c>
      <c r="N66" s="159">
        <v>809</v>
      </c>
      <c r="O66" s="185">
        <f t="shared" si="1"/>
        <v>1441.962409</v>
      </c>
      <c r="P66" s="215">
        <f t="shared" si="3"/>
        <v>491.93317211303571</v>
      </c>
      <c r="Q66" s="215" cm="1">
        <f t="array" ref="Q66">IF(P66="-",0,P66/(1+'General inputs'!$H$32)^IFERROR(INDEX('MP Calculations'!$C$40:$C$130,MATCH(F66,'MP Calculations'!$D$40:$D$130,0),0),-1))</f>
        <v>1167.1541194069323</v>
      </c>
    </row>
    <row r="67" spans="3:17" x14ac:dyDescent="0.25">
      <c r="C67" s="159"/>
      <c r="D67" s="165" t="s">
        <v>282</v>
      </c>
      <c r="E67" s="239">
        <v>37221</v>
      </c>
      <c r="F67" s="172" t="str">
        <f t="shared" si="0"/>
        <v>2001-02</v>
      </c>
      <c r="G67" s="68"/>
      <c r="H67" s="167" t="s">
        <v>279</v>
      </c>
      <c r="I67" s="173">
        <v>19964.399283333707</v>
      </c>
      <c r="J67" s="168">
        <f>IFERROR(MIN('MP Calculations'!$E$30/I67,1),"-")</f>
        <v>0.34115533736707537</v>
      </c>
      <c r="K67" s="12"/>
      <c r="L67" s="159">
        <v>0.39982499999999999</v>
      </c>
      <c r="M67" s="159" t="s">
        <v>492</v>
      </c>
      <c r="N67" s="159">
        <v>350</v>
      </c>
      <c r="O67" s="185">
        <f t="shared" si="1"/>
        <v>139.93875</v>
      </c>
      <c r="P67" s="215">
        <f t="shared" si="3"/>
        <v>47.740851466976821</v>
      </c>
      <c r="Q67" s="215" cm="1">
        <f t="array" ref="Q67">IF(P67="-",0,P67/(1+'General inputs'!$H$32)^IFERROR(INDEX('MP Calculations'!$C$40:$C$130,MATCH(F67,'MP Calculations'!$D$40:$D$130,0),0),-1))</f>
        <v>113.2693109804618</v>
      </c>
    </row>
    <row r="68" spans="3:17" x14ac:dyDescent="0.25">
      <c r="C68" s="159"/>
      <c r="D68" s="165" t="s">
        <v>296</v>
      </c>
      <c r="E68" s="239">
        <v>37221</v>
      </c>
      <c r="F68" s="172" t="str">
        <f t="shared" si="0"/>
        <v>2001-02</v>
      </c>
      <c r="G68" s="68"/>
      <c r="H68" s="167" t="s">
        <v>279</v>
      </c>
      <c r="I68" s="173">
        <v>19964.399283333707</v>
      </c>
      <c r="J68" s="168">
        <f>IFERROR(MIN('MP Calculations'!$E$30/I68,1),"-")</f>
        <v>0.34115533736707537</v>
      </c>
      <c r="K68" s="12"/>
      <c r="L68" s="159">
        <v>4.9145940000000001</v>
      </c>
      <c r="M68" s="159" t="s">
        <v>492</v>
      </c>
      <c r="N68" s="159">
        <v>548</v>
      </c>
      <c r="O68" s="185">
        <f t="shared" si="1"/>
        <v>2693.1975120000002</v>
      </c>
      <c r="P68" s="215">
        <f t="shared" si="3"/>
        <v>918.79870580252805</v>
      </c>
      <c r="Q68" s="215" cm="1">
        <f t="array" ref="Q68">IF(P68="-",0,P68/(1+'General inputs'!$H$32)^IFERROR(INDEX('MP Calculations'!$C$40:$C$130,MATCH(F68,'MP Calculations'!$D$40:$D$130,0),0),-1))</f>
        <v>2179.929622913839</v>
      </c>
    </row>
    <row r="69" spans="3:17" x14ac:dyDescent="0.25">
      <c r="C69" s="159"/>
      <c r="D69" s="165" t="s">
        <v>282</v>
      </c>
      <c r="E69" s="239">
        <v>37221</v>
      </c>
      <c r="F69" s="172" t="str">
        <f t="shared" si="0"/>
        <v>2001-02</v>
      </c>
      <c r="G69" s="68"/>
      <c r="H69" s="167" t="s">
        <v>279</v>
      </c>
      <c r="I69" s="173">
        <v>19964.399283333707</v>
      </c>
      <c r="J69" s="168">
        <f>IFERROR(MIN('MP Calculations'!$E$30/I69,1),"-")</f>
        <v>0.34115533736707537</v>
      </c>
      <c r="K69" s="12"/>
      <c r="L69" s="159">
        <v>16.788917999999999</v>
      </c>
      <c r="M69" s="159" t="s">
        <v>492</v>
      </c>
      <c r="N69" s="159">
        <v>350</v>
      </c>
      <c r="O69" s="185">
        <f t="shared" si="1"/>
        <v>5876.1212999999998</v>
      </c>
      <c r="P69" s="215">
        <f t="shared" si="3"/>
        <v>2004.6701445113574</v>
      </c>
      <c r="Q69" s="215" cm="1">
        <f t="array" ref="Q69">IF(P69="-",0,P69/(1+'General inputs'!$H$32)^IFERROR(INDEX('MP Calculations'!$C$40:$C$130,MATCH(F69,'MP Calculations'!$D$40:$D$130,0),0),-1))</f>
        <v>4756.2537959544115</v>
      </c>
    </row>
    <row r="70" spans="3:17" x14ac:dyDescent="0.25">
      <c r="C70" s="159"/>
      <c r="D70" s="165" t="s">
        <v>296</v>
      </c>
      <c r="E70" s="239">
        <v>37221</v>
      </c>
      <c r="F70" s="172" t="str">
        <f t="shared" si="0"/>
        <v>2001-02</v>
      </c>
      <c r="G70" s="68"/>
      <c r="H70" s="167" t="s">
        <v>279</v>
      </c>
      <c r="I70" s="173">
        <v>19964.399283333707</v>
      </c>
      <c r="J70" s="168">
        <f>IFERROR(MIN('MP Calculations'!$E$30/I70,1),"-")</f>
        <v>0.34115533736707537</v>
      </c>
      <c r="K70" s="12"/>
      <c r="L70" s="159">
        <v>4.5535750000000004</v>
      </c>
      <c r="M70" s="159" t="s">
        <v>492</v>
      </c>
      <c r="N70" s="159">
        <v>548</v>
      </c>
      <c r="O70" s="185">
        <f t="shared" si="1"/>
        <v>2495.3591000000001</v>
      </c>
      <c r="P70" s="215">
        <f t="shared" si="3"/>
        <v>851.30507561250158</v>
      </c>
      <c r="Q70" s="215" cm="1">
        <f t="array" ref="Q70">IF(P70="-",0,P70/(1+'General inputs'!$H$32)^IFERROR(INDEX('MP Calculations'!$C$40:$C$130,MATCH(F70,'MP Calculations'!$D$40:$D$130,0),0),-1))</f>
        <v>2019.7951311257623</v>
      </c>
    </row>
    <row r="71" spans="3:17" x14ac:dyDescent="0.25">
      <c r="C71" s="159"/>
      <c r="D71" s="165" t="s">
        <v>330</v>
      </c>
      <c r="E71" s="239">
        <v>37221</v>
      </c>
      <c r="F71" s="172" t="str">
        <f t="shared" si="0"/>
        <v>2001-02</v>
      </c>
      <c r="G71" s="68"/>
      <c r="H71" s="167" t="s">
        <v>279</v>
      </c>
      <c r="I71" s="173">
        <v>19964.399283333707</v>
      </c>
      <c r="J71" s="168">
        <f>IFERROR(MIN('MP Calculations'!$E$30/I71,1),"-")</f>
        <v>0.34115533736707537</v>
      </c>
      <c r="K71" s="12"/>
      <c r="L71" s="159">
        <v>86.913605000000004</v>
      </c>
      <c r="M71" s="159" t="s">
        <v>492</v>
      </c>
      <c r="N71" s="159">
        <v>236</v>
      </c>
      <c r="O71" s="185">
        <f t="shared" si="1"/>
        <v>20511.610780000003</v>
      </c>
      <c r="P71" s="215">
        <f t="shared" si="3"/>
        <v>6997.6454955930412</v>
      </c>
      <c r="Q71" s="215" cm="1">
        <f t="array" ref="Q71">IF(P71="-",0,P71/(1+'General inputs'!$H$32)^IFERROR(INDEX('MP Calculations'!$C$40:$C$130,MATCH(F71,'MP Calculations'!$D$40:$D$130,0),0),-1))</f>
        <v>16602.520889675041</v>
      </c>
    </row>
    <row r="72" spans="3:17" x14ac:dyDescent="0.25">
      <c r="C72" s="159"/>
      <c r="D72" s="165" t="s">
        <v>296</v>
      </c>
      <c r="E72" s="239">
        <v>37221</v>
      </c>
      <c r="F72" s="172" t="str">
        <f t="shared" si="0"/>
        <v>2001-02</v>
      </c>
      <c r="G72" s="68"/>
      <c r="H72" s="167" t="s">
        <v>279</v>
      </c>
      <c r="I72" s="173">
        <v>19964.399283333707</v>
      </c>
      <c r="J72" s="168">
        <f>IFERROR(MIN('MP Calculations'!$E$30/I72,1),"-")</f>
        <v>0.34115533736707537</v>
      </c>
      <c r="K72" s="12"/>
      <c r="L72" s="159">
        <v>3.9628000000000001</v>
      </c>
      <c r="M72" s="159" t="s">
        <v>492</v>
      </c>
      <c r="N72" s="159">
        <v>548</v>
      </c>
      <c r="O72" s="185">
        <f t="shared" si="1"/>
        <v>2171.6143999999999</v>
      </c>
      <c r="P72" s="215">
        <f t="shared" si="3"/>
        <v>740.8578432631989</v>
      </c>
      <c r="Q72" s="215" cm="1">
        <f t="array" ref="Q72">IF(P72="-",0,P72/(1+'General inputs'!$H$32)^IFERROR(INDEX('MP Calculations'!$C$40:$C$130,MATCH(F72,'MP Calculations'!$D$40:$D$130,0),0),-1))</f>
        <v>1757.7494925690628</v>
      </c>
    </row>
    <row r="73" spans="3:17" x14ac:dyDescent="0.25">
      <c r="C73" s="159"/>
      <c r="D73" s="165" t="s">
        <v>296</v>
      </c>
      <c r="E73" s="239">
        <v>37221</v>
      </c>
      <c r="F73" s="172" t="str">
        <f t="shared" si="0"/>
        <v>2001-02</v>
      </c>
      <c r="G73" s="68"/>
      <c r="H73" s="167" t="s">
        <v>279</v>
      </c>
      <c r="I73" s="173">
        <v>19964.399283333707</v>
      </c>
      <c r="J73" s="168">
        <f>IFERROR(MIN('MP Calculations'!$E$30/I73,1),"-")</f>
        <v>0.34115533736707537</v>
      </c>
      <c r="K73" s="12"/>
      <c r="L73" s="159">
        <v>5.3527810000000002</v>
      </c>
      <c r="M73" s="159" t="s">
        <v>492</v>
      </c>
      <c r="N73" s="159">
        <v>548</v>
      </c>
      <c r="O73" s="185">
        <f t="shared" si="1"/>
        <v>2933.3239880000001</v>
      </c>
      <c r="P73" s="215">
        <f t="shared" si="3"/>
        <v>1000.719134733075</v>
      </c>
      <c r="Q73" s="215" cm="1">
        <f t="array" ref="Q73">IF(P73="-",0,P73/(1+'General inputs'!$H$32)^IFERROR(INDEX('MP Calculations'!$C$40:$C$130,MATCH(F73,'MP Calculations'!$D$40:$D$130,0),0),-1))</f>
        <v>2374.29294604404</v>
      </c>
    </row>
    <row r="74" spans="3:17" x14ac:dyDescent="0.25">
      <c r="C74" s="159"/>
      <c r="D74" s="165" t="s">
        <v>296</v>
      </c>
      <c r="E74" s="239">
        <v>37221</v>
      </c>
      <c r="F74" s="172" t="str">
        <f t="shared" si="0"/>
        <v>2001-02</v>
      </c>
      <c r="G74" s="68"/>
      <c r="H74" s="167" t="s">
        <v>279</v>
      </c>
      <c r="I74" s="173">
        <v>19964.399283333707</v>
      </c>
      <c r="J74" s="168">
        <f>IFERROR(MIN('MP Calculations'!$E$30/I74,1),"-")</f>
        <v>0.34115533736707537</v>
      </c>
      <c r="K74" s="12"/>
      <c r="L74" s="159">
        <v>3.0029159999999999</v>
      </c>
      <c r="M74" s="159" t="s">
        <v>492</v>
      </c>
      <c r="N74" s="159">
        <v>548</v>
      </c>
      <c r="O74" s="185">
        <f t="shared" si="1"/>
        <v>1645.597968</v>
      </c>
      <c r="P74" s="215">
        <f t="shared" si="3"/>
        <v>561.40452994361374</v>
      </c>
      <c r="Q74" s="215" cm="1">
        <f t="array" ref="Q74">IF(P74="-",0,P74/(1+'General inputs'!$H$32)^IFERROR(INDEX('MP Calculations'!$C$40:$C$130,MATCH(F74,'MP Calculations'!$D$40:$D$130,0),0),-1))</f>
        <v>1331.9809415634199</v>
      </c>
    </row>
    <row r="75" spans="3:17" x14ac:dyDescent="0.25">
      <c r="C75" s="159"/>
      <c r="D75" s="165" t="s">
        <v>282</v>
      </c>
      <c r="E75" s="239">
        <v>37221</v>
      </c>
      <c r="F75" s="172" t="str">
        <f t="shared" si="0"/>
        <v>2001-02</v>
      </c>
      <c r="G75" s="68"/>
      <c r="H75" s="167" t="s">
        <v>279</v>
      </c>
      <c r="I75" s="173">
        <v>19964.399283333707</v>
      </c>
      <c r="J75" s="168">
        <f>IFERROR(MIN('MP Calculations'!$E$30/I75,1),"-")</f>
        <v>0.34115533736707537</v>
      </c>
      <c r="K75" s="12"/>
      <c r="L75" s="159">
        <v>0.310305</v>
      </c>
      <c r="M75" s="159" t="s">
        <v>492</v>
      </c>
      <c r="N75" s="159">
        <v>350</v>
      </c>
      <c r="O75" s="185">
        <f t="shared" si="1"/>
        <v>108.60675000000001</v>
      </c>
      <c r="P75" s="215">
        <f t="shared" si="3"/>
        <v>37.051772436591612</v>
      </c>
      <c r="Q75" s="215" cm="1">
        <f t="array" ref="Q75">IF(P75="-",0,P75/(1+'General inputs'!$H$32)^IFERROR(INDEX('MP Calculations'!$C$40:$C$130,MATCH(F75,'MP Calculations'!$D$40:$D$130,0),0),-1))</f>
        <v>87.908543847413739</v>
      </c>
    </row>
    <row r="76" spans="3:17" x14ac:dyDescent="0.25">
      <c r="C76" s="159"/>
      <c r="D76" s="165" t="s">
        <v>296</v>
      </c>
      <c r="E76" s="239">
        <v>37221</v>
      </c>
      <c r="F76" s="172" t="str">
        <f t="shared" si="0"/>
        <v>2001-02</v>
      </c>
      <c r="G76" s="68"/>
      <c r="H76" s="167" t="s">
        <v>279</v>
      </c>
      <c r="I76" s="173">
        <v>19964.399283333707</v>
      </c>
      <c r="J76" s="168">
        <f>IFERROR(MIN('MP Calculations'!$E$30/I76,1),"-")</f>
        <v>0.34115533736707537</v>
      </c>
      <c r="K76" s="12"/>
      <c r="L76" s="159">
        <v>5.3513380000000002</v>
      </c>
      <c r="M76" s="159" t="s">
        <v>492</v>
      </c>
      <c r="N76" s="159">
        <v>548</v>
      </c>
      <c r="O76" s="185">
        <f t="shared" si="1"/>
        <v>2932.5332240000002</v>
      </c>
      <c r="P76" s="215">
        <f t="shared" si="3"/>
        <v>1000.4493613738773</v>
      </c>
      <c r="Q76" s="215" cm="1">
        <f t="array" ref="Q76">IF(P76="-",0,P76/(1+'General inputs'!$H$32)^IFERROR(INDEX('MP Calculations'!$C$40:$C$130,MATCH(F76,'MP Calculations'!$D$40:$D$130,0),0),-1))</f>
        <v>2373.6528853501427</v>
      </c>
    </row>
    <row r="77" spans="3:17" x14ac:dyDescent="0.25">
      <c r="C77" s="159"/>
      <c r="D77" s="165" t="s">
        <v>330</v>
      </c>
      <c r="E77" s="239">
        <v>37221</v>
      </c>
      <c r="F77" s="172" t="str">
        <f t="shared" si="0"/>
        <v>2001-02</v>
      </c>
      <c r="G77" s="68"/>
      <c r="H77" s="167" t="s">
        <v>279</v>
      </c>
      <c r="I77" s="173">
        <v>19964.399283333707</v>
      </c>
      <c r="J77" s="168">
        <f>IFERROR(MIN('MP Calculations'!$E$30/I77,1),"-")</f>
        <v>0.34115533736707537</v>
      </c>
      <c r="K77" s="12"/>
      <c r="L77" s="159">
        <v>5.7375109999999996</v>
      </c>
      <c r="M77" s="159" t="s">
        <v>492</v>
      </c>
      <c r="N77" s="159">
        <v>236</v>
      </c>
      <c r="O77" s="185">
        <f t="shared" si="1"/>
        <v>1354.052596</v>
      </c>
      <c r="P77" s="215">
        <f t="shared" si="3"/>
        <v>461.9422702011442</v>
      </c>
      <c r="Q77" s="215" cm="1">
        <f t="array" ref="Q77">IF(P77="-",0,P77/(1+'General inputs'!$H$32)^IFERROR(INDEX('MP Calculations'!$C$40:$C$130,MATCH(F77,'MP Calculations'!$D$40:$D$130,0),0),-1))</f>
        <v>1095.9981033146687</v>
      </c>
    </row>
    <row r="78" spans="3:17" x14ac:dyDescent="0.25">
      <c r="C78" s="159"/>
      <c r="D78" s="165" t="s">
        <v>330</v>
      </c>
      <c r="E78" s="239">
        <v>37221</v>
      </c>
      <c r="F78" s="172" t="str">
        <f t="shared" si="0"/>
        <v>2001-02</v>
      </c>
      <c r="G78" s="68"/>
      <c r="H78" s="167" t="s">
        <v>279</v>
      </c>
      <c r="I78" s="173">
        <v>19964.399283333707</v>
      </c>
      <c r="J78" s="168">
        <f>IFERROR(MIN('MP Calculations'!$E$30/I78,1),"-")</f>
        <v>0.34115533736707537</v>
      </c>
      <c r="K78" s="12"/>
      <c r="L78" s="159">
        <v>2.4233169999999999</v>
      </c>
      <c r="M78" s="159" t="s">
        <v>492</v>
      </c>
      <c r="N78" s="159">
        <v>236</v>
      </c>
      <c r="O78" s="185">
        <f t="shared" si="1"/>
        <v>571.90281200000004</v>
      </c>
      <c r="P78" s="215">
        <f t="shared" si="3"/>
        <v>195.10769676903911</v>
      </c>
      <c r="Q78" s="215" cm="1">
        <f t="array" ref="Q78">IF(P78="-",0,P78/(1+'General inputs'!$H$32)^IFERROR(INDEX('MP Calculations'!$C$40:$C$130,MATCH(F78,'MP Calculations'!$D$40:$D$130,0),0),-1))</f>
        <v>462.90993354613062</v>
      </c>
    </row>
    <row r="79" spans="3:17" x14ac:dyDescent="0.25">
      <c r="C79" s="159"/>
      <c r="D79" s="165" t="s">
        <v>330</v>
      </c>
      <c r="E79" s="239">
        <v>37221</v>
      </c>
      <c r="F79" s="172" t="str">
        <f t="shared" si="0"/>
        <v>2001-02</v>
      </c>
      <c r="G79" s="68"/>
      <c r="H79" s="167" t="s">
        <v>279</v>
      </c>
      <c r="I79" s="173">
        <v>19964.399283333707</v>
      </c>
      <c r="J79" s="168">
        <f>IFERROR(MIN('MP Calculations'!$E$30/I79,1),"-")</f>
        <v>0.34115533736707537</v>
      </c>
      <c r="K79" s="12"/>
      <c r="L79" s="159">
        <v>0.37201400000000001</v>
      </c>
      <c r="M79" s="159" t="s">
        <v>492</v>
      </c>
      <c r="N79" s="159">
        <v>236</v>
      </c>
      <c r="O79" s="185">
        <f t="shared" si="1"/>
        <v>87.795304000000002</v>
      </c>
      <c r="P79" s="215">
        <f t="shared" si="3"/>
        <v>29.951836555364942</v>
      </c>
      <c r="Q79" s="215" cm="1">
        <f t="array" ref="Q79">IF(P79="-",0,P79/(1+'General inputs'!$H$32)^IFERROR(INDEX('MP Calculations'!$C$40:$C$130,MATCH(F79,'MP Calculations'!$D$40:$D$130,0),0),-1))</f>
        <v>71.063330145511387</v>
      </c>
    </row>
    <row r="80" spans="3:17" x14ac:dyDescent="0.25">
      <c r="C80" s="159"/>
      <c r="D80" s="165" t="s">
        <v>330</v>
      </c>
      <c r="E80" s="239">
        <v>37221</v>
      </c>
      <c r="F80" s="172" t="str">
        <f t="shared" si="0"/>
        <v>2001-02</v>
      </c>
      <c r="G80" s="68"/>
      <c r="H80" s="167" t="s">
        <v>279</v>
      </c>
      <c r="I80" s="173">
        <v>19964.399283333707</v>
      </c>
      <c r="J80" s="168">
        <f>IFERROR(MIN('MP Calculations'!$E$30/I80,1),"-")</f>
        <v>0.34115533736707537</v>
      </c>
      <c r="K80" s="12"/>
      <c r="L80" s="159">
        <v>2.1408390000000002</v>
      </c>
      <c r="M80" s="159" t="s">
        <v>492</v>
      </c>
      <c r="N80" s="159">
        <v>236</v>
      </c>
      <c r="O80" s="185">
        <f t="shared" si="1"/>
        <v>505.23800400000005</v>
      </c>
      <c r="P80" s="215">
        <f t="shared" si="3"/>
        <v>172.3646417052878</v>
      </c>
      <c r="Q80" s="215" cm="1">
        <f t="array" ref="Q80">IF(P80="-",0,P80/(1+'General inputs'!$H$32)^IFERROR(INDEX('MP Calculations'!$C$40:$C$130,MATCH(F80,'MP Calculations'!$D$40:$D$130,0),0),-1))</f>
        <v>408.95006275405353</v>
      </c>
    </row>
    <row r="81" spans="3:17" x14ac:dyDescent="0.25">
      <c r="C81" s="159"/>
      <c r="D81" s="165" t="s">
        <v>330</v>
      </c>
      <c r="E81" s="239">
        <v>37221</v>
      </c>
      <c r="F81" s="172" t="str">
        <f t="shared" si="0"/>
        <v>2001-02</v>
      </c>
      <c r="G81" s="68"/>
      <c r="H81" s="167" t="s">
        <v>279</v>
      </c>
      <c r="I81" s="173">
        <v>19964.399283333707</v>
      </c>
      <c r="J81" s="168">
        <f>IFERROR(MIN('MP Calculations'!$E$30/I81,1),"-")</f>
        <v>0.34115533736707537</v>
      </c>
      <c r="K81" s="12"/>
      <c r="L81" s="159">
        <v>5.8854119999999996</v>
      </c>
      <c r="M81" s="159" t="s">
        <v>492</v>
      </c>
      <c r="N81" s="159">
        <v>236</v>
      </c>
      <c r="O81" s="185">
        <f t="shared" si="1"/>
        <v>1388.957232</v>
      </c>
      <c r="P81" s="215">
        <f t="shared" si="3"/>
        <v>473.85017307139918</v>
      </c>
      <c r="Q81" s="215" cm="1">
        <f t="array" ref="Q81">IF(P81="-",0,P81/(1+'General inputs'!$H$32)^IFERROR(INDEX('MP Calculations'!$C$40:$C$130,MATCH(F81,'MP Calculations'!$D$40:$D$130,0),0),-1))</f>
        <v>1124.2506357243396</v>
      </c>
    </row>
    <row r="82" spans="3:17" x14ac:dyDescent="0.25">
      <c r="C82" s="159"/>
      <c r="D82" s="165" t="s">
        <v>296</v>
      </c>
      <c r="E82" s="239">
        <v>37221</v>
      </c>
      <c r="F82" s="172" t="str">
        <f t="shared" si="0"/>
        <v>2001-02</v>
      </c>
      <c r="G82" s="68"/>
      <c r="H82" s="167" t="s">
        <v>279</v>
      </c>
      <c r="I82" s="173">
        <v>19964.399283333707</v>
      </c>
      <c r="J82" s="168">
        <f>IFERROR(MIN('MP Calculations'!$E$30/I82,1),"-")</f>
        <v>0.34115533736707537</v>
      </c>
      <c r="K82" s="12"/>
      <c r="L82" s="159">
        <v>0.97347799999999995</v>
      </c>
      <c r="M82" s="159" t="s">
        <v>492</v>
      </c>
      <c r="N82" s="159">
        <v>548</v>
      </c>
      <c r="O82" s="185">
        <f t="shared" si="1"/>
        <v>533.46594399999992</v>
      </c>
      <c r="P82" s="215">
        <f t="shared" si="3"/>
        <v>181.99475409916531</v>
      </c>
      <c r="Q82" s="215" cm="1">
        <f t="array" ref="Q82">IF(P82="-",0,P82/(1+'General inputs'!$H$32)^IFERROR(INDEX('MP Calculations'!$C$40:$C$130,MATCH(F82,'MP Calculations'!$D$40:$D$130,0),0),-1))</f>
        <v>431.79833969091197</v>
      </c>
    </row>
    <row r="83" spans="3:17" x14ac:dyDescent="0.25">
      <c r="C83" s="159"/>
      <c r="D83" s="165" t="s">
        <v>296</v>
      </c>
      <c r="E83" s="239">
        <v>37221</v>
      </c>
      <c r="F83" s="172" t="str">
        <f t="shared" si="0"/>
        <v>2001-02</v>
      </c>
      <c r="G83" s="68"/>
      <c r="H83" s="167" t="s">
        <v>279</v>
      </c>
      <c r="I83" s="173">
        <v>19964.399283333707</v>
      </c>
      <c r="J83" s="168">
        <f>IFERROR(MIN('MP Calculations'!$E$30/I83,1),"-")</f>
        <v>0.34115533736707537</v>
      </c>
      <c r="K83" s="12"/>
      <c r="L83" s="159">
        <v>0.971777</v>
      </c>
      <c r="M83" s="159" t="s">
        <v>492</v>
      </c>
      <c r="N83" s="159">
        <v>548</v>
      </c>
      <c r="O83" s="185">
        <f t="shared" si="1"/>
        <v>532.53379600000005</v>
      </c>
      <c r="P83" s="215">
        <f t="shared" si="3"/>
        <v>181.67674683374932</v>
      </c>
      <c r="Q83" s="215" cm="1">
        <f t="array" ref="Q83">IF(P83="-",0,P83/(1+'General inputs'!$H$32)^IFERROR(INDEX('MP Calculations'!$C$40:$C$130,MATCH(F83,'MP Calculations'!$D$40:$D$130,0),0),-1))</f>
        <v>431.04383987087073</v>
      </c>
    </row>
    <row r="84" spans="3:17" x14ac:dyDescent="0.25">
      <c r="C84" s="159"/>
      <c r="D84" s="165" t="s">
        <v>330</v>
      </c>
      <c r="E84" s="239">
        <v>37221</v>
      </c>
      <c r="F84" s="172" t="str">
        <f t="shared" si="0"/>
        <v>2001-02</v>
      </c>
      <c r="G84" s="68"/>
      <c r="H84" s="167" t="s">
        <v>279</v>
      </c>
      <c r="I84" s="173">
        <v>19964.399283333707</v>
      </c>
      <c r="J84" s="168">
        <f>IFERROR(MIN('MP Calculations'!$E$30/I84,1),"-")</f>
        <v>0.34115533736707537</v>
      </c>
      <c r="K84" s="12"/>
      <c r="L84" s="159">
        <v>0.69436500000000001</v>
      </c>
      <c r="M84" s="159" t="s">
        <v>492</v>
      </c>
      <c r="N84" s="159">
        <v>236</v>
      </c>
      <c r="O84" s="185">
        <f t="shared" si="1"/>
        <v>163.87013999999999</v>
      </c>
      <c r="P84" s="215">
        <f t="shared" si="3"/>
        <v>55.905172896089873</v>
      </c>
      <c r="Q84" s="215" cm="1">
        <f t="array" ref="Q84">IF(P84="-",0,P84/(1+'General inputs'!$H$32)^IFERROR(INDEX('MP Calculations'!$C$40:$C$130,MATCH(F84,'MP Calculations'!$D$40:$D$130,0),0),-1))</f>
        <v>132.63987171581718</v>
      </c>
    </row>
    <row r="85" spans="3:17" x14ac:dyDescent="0.25">
      <c r="C85" s="159"/>
      <c r="D85" s="165" t="s">
        <v>330</v>
      </c>
      <c r="E85" s="239">
        <v>37221</v>
      </c>
      <c r="F85" s="172" t="str">
        <f t="shared" si="0"/>
        <v>2001-02</v>
      </c>
      <c r="G85" s="68"/>
      <c r="H85" s="167" t="s">
        <v>279</v>
      </c>
      <c r="I85" s="173">
        <v>19964.399283333707</v>
      </c>
      <c r="J85" s="168">
        <f>IFERROR(MIN('MP Calculations'!$E$30/I85,1),"-")</f>
        <v>0.34115533736707537</v>
      </c>
      <c r="K85" s="12"/>
      <c r="L85" s="159">
        <v>0.73724699999999999</v>
      </c>
      <c r="M85" s="159" t="s">
        <v>492</v>
      </c>
      <c r="N85" s="159">
        <v>236</v>
      </c>
      <c r="O85" s="185">
        <f t="shared" si="1"/>
        <v>173.99029200000001</v>
      </c>
      <c r="P85" s="215">
        <f t="shared" si="3"/>
        <v>59.357716765855962</v>
      </c>
      <c r="Q85" s="215" cm="1">
        <f t="array" ref="Q85">IF(P85="-",0,P85/(1+'General inputs'!$H$32)^IFERROR(INDEX('MP Calculations'!$C$40:$C$130,MATCH(F85,'MP Calculations'!$D$40:$D$130,0),0),-1))</f>
        <v>140.83133150845893</v>
      </c>
    </row>
    <row r="86" spans="3:17" x14ac:dyDescent="0.25">
      <c r="C86" s="159"/>
      <c r="D86" s="165" t="s">
        <v>282</v>
      </c>
      <c r="E86" s="239">
        <v>37221</v>
      </c>
      <c r="F86" s="172" t="str">
        <f t="shared" ref="F86:F149" si="4">IF(E86="","-",IF(OR(E86&lt;$E$15,E86&gt;$E$16),"ERROR - date outside of range",IF(MONTH(E86)&gt;=7,YEAR(E86)&amp;"-"&amp;IF(YEAR(E86)=1999,"00",IF(AND(YEAR(E86)&gt;=2000,YEAR(E86)&lt;2009),"0","")&amp;RIGHT(YEAR(E86),2)+1),RIGHT(YEAR(E86),4)-1&amp;"-"&amp;RIGHT(YEAR(E86),2))))</f>
        <v>2001-02</v>
      </c>
      <c r="G86" s="68"/>
      <c r="H86" s="167" t="s">
        <v>279</v>
      </c>
      <c r="I86" s="173">
        <v>19964.399283333707</v>
      </c>
      <c r="J86" s="168">
        <f>IFERROR(MIN('MP Calculations'!$E$30/I86,1),"-")</f>
        <v>0.34115533736707537</v>
      </c>
      <c r="K86" s="12"/>
      <c r="L86" s="159">
        <v>0.1898</v>
      </c>
      <c r="M86" s="159" t="s">
        <v>492</v>
      </c>
      <c r="N86" s="159">
        <v>350</v>
      </c>
      <c r="O86" s="185">
        <f t="shared" ref="O86:O127" si="5">IF(N86="","-",L86*N86)</f>
        <v>66.429999999999993</v>
      </c>
      <c r="P86" s="215">
        <f t="shared" si="3"/>
        <v>22.662949061294814</v>
      </c>
      <c r="Q86" s="215" cm="1">
        <f t="array" ref="Q86">IF(P86="-",0,P86/(1+'General inputs'!$H$32)^IFERROR(INDEX('MP Calculations'!$C$40:$C$130,MATCH(F86,'MP Calculations'!$D$40:$D$130,0),0),-1))</f>
        <v>53.769812353133609</v>
      </c>
    </row>
    <row r="87" spans="3:17" x14ac:dyDescent="0.25">
      <c r="C87" s="159"/>
      <c r="D87" s="165" t="s">
        <v>330</v>
      </c>
      <c r="E87" s="239">
        <v>37221</v>
      </c>
      <c r="F87" s="172" t="str">
        <f t="shared" si="4"/>
        <v>2001-02</v>
      </c>
      <c r="G87" s="68"/>
      <c r="H87" s="167" t="s">
        <v>279</v>
      </c>
      <c r="I87" s="173">
        <v>19964.399283333707</v>
      </c>
      <c r="J87" s="168">
        <f>IFERROR(MIN('MP Calculations'!$E$30/I87,1),"-")</f>
        <v>0.34115533736707537</v>
      </c>
      <c r="K87" s="12"/>
      <c r="L87" s="159">
        <v>0.17632900000000001</v>
      </c>
      <c r="M87" s="159" t="s">
        <v>492</v>
      </c>
      <c r="N87" s="159">
        <v>236</v>
      </c>
      <c r="O87" s="185">
        <f t="shared" si="5"/>
        <v>41.613644000000001</v>
      </c>
      <c r="P87" s="215">
        <f t="shared" ref="P87:P150" si="6">IF(O87="-","-",IF(OR(E87&lt;$E$15,E87&gt;$E$16),0,O87*J87))</f>
        <v>14.196716757893372</v>
      </c>
      <c r="Q87" s="215" cm="1">
        <f t="array" ref="Q87">IF(P87="-",0,P87/(1+'General inputs'!$H$32)^IFERROR(INDEX('MP Calculations'!$C$40:$C$130,MATCH(F87,'MP Calculations'!$D$40:$D$130,0),0),-1))</f>
        <v>33.682941881832072</v>
      </c>
    </row>
    <row r="88" spans="3:17" x14ac:dyDescent="0.25">
      <c r="C88" s="159"/>
      <c r="D88" s="165" t="s">
        <v>510</v>
      </c>
      <c r="E88" s="239">
        <v>37300</v>
      </c>
      <c r="F88" s="172" t="str">
        <f t="shared" si="4"/>
        <v>2001-02</v>
      </c>
      <c r="G88" s="68"/>
      <c r="H88" s="167" t="s">
        <v>279</v>
      </c>
      <c r="I88" s="173">
        <v>19964.399283333707</v>
      </c>
      <c r="J88" s="168">
        <f>IFERROR(MIN('MP Calculations'!$E$30/I88,1),"-")</f>
        <v>0.34115533736707537</v>
      </c>
      <c r="K88" s="12"/>
      <c r="L88" s="159">
        <v>1</v>
      </c>
      <c r="M88" s="159" t="s">
        <v>493</v>
      </c>
      <c r="N88" s="159">
        <v>4184.0200000000004</v>
      </c>
      <c r="O88" s="185">
        <f t="shared" si="5"/>
        <v>4184.0200000000004</v>
      </c>
      <c r="P88" s="215">
        <f t="shared" si="6"/>
        <v>1427.4007546505909</v>
      </c>
      <c r="Q88" s="215" cm="1">
        <f t="array" ref="Q88">IF(P88="-",0,P88/(1+'General inputs'!$H$32)^IFERROR(INDEX('MP Calculations'!$C$40:$C$130,MATCH(F88,'MP Calculations'!$D$40:$D$130,0),0),-1))</f>
        <v>3386.6320981748931</v>
      </c>
    </row>
    <row r="89" spans="3:17" x14ac:dyDescent="0.25">
      <c r="C89" s="159"/>
      <c r="D89" s="165" t="s">
        <v>511</v>
      </c>
      <c r="E89" s="239">
        <v>37438</v>
      </c>
      <c r="F89" s="172" t="str">
        <f t="shared" si="4"/>
        <v>2002-03</v>
      </c>
      <c r="G89" s="68"/>
      <c r="H89" s="167" t="s">
        <v>279</v>
      </c>
      <c r="I89" s="173">
        <v>19964.399283333707</v>
      </c>
      <c r="J89" s="168">
        <f>IFERROR(MIN('MP Calculations'!$E$30/I89,1),"-")</f>
        <v>0.34115533736707537</v>
      </c>
      <c r="K89" s="12"/>
      <c r="L89" s="159">
        <v>1</v>
      </c>
      <c r="M89" s="159" t="s">
        <v>493</v>
      </c>
      <c r="N89" s="159">
        <v>70865.73</v>
      </c>
      <c r="O89" s="185">
        <f t="shared" si="5"/>
        <v>70865.73</v>
      </c>
      <c r="P89" s="215">
        <f t="shared" si="6"/>
        <v>24176.222025914074</v>
      </c>
      <c r="Q89" s="215" cm="1">
        <f t="array" ref="Q89">IF(P89="-",0,P89/(1+'General inputs'!$H$32)^IFERROR(INDEX('MP Calculations'!$C$40:$C$130,MATCH(F89,'MP Calculations'!$D$40:$D$130,0),0),-1))</f>
        <v>55048.160957500353</v>
      </c>
    </row>
    <row r="90" spans="3:17" x14ac:dyDescent="0.25">
      <c r="C90" s="159"/>
      <c r="D90" s="165" t="s">
        <v>512</v>
      </c>
      <c r="E90" s="239">
        <v>37446</v>
      </c>
      <c r="F90" s="172" t="str">
        <f t="shared" si="4"/>
        <v>2002-03</v>
      </c>
      <c r="G90" s="68"/>
      <c r="H90" s="167" t="s">
        <v>279</v>
      </c>
      <c r="I90" s="173">
        <v>19964.399283333707</v>
      </c>
      <c r="J90" s="168">
        <f>IFERROR(MIN('MP Calculations'!$E$30/I90,1),"-")</f>
        <v>0.34115533736707537</v>
      </c>
      <c r="K90" s="12"/>
      <c r="L90" s="159">
        <v>1</v>
      </c>
      <c r="M90" s="159" t="s">
        <v>493</v>
      </c>
      <c r="N90" s="159">
        <v>6455.27</v>
      </c>
      <c r="O90" s="185">
        <f t="shared" si="5"/>
        <v>6455.27</v>
      </c>
      <c r="P90" s="215">
        <f t="shared" si="6"/>
        <v>2202.2498146455609</v>
      </c>
      <c r="Q90" s="215" cm="1">
        <f t="array" ref="Q90">IF(P90="-",0,P90/(1+'General inputs'!$H$32)^IFERROR(INDEX('MP Calculations'!$C$40:$C$130,MATCH(F90,'MP Calculations'!$D$40:$D$130,0),0),-1))</f>
        <v>5014.4229373510061</v>
      </c>
    </row>
    <row r="91" spans="3:17" x14ac:dyDescent="0.25">
      <c r="C91" s="159"/>
      <c r="D91" s="165" t="s">
        <v>513</v>
      </c>
      <c r="E91" s="239">
        <v>37446</v>
      </c>
      <c r="F91" s="172" t="str">
        <f t="shared" si="4"/>
        <v>2002-03</v>
      </c>
      <c r="G91" s="68"/>
      <c r="H91" s="167" t="s">
        <v>279</v>
      </c>
      <c r="I91" s="173">
        <v>19964.399283333707</v>
      </c>
      <c r="J91" s="168">
        <f>IFERROR(MIN('MP Calculations'!$E$30/I91,1),"-")</f>
        <v>0.34115533736707537</v>
      </c>
      <c r="K91" s="12"/>
      <c r="L91" s="159">
        <v>1</v>
      </c>
      <c r="M91" s="159" t="s">
        <v>493</v>
      </c>
      <c r="N91" s="159">
        <v>15121.25</v>
      </c>
      <c r="O91" s="185">
        <f t="shared" si="5"/>
        <v>15121.25</v>
      </c>
      <c r="P91" s="215">
        <f t="shared" si="6"/>
        <v>5158.6951451618888</v>
      </c>
      <c r="Q91" s="215" cm="1">
        <f t="array" ref="Q91">IF(P91="-",0,P91/(1+'General inputs'!$H$32)^IFERROR(INDEX('MP Calculations'!$C$40:$C$130,MATCH(F91,'MP Calculations'!$D$40:$D$130,0),0),-1))</f>
        <v>11746.114855214251</v>
      </c>
    </row>
    <row r="92" spans="3:17" x14ac:dyDescent="0.25">
      <c r="C92" s="159"/>
      <c r="D92" s="165" t="s">
        <v>514</v>
      </c>
      <c r="E92" s="239">
        <v>37446</v>
      </c>
      <c r="F92" s="172" t="str">
        <f t="shared" si="4"/>
        <v>2002-03</v>
      </c>
      <c r="G92" s="68"/>
      <c r="H92" s="167" t="s">
        <v>279</v>
      </c>
      <c r="I92" s="173">
        <v>19964.399283333707</v>
      </c>
      <c r="J92" s="168">
        <f>IFERROR(MIN('MP Calculations'!$E$30/I92,1),"-")</f>
        <v>0.34115533736707537</v>
      </c>
      <c r="K92" s="12"/>
      <c r="L92" s="159">
        <v>1</v>
      </c>
      <c r="M92" s="159" t="s">
        <v>493</v>
      </c>
      <c r="N92" s="159">
        <v>7352.43</v>
      </c>
      <c r="O92" s="185">
        <f t="shared" si="5"/>
        <v>7352.43</v>
      </c>
      <c r="P92" s="215">
        <f t="shared" si="6"/>
        <v>2508.3207371178059</v>
      </c>
      <c r="Q92" s="215" cm="1">
        <f t="array" ref="Q92">IF(P92="-",0,P92/(1+'General inputs'!$H$32)^IFERROR(INDEX('MP Calculations'!$C$40:$C$130,MATCH(F92,'MP Calculations'!$D$40:$D$130,0),0),-1))</f>
        <v>5711.3325449233971</v>
      </c>
    </row>
    <row r="93" spans="3:17" x14ac:dyDescent="0.25">
      <c r="C93" s="159"/>
      <c r="D93" s="165" t="s">
        <v>284</v>
      </c>
      <c r="E93" s="239">
        <v>37474</v>
      </c>
      <c r="F93" s="172" t="str">
        <f t="shared" si="4"/>
        <v>2002-03</v>
      </c>
      <c r="G93" s="68"/>
      <c r="H93" s="167" t="s">
        <v>279</v>
      </c>
      <c r="I93" s="173">
        <v>19964.399283333707</v>
      </c>
      <c r="J93" s="168">
        <f>IFERROR(MIN('MP Calculations'!$E$30/I93,1),"-")</f>
        <v>0.34115533736707537</v>
      </c>
      <c r="K93" s="12"/>
      <c r="L93" s="159">
        <v>15.385888</v>
      </c>
      <c r="M93" s="159" t="s">
        <v>492</v>
      </c>
      <c r="N93" s="159">
        <v>809</v>
      </c>
      <c r="O93" s="185">
        <f t="shared" si="5"/>
        <v>12447.183391999999</v>
      </c>
      <c r="P93" s="215">
        <f t="shared" si="6"/>
        <v>4246.4230493676168</v>
      </c>
      <c r="Q93" s="215" cm="1">
        <f t="array" ref="Q93">IF(P93="-",0,P93/(1+'General inputs'!$H$32)^IFERROR(INDEX('MP Calculations'!$C$40:$C$130,MATCH(F93,'MP Calculations'!$D$40:$D$130,0),0),-1))</f>
        <v>9668.9126723218833</v>
      </c>
    </row>
    <row r="94" spans="3:17" x14ac:dyDescent="0.25">
      <c r="C94" s="159"/>
      <c r="D94" s="165" t="s">
        <v>515</v>
      </c>
      <c r="E94" s="239">
        <v>37490</v>
      </c>
      <c r="F94" s="172" t="str">
        <f t="shared" si="4"/>
        <v>2002-03</v>
      </c>
      <c r="G94" s="68"/>
      <c r="H94" s="167" t="s">
        <v>279</v>
      </c>
      <c r="I94" s="173">
        <v>19964.399283333707</v>
      </c>
      <c r="J94" s="168">
        <f>IFERROR(MIN('MP Calculations'!$E$30/I94,1),"-")</f>
        <v>0.34115533736707537</v>
      </c>
      <c r="K94" s="12"/>
      <c r="L94" s="159">
        <v>1</v>
      </c>
      <c r="M94" s="159" t="s">
        <v>493</v>
      </c>
      <c r="N94" s="159">
        <v>205156.49</v>
      </c>
      <c r="O94" s="185">
        <f t="shared" si="5"/>
        <v>205156.49</v>
      </c>
      <c r="P94" s="215">
        <f t="shared" si="6"/>
        <v>69990.231558995016</v>
      </c>
      <c r="Q94" s="215" cm="1">
        <f t="array" ref="Q94">IF(P94="-",0,P94/(1+'General inputs'!$H$32)^IFERROR(INDEX('MP Calculations'!$C$40:$C$130,MATCH(F94,'MP Calculations'!$D$40:$D$130,0),0),-1))</f>
        <v>159364.58261272139</v>
      </c>
    </row>
    <row r="95" spans="3:17" x14ac:dyDescent="0.25">
      <c r="C95" s="159"/>
      <c r="D95" s="165" t="s">
        <v>516</v>
      </c>
      <c r="E95" s="239">
        <v>37574</v>
      </c>
      <c r="F95" s="172" t="str">
        <f t="shared" si="4"/>
        <v>2002-03</v>
      </c>
      <c r="G95" s="68"/>
      <c r="H95" s="167" t="s">
        <v>279</v>
      </c>
      <c r="I95" s="173">
        <v>19964.399283333707</v>
      </c>
      <c r="J95" s="168">
        <f>IFERROR(MIN('MP Calculations'!$E$30/I95,1),"-")</f>
        <v>0.34115533736707537</v>
      </c>
      <c r="K95" s="12"/>
      <c r="L95" s="159">
        <v>1</v>
      </c>
      <c r="M95" s="159" t="s">
        <v>493</v>
      </c>
      <c r="N95" s="159">
        <v>483205.17</v>
      </c>
      <c r="O95" s="185">
        <f t="shared" si="5"/>
        <v>483205.17</v>
      </c>
      <c r="P95" s="215">
        <f t="shared" si="6"/>
        <v>164848.022788865</v>
      </c>
      <c r="Q95" s="215" cm="1">
        <f t="array" ref="Q95">IF(P95="-",0,P95/(1+'General inputs'!$H$32)^IFERROR(INDEX('MP Calculations'!$C$40:$C$130,MATCH(F95,'MP Calculations'!$D$40:$D$130,0),0),-1))</f>
        <v>375351.47064252803</v>
      </c>
    </row>
    <row r="96" spans="3:17" x14ac:dyDescent="0.25">
      <c r="C96" s="159"/>
      <c r="D96" s="165" t="s">
        <v>517</v>
      </c>
      <c r="E96" s="239">
        <v>37623</v>
      </c>
      <c r="F96" s="172" t="str">
        <f t="shared" si="4"/>
        <v>2002-03</v>
      </c>
      <c r="G96" s="68"/>
      <c r="H96" s="167" t="s">
        <v>279</v>
      </c>
      <c r="I96" s="173">
        <v>19964.399283333707</v>
      </c>
      <c r="J96" s="168">
        <f>IFERROR(MIN('MP Calculations'!$E$30/I96,1),"-")</f>
        <v>0.34115533736707537</v>
      </c>
      <c r="K96" s="12"/>
      <c r="L96" s="159">
        <v>1</v>
      </c>
      <c r="M96" s="159" t="s">
        <v>493</v>
      </c>
      <c r="N96" s="159">
        <v>17796.86</v>
      </c>
      <c r="O96" s="185">
        <f t="shared" si="5"/>
        <v>17796.86</v>
      </c>
      <c r="P96" s="215">
        <f t="shared" si="6"/>
        <v>6071.4937773746096</v>
      </c>
      <c r="Q96" s="215" cm="1">
        <f t="array" ref="Q96">IF(P96="-",0,P96/(1+'General inputs'!$H$32)^IFERROR(INDEX('MP Calculations'!$C$40:$C$130,MATCH(F96,'MP Calculations'!$D$40:$D$130,0),0),-1))</f>
        <v>13824.515937648561</v>
      </c>
    </row>
    <row r="97" spans="3:17" x14ac:dyDescent="0.25">
      <c r="C97" s="159"/>
      <c r="D97" s="165" t="s">
        <v>518</v>
      </c>
      <c r="E97" s="239">
        <v>37823</v>
      </c>
      <c r="F97" s="172" t="str">
        <f t="shared" si="4"/>
        <v>2003-04</v>
      </c>
      <c r="G97" s="68"/>
      <c r="H97" s="167" t="s">
        <v>279</v>
      </c>
      <c r="I97" s="173">
        <v>19964.399283333707</v>
      </c>
      <c r="J97" s="168">
        <f>IFERROR(MIN('MP Calculations'!$E$30/I97,1),"-")</f>
        <v>0.34115533736707537</v>
      </c>
      <c r="K97" s="12"/>
      <c r="L97" s="159">
        <v>1</v>
      </c>
      <c r="M97" s="159" t="s">
        <v>493</v>
      </c>
      <c r="N97" s="159">
        <v>884.1</v>
      </c>
      <c r="O97" s="185">
        <f t="shared" si="5"/>
        <v>884.1</v>
      </c>
      <c r="P97" s="215">
        <f t="shared" si="6"/>
        <v>301.61543376623132</v>
      </c>
      <c r="Q97" s="215" cm="1">
        <f t="array" ref="Q97">IF(P97="-",0,P97/(1+'General inputs'!$H$32)^IFERROR(INDEX('MP Calculations'!$C$40:$C$130,MATCH(F97,'MP Calculations'!$D$40:$D$130,0),0),-1))</f>
        <v>659.08316879345045</v>
      </c>
    </row>
    <row r="98" spans="3:17" x14ac:dyDescent="0.25">
      <c r="C98" s="159"/>
      <c r="D98" s="165" t="s">
        <v>519</v>
      </c>
      <c r="E98" s="239">
        <v>38014</v>
      </c>
      <c r="F98" s="172" t="str">
        <f t="shared" si="4"/>
        <v>2003-04</v>
      </c>
      <c r="G98" s="68"/>
      <c r="H98" s="167" t="s">
        <v>279</v>
      </c>
      <c r="I98" s="173">
        <v>19964.399283333707</v>
      </c>
      <c r="J98" s="168">
        <f>IFERROR(MIN('MP Calculations'!$E$30/I98,1),"-")</f>
        <v>0.34115533736707537</v>
      </c>
      <c r="K98" s="12"/>
      <c r="L98" s="159">
        <v>1</v>
      </c>
      <c r="M98" s="159" t="s">
        <v>493</v>
      </c>
      <c r="N98" s="159">
        <v>10507.67</v>
      </c>
      <c r="O98" s="185">
        <f t="shared" si="5"/>
        <v>10507.67</v>
      </c>
      <c r="P98" s="215">
        <f t="shared" si="6"/>
        <v>3584.747703791897</v>
      </c>
      <c r="Q98" s="215" cm="1">
        <f t="array" ref="Q98">IF(P98="-",0,P98/(1+'General inputs'!$H$32)^IFERROR(INDEX('MP Calculations'!$C$40:$C$130,MATCH(F98,'MP Calculations'!$D$40:$D$130,0),0),-1))</f>
        <v>7833.3089472185002</v>
      </c>
    </row>
    <row r="99" spans="3:17" x14ac:dyDescent="0.25">
      <c r="C99" s="159"/>
      <c r="D99" s="165" t="s">
        <v>520</v>
      </c>
      <c r="E99" s="239">
        <v>38055</v>
      </c>
      <c r="F99" s="172" t="str">
        <f t="shared" si="4"/>
        <v>2003-04</v>
      </c>
      <c r="G99" s="68"/>
      <c r="H99" s="167" t="s">
        <v>279</v>
      </c>
      <c r="I99" s="173">
        <v>19964.399283333707</v>
      </c>
      <c r="J99" s="168">
        <f>IFERROR(MIN('MP Calculations'!$E$30/I99,1),"-")</f>
        <v>0.34115533736707537</v>
      </c>
      <c r="K99" s="12"/>
      <c r="L99" s="159">
        <v>1</v>
      </c>
      <c r="M99" s="159" t="s">
        <v>493</v>
      </c>
      <c r="N99" s="159">
        <v>1458.74</v>
      </c>
      <c r="O99" s="185">
        <f t="shared" si="5"/>
        <v>1458.74</v>
      </c>
      <c r="P99" s="215">
        <f t="shared" si="6"/>
        <v>497.65693683084754</v>
      </c>
      <c r="Q99" s="215" cm="1">
        <f t="array" ref="Q99">IF(P99="-",0,P99/(1+'General inputs'!$H$32)^IFERROR(INDEX('MP Calculations'!$C$40:$C$130,MATCH(F99,'MP Calculations'!$D$40:$D$130,0),0),-1))</f>
        <v>1087.4685913875783</v>
      </c>
    </row>
    <row r="100" spans="3:17" x14ac:dyDescent="0.25">
      <c r="C100" s="159"/>
      <c r="D100" s="165" t="s">
        <v>521</v>
      </c>
      <c r="E100" s="239">
        <v>38334</v>
      </c>
      <c r="F100" s="172" t="str">
        <f t="shared" si="4"/>
        <v>2004-05</v>
      </c>
      <c r="G100" s="68"/>
      <c r="H100" s="167" t="s">
        <v>279</v>
      </c>
      <c r="I100" s="173">
        <v>19964.399283333707</v>
      </c>
      <c r="J100" s="168">
        <f>IFERROR(MIN('MP Calculations'!$E$30/I100,1),"-")</f>
        <v>0.34115533736707537</v>
      </c>
      <c r="K100" s="12"/>
      <c r="L100" s="159">
        <v>1</v>
      </c>
      <c r="M100" s="159" t="s">
        <v>493</v>
      </c>
      <c r="N100" s="159">
        <v>2520.75</v>
      </c>
      <c r="O100" s="185">
        <f t="shared" si="5"/>
        <v>2520.75</v>
      </c>
      <c r="P100" s="215">
        <f t="shared" si="6"/>
        <v>859.96731666805522</v>
      </c>
      <c r="Q100" s="215" cm="1">
        <f t="array" ref="Q100">IF(P100="-",0,P100/(1+'General inputs'!$H$32)^IFERROR(INDEX('MP Calculations'!$C$40:$C$130,MATCH(F100,'MP Calculations'!$D$40:$D$130,0),0),-1))</f>
        <v>1803.4366338216253</v>
      </c>
    </row>
    <row r="101" spans="3:17" x14ac:dyDescent="0.25">
      <c r="C101" s="159"/>
      <c r="D101" s="165" t="s">
        <v>330</v>
      </c>
      <c r="E101" s="239">
        <v>38338</v>
      </c>
      <c r="F101" s="172" t="str">
        <f t="shared" si="4"/>
        <v>2004-05</v>
      </c>
      <c r="G101" s="68"/>
      <c r="H101" s="167" t="s">
        <v>279</v>
      </c>
      <c r="I101" s="173">
        <v>19964.399283333707</v>
      </c>
      <c r="J101" s="168">
        <f>IFERROR(MIN('MP Calculations'!$E$30/I101,1),"-")</f>
        <v>0.34115533736707537</v>
      </c>
      <c r="K101" s="12"/>
      <c r="L101" s="159">
        <v>0.60814900000000005</v>
      </c>
      <c r="M101" s="159" t="s">
        <v>492</v>
      </c>
      <c r="N101" s="159">
        <v>236</v>
      </c>
      <c r="O101" s="185">
        <f t="shared" si="5"/>
        <v>143.52316400000001</v>
      </c>
      <c r="P101" s="215">
        <f t="shared" si="6"/>
        <v>48.963693434410089</v>
      </c>
      <c r="Q101" s="215" cm="1">
        <f t="array" ref="Q101">IF(P101="-",0,P101/(1+'General inputs'!$H$32)^IFERROR(INDEX('MP Calculations'!$C$40:$C$130,MATCH(F101,'MP Calculations'!$D$40:$D$130,0),0),-1))</f>
        <v>102.68171447370389</v>
      </c>
    </row>
    <row r="102" spans="3:17" x14ac:dyDescent="0.25">
      <c r="C102" s="159"/>
      <c r="D102" s="165" t="s">
        <v>330</v>
      </c>
      <c r="E102" s="239">
        <v>38338</v>
      </c>
      <c r="F102" s="172" t="str">
        <f t="shared" si="4"/>
        <v>2004-05</v>
      </c>
      <c r="G102" s="68"/>
      <c r="H102" s="167" t="s">
        <v>279</v>
      </c>
      <c r="I102" s="173">
        <v>19964.399283333707</v>
      </c>
      <c r="J102" s="168">
        <f>IFERROR(MIN('MP Calculations'!$E$30/I102,1),"-")</f>
        <v>0.34115533736707537</v>
      </c>
      <c r="K102" s="12"/>
      <c r="L102" s="159">
        <v>0.71753</v>
      </c>
      <c r="M102" s="159" t="s">
        <v>492</v>
      </c>
      <c r="N102" s="159">
        <v>236</v>
      </c>
      <c r="O102" s="185">
        <f t="shared" si="5"/>
        <v>169.33708000000001</v>
      </c>
      <c r="P102" s="215">
        <f t="shared" si="6"/>
        <v>57.770248656155438</v>
      </c>
      <c r="Q102" s="215" cm="1">
        <f t="array" ref="Q102">IF(P102="-",0,P102/(1+'General inputs'!$H$32)^IFERROR(INDEX('MP Calculations'!$C$40:$C$130,MATCH(F102,'MP Calculations'!$D$40:$D$130,0),0),-1))</f>
        <v>121.14993297089489</v>
      </c>
    </row>
    <row r="103" spans="3:17" x14ac:dyDescent="0.25">
      <c r="C103" s="159"/>
      <c r="D103" s="165" t="s">
        <v>330</v>
      </c>
      <c r="E103" s="239">
        <v>38338</v>
      </c>
      <c r="F103" s="172" t="str">
        <f t="shared" si="4"/>
        <v>2004-05</v>
      </c>
      <c r="G103" s="68"/>
      <c r="H103" s="167" t="s">
        <v>279</v>
      </c>
      <c r="I103" s="173">
        <v>19964.399283333707</v>
      </c>
      <c r="J103" s="168">
        <f>IFERROR(MIN('MP Calculations'!$E$30/I103,1),"-")</f>
        <v>0.34115533736707537</v>
      </c>
      <c r="K103" s="12"/>
      <c r="L103" s="159">
        <v>0.25634800000000002</v>
      </c>
      <c r="M103" s="159" t="s">
        <v>492</v>
      </c>
      <c r="N103" s="159">
        <v>236</v>
      </c>
      <c r="O103" s="185">
        <f t="shared" si="5"/>
        <v>60.498128000000008</v>
      </c>
      <c r="P103" s="215">
        <f t="shared" si="6"/>
        <v>20.639259267916511</v>
      </c>
      <c r="Q103" s="215" cm="1">
        <f t="array" ref="Q103">IF(P103="-",0,P103/(1+'General inputs'!$H$32)^IFERROR(INDEX('MP Calculations'!$C$40:$C$130,MATCH(F103,'MP Calculations'!$D$40:$D$130,0),0),-1))</f>
        <v>43.282570787594892</v>
      </c>
    </row>
    <row r="104" spans="3:17" x14ac:dyDescent="0.25">
      <c r="C104" s="159"/>
      <c r="D104" s="165" t="s">
        <v>522</v>
      </c>
      <c r="E104" s="239">
        <v>38352</v>
      </c>
      <c r="F104" s="172" t="str">
        <f t="shared" si="4"/>
        <v>2004-05</v>
      </c>
      <c r="G104" s="68"/>
      <c r="H104" s="167" t="s">
        <v>279</v>
      </c>
      <c r="I104" s="173">
        <v>19964.399283333707</v>
      </c>
      <c r="J104" s="168">
        <f>IFERROR(MIN('MP Calculations'!$E$30/I104,1),"-")</f>
        <v>0.34115533736707537</v>
      </c>
      <c r="K104" s="12"/>
      <c r="L104" s="159">
        <v>1</v>
      </c>
      <c r="M104" s="159" t="s">
        <v>493</v>
      </c>
      <c r="N104" s="159">
        <v>2643.76</v>
      </c>
      <c r="O104" s="185">
        <f t="shared" si="5"/>
        <v>2643.76</v>
      </c>
      <c r="P104" s="215">
        <f t="shared" si="6"/>
        <v>901.93283471757923</v>
      </c>
      <c r="Q104" s="215" cm="1">
        <f t="array" ref="Q104">IF(P104="-",0,P104/(1+'General inputs'!$H$32)^IFERROR(INDEX('MP Calculations'!$C$40:$C$130,MATCH(F104,'MP Calculations'!$D$40:$D$130,0),0),-1))</f>
        <v>1891.4424814171418</v>
      </c>
    </row>
    <row r="105" spans="3:17" x14ac:dyDescent="0.25">
      <c r="C105" s="159"/>
      <c r="D105" s="165" t="s">
        <v>523</v>
      </c>
      <c r="E105" s="239">
        <v>38504</v>
      </c>
      <c r="F105" s="172" t="str">
        <f t="shared" si="4"/>
        <v>2004-05</v>
      </c>
      <c r="G105" s="68"/>
      <c r="H105" s="167" t="s">
        <v>279</v>
      </c>
      <c r="I105" s="173">
        <v>19964.399283333707</v>
      </c>
      <c r="J105" s="168">
        <f>IFERROR(MIN('MP Calculations'!$E$30/I105,1),"-")</f>
        <v>0.34115533736707537</v>
      </c>
      <c r="K105" s="12"/>
      <c r="L105" s="159">
        <v>1</v>
      </c>
      <c r="M105" s="159" t="s">
        <v>493</v>
      </c>
      <c r="N105" s="159">
        <v>35256.050000000003</v>
      </c>
      <c r="O105" s="185">
        <f t="shared" si="5"/>
        <v>35256.050000000003</v>
      </c>
      <c r="P105" s="215">
        <f t="shared" si="6"/>
        <v>12027.789631980479</v>
      </c>
      <c r="Q105" s="215" cm="1">
        <f t="array" ref="Q105">IF(P105="-",0,P105/(1+'General inputs'!$H$32)^IFERROR(INDEX('MP Calculations'!$C$40:$C$130,MATCH(F105,'MP Calculations'!$D$40:$D$130,0),0),-1))</f>
        <v>25223.466085032993</v>
      </c>
    </row>
    <row r="106" spans="3:17" x14ac:dyDescent="0.25">
      <c r="C106" s="159"/>
      <c r="D106" s="165" t="s">
        <v>524</v>
      </c>
      <c r="E106" s="239">
        <v>38504</v>
      </c>
      <c r="F106" s="172" t="str">
        <f t="shared" si="4"/>
        <v>2004-05</v>
      </c>
      <c r="G106" s="68"/>
      <c r="H106" s="167" t="s">
        <v>279</v>
      </c>
      <c r="I106" s="173">
        <v>19964.399283333707</v>
      </c>
      <c r="J106" s="168">
        <f>IFERROR(MIN('MP Calculations'!$E$30/I106,1),"-")</f>
        <v>0.34115533736707537</v>
      </c>
      <c r="K106" s="12"/>
      <c r="L106" s="159">
        <v>1</v>
      </c>
      <c r="M106" s="159" t="s">
        <v>493</v>
      </c>
      <c r="N106" s="159">
        <v>6471.08</v>
      </c>
      <c r="O106" s="185">
        <f t="shared" si="5"/>
        <v>6471.08</v>
      </c>
      <c r="P106" s="215">
        <f t="shared" si="6"/>
        <v>2207.6434805293343</v>
      </c>
      <c r="Q106" s="215" cm="1">
        <f t="array" ref="Q106">IF(P106="-",0,P106/(1+'General inputs'!$H$32)^IFERROR(INDEX('MP Calculations'!$C$40:$C$130,MATCH(F106,'MP Calculations'!$D$40:$D$130,0),0),-1))</f>
        <v>4629.6470226680331</v>
      </c>
    </row>
    <row r="107" spans="3:17" x14ac:dyDescent="0.25">
      <c r="C107" s="159"/>
      <c r="D107" s="165" t="s">
        <v>525</v>
      </c>
      <c r="E107" s="239">
        <v>38504</v>
      </c>
      <c r="F107" s="172" t="str">
        <f t="shared" si="4"/>
        <v>2004-05</v>
      </c>
      <c r="G107" s="68"/>
      <c r="H107" s="167" t="s">
        <v>279</v>
      </c>
      <c r="I107" s="173">
        <v>19964.399283333707</v>
      </c>
      <c r="J107" s="168">
        <f>IFERROR(MIN('MP Calculations'!$E$30/I107,1),"-")</f>
        <v>0.34115533736707537</v>
      </c>
      <c r="K107" s="12"/>
      <c r="L107" s="159">
        <v>1</v>
      </c>
      <c r="M107" s="159" t="s">
        <v>493</v>
      </c>
      <c r="N107" s="159">
        <v>22231.66</v>
      </c>
      <c r="O107" s="185">
        <f t="shared" si="5"/>
        <v>22231.66</v>
      </c>
      <c r="P107" s="215">
        <f t="shared" si="6"/>
        <v>7584.4494675301148</v>
      </c>
      <c r="Q107" s="215" cm="1">
        <f t="array" ref="Q107">IF(P107="-",0,P107/(1+'General inputs'!$H$32)^IFERROR(INDEX('MP Calculations'!$C$40:$C$130,MATCH(F107,'MP Calculations'!$D$40:$D$130,0),0),-1))</f>
        <v>15905.341693808141</v>
      </c>
    </row>
    <row r="108" spans="3:17" x14ac:dyDescent="0.25">
      <c r="C108" s="159"/>
      <c r="D108" s="165" t="s">
        <v>526</v>
      </c>
      <c r="E108" s="239">
        <v>38504</v>
      </c>
      <c r="F108" s="172" t="str">
        <f t="shared" si="4"/>
        <v>2004-05</v>
      </c>
      <c r="G108" s="68"/>
      <c r="H108" s="167" t="s">
        <v>279</v>
      </c>
      <c r="I108" s="173">
        <v>19964.399283333707</v>
      </c>
      <c r="J108" s="168">
        <f>IFERROR(MIN('MP Calculations'!$E$30/I108,1),"-")</f>
        <v>0.34115533736707537</v>
      </c>
      <c r="K108" s="12"/>
      <c r="L108" s="159">
        <v>1</v>
      </c>
      <c r="M108" s="159" t="s">
        <v>493</v>
      </c>
      <c r="N108" s="159">
        <v>1212.3699999999999</v>
      </c>
      <c r="O108" s="185">
        <f t="shared" si="5"/>
        <v>1212.3699999999999</v>
      </c>
      <c r="P108" s="215">
        <f t="shared" si="6"/>
        <v>413.60649636372113</v>
      </c>
      <c r="Q108" s="215" cm="1">
        <f t="array" ref="Q108">IF(P108="-",0,P108/(1+'General inputs'!$H$32)^IFERROR(INDEX('MP Calculations'!$C$40:$C$130,MATCH(F108,'MP Calculations'!$D$40:$D$130,0),0),-1))</f>
        <v>867.37378627246801</v>
      </c>
    </row>
    <row r="109" spans="3:17" x14ac:dyDescent="0.25">
      <c r="C109" s="159"/>
      <c r="D109" s="165" t="s">
        <v>527</v>
      </c>
      <c r="E109" s="239">
        <v>38504</v>
      </c>
      <c r="F109" s="172" t="str">
        <f t="shared" si="4"/>
        <v>2004-05</v>
      </c>
      <c r="G109" s="68"/>
      <c r="H109" s="167" t="s">
        <v>279</v>
      </c>
      <c r="I109" s="173">
        <v>19964.399283333707</v>
      </c>
      <c r="J109" s="168">
        <f>IFERROR(MIN('MP Calculations'!$E$30/I109,1),"-")</f>
        <v>0.34115533736707537</v>
      </c>
      <c r="K109" s="12"/>
      <c r="L109" s="159">
        <v>1</v>
      </c>
      <c r="M109" s="159" t="s">
        <v>493</v>
      </c>
      <c r="N109" s="159">
        <v>422.83</v>
      </c>
      <c r="O109" s="185">
        <f t="shared" si="5"/>
        <v>422.83</v>
      </c>
      <c r="P109" s="215">
        <f t="shared" si="6"/>
        <v>144.25071129892046</v>
      </c>
      <c r="Q109" s="215" cm="1">
        <f t="array" ref="Q109">IF(P109="-",0,P109/(1+'General inputs'!$H$32)^IFERROR(INDEX('MP Calculations'!$C$40:$C$130,MATCH(F109,'MP Calculations'!$D$40:$D$130,0),0),-1))</f>
        <v>302.50802811813855</v>
      </c>
    </row>
    <row r="110" spans="3:17" x14ac:dyDescent="0.25">
      <c r="C110" s="159"/>
      <c r="D110" s="165" t="s">
        <v>528</v>
      </c>
      <c r="E110" s="239">
        <v>38504</v>
      </c>
      <c r="F110" s="172" t="str">
        <f t="shared" si="4"/>
        <v>2004-05</v>
      </c>
      <c r="G110" s="68"/>
      <c r="H110" s="167" t="s">
        <v>279</v>
      </c>
      <c r="I110" s="173">
        <v>19964.399283333707</v>
      </c>
      <c r="J110" s="168">
        <f>IFERROR(MIN('MP Calculations'!$E$30/I110,1),"-")</f>
        <v>0.34115533736707537</v>
      </c>
      <c r="K110" s="12"/>
      <c r="L110" s="159">
        <v>1</v>
      </c>
      <c r="M110" s="159" t="s">
        <v>493</v>
      </c>
      <c r="N110" s="159">
        <v>24519.62</v>
      </c>
      <c r="O110" s="185">
        <f t="shared" si="5"/>
        <v>24519.62</v>
      </c>
      <c r="P110" s="215">
        <f t="shared" si="6"/>
        <v>8364.9992332124875</v>
      </c>
      <c r="Q110" s="215" cm="1">
        <f t="array" ref="Q110">IF(P110="-",0,P110/(1+'General inputs'!$H$32)^IFERROR(INDEX('MP Calculations'!$C$40:$C$130,MATCH(F110,'MP Calculations'!$D$40:$D$130,0),0),-1))</f>
        <v>17542.231857734958</v>
      </c>
    </row>
    <row r="111" spans="3:17" x14ac:dyDescent="0.25">
      <c r="C111" s="159"/>
      <c r="D111" s="165" t="s">
        <v>529</v>
      </c>
      <c r="E111" s="239">
        <v>38504</v>
      </c>
      <c r="F111" s="172" t="str">
        <f t="shared" si="4"/>
        <v>2004-05</v>
      </c>
      <c r="G111" s="68"/>
      <c r="H111" s="167" t="s">
        <v>279</v>
      </c>
      <c r="I111" s="173">
        <v>19964.399283333707</v>
      </c>
      <c r="J111" s="168">
        <f>IFERROR(MIN('MP Calculations'!$E$30/I111,1),"-")</f>
        <v>0.34115533736707537</v>
      </c>
      <c r="K111" s="12"/>
      <c r="L111" s="159">
        <v>1</v>
      </c>
      <c r="M111" s="159" t="s">
        <v>493</v>
      </c>
      <c r="N111" s="159">
        <v>10055.959999999999</v>
      </c>
      <c r="O111" s="185">
        <f t="shared" si="5"/>
        <v>10055.959999999999</v>
      </c>
      <c r="P111" s="215">
        <f t="shared" si="6"/>
        <v>3430.6444263498151</v>
      </c>
      <c r="Q111" s="215" cm="1">
        <f t="array" ref="Q111">IF(P111="-",0,P111/(1+'General inputs'!$H$32)^IFERROR(INDEX('MP Calculations'!$C$40:$C$130,MATCH(F111,'MP Calculations'!$D$40:$D$130,0),0),-1))</f>
        <v>7194.4011315064608</v>
      </c>
    </row>
    <row r="112" spans="3:17" x14ac:dyDescent="0.25">
      <c r="C112" s="159"/>
      <c r="D112" s="165" t="s">
        <v>530</v>
      </c>
      <c r="E112" s="239">
        <v>38504</v>
      </c>
      <c r="F112" s="172" t="str">
        <f t="shared" si="4"/>
        <v>2004-05</v>
      </c>
      <c r="G112" s="68"/>
      <c r="H112" s="167" t="s">
        <v>279</v>
      </c>
      <c r="I112" s="173">
        <v>19964.399283333707</v>
      </c>
      <c r="J112" s="168">
        <f>IFERROR(MIN('MP Calculations'!$E$30/I112,1),"-")</f>
        <v>0.34115533736707537</v>
      </c>
      <c r="K112" s="12"/>
      <c r="L112" s="159">
        <v>1</v>
      </c>
      <c r="M112" s="159" t="s">
        <v>493</v>
      </c>
      <c r="N112" s="159">
        <v>14554.27</v>
      </c>
      <c r="O112" s="185">
        <f t="shared" si="5"/>
        <v>14554.27</v>
      </c>
      <c r="P112" s="215">
        <f t="shared" si="6"/>
        <v>4965.2668919815042</v>
      </c>
      <c r="Q112" s="215" cm="1">
        <f t="array" ref="Q112">IF(P112="-",0,P112/(1+'General inputs'!$H$32)^IFERROR(INDEX('MP Calculations'!$C$40:$C$130,MATCH(F112,'MP Calculations'!$D$40:$D$130,0),0),-1))</f>
        <v>10412.656430241423</v>
      </c>
    </row>
    <row r="113" spans="3:17" x14ac:dyDescent="0.25">
      <c r="C113" s="159"/>
      <c r="D113" s="165" t="s">
        <v>531</v>
      </c>
      <c r="E113" s="239">
        <v>38749</v>
      </c>
      <c r="F113" s="172" t="str">
        <f t="shared" si="4"/>
        <v>2005-06</v>
      </c>
      <c r="G113" s="68"/>
      <c r="H113" s="167" t="s">
        <v>279</v>
      </c>
      <c r="I113" s="173">
        <v>19964.399283333707</v>
      </c>
      <c r="J113" s="168">
        <f>IFERROR(MIN('MP Calculations'!$E$30/I113,1),"-")</f>
        <v>0.34115533736707537</v>
      </c>
      <c r="K113" s="12"/>
      <c r="L113" s="159">
        <v>1</v>
      </c>
      <c r="M113" s="159" t="s">
        <v>493</v>
      </c>
      <c r="N113" s="159">
        <v>17207.419999999998</v>
      </c>
      <c r="O113" s="185">
        <f t="shared" si="5"/>
        <v>17207.419999999998</v>
      </c>
      <c r="P113" s="215">
        <f t="shared" si="6"/>
        <v>5870.4031753169593</v>
      </c>
      <c r="Q113" s="215" cm="1">
        <f t="array" ref="Q113">IF(P113="-",0,P113/(1+'General inputs'!$H$32)^IFERROR(INDEX('MP Calculations'!$C$40:$C$130,MATCH(F113,'MP Calculations'!$D$40:$D$130,0),0),-1))</f>
        <v>11814.603513126995</v>
      </c>
    </row>
    <row r="114" spans="3:17" x14ac:dyDescent="0.25">
      <c r="C114" s="159"/>
      <c r="D114" s="165" t="s">
        <v>532</v>
      </c>
      <c r="E114" s="239">
        <v>38749</v>
      </c>
      <c r="F114" s="172" t="str">
        <f t="shared" si="4"/>
        <v>2005-06</v>
      </c>
      <c r="G114" s="68"/>
      <c r="H114" s="167" t="s">
        <v>279</v>
      </c>
      <c r="I114" s="173">
        <v>19964.399283333707</v>
      </c>
      <c r="J114" s="168">
        <f>IFERROR(MIN('MP Calculations'!$E$30/I114,1),"-")</f>
        <v>0.34115533736707537</v>
      </c>
      <c r="K114" s="12"/>
      <c r="L114" s="159">
        <v>1</v>
      </c>
      <c r="M114" s="159" t="s">
        <v>493</v>
      </c>
      <c r="N114" s="159">
        <v>7321.17</v>
      </c>
      <c r="O114" s="185">
        <f t="shared" si="5"/>
        <v>7321.17</v>
      </c>
      <c r="P114" s="215">
        <f t="shared" si="6"/>
        <v>2497.6562212717113</v>
      </c>
      <c r="Q114" s="215" cm="1">
        <f t="array" ref="Q114">IF(P114="-",0,P114/(1+'General inputs'!$H$32)^IFERROR(INDEX('MP Calculations'!$C$40:$C$130,MATCH(F114,'MP Calculations'!$D$40:$D$130,0),0),-1))</f>
        <v>5026.7106168269256</v>
      </c>
    </row>
    <row r="115" spans="3:17" x14ac:dyDescent="0.25">
      <c r="C115" s="159"/>
      <c r="D115" s="165" t="s">
        <v>533</v>
      </c>
      <c r="E115" s="239">
        <v>38749</v>
      </c>
      <c r="F115" s="172" t="str">
        <f t="shared" si="4"/>
        <v>2005-06</v>
      </c>
      <c r="G115" s="68"/>
      <c r="H115" s="167" t="s">
        <v>279</v>
      </c>
      <c r="I115" s="173">
        <v>19964.399283333707</v>
      </c>
      <c r="J115" s="168">
        <f>IFERROR(MIN('MP Calculations'!$E$30/I115,1),"-")</f>
        <v>0.34115533736707537</v>
      </c>
      <c r="K115" s="12"/>
      <c r="L115" s="159">
        <v>1</v>
      </c>
      <c r="M115" s="159" t="s">
        <v>493</v>
      </c>
      <c r="N115" s="159">
        <v>26919.45</v>
      </c>
      <c r="O115" s="185">
        <f t="shared" si="5"/>
        <v>26919.45</v>
      </c>
      <c r="P115" s="215">
        <f t="shared" si="6"/>
        <v>9183.7140464861168</v>
      </c>
      <c r="Q115" s="215" cm="1">
        <f t="array" ref="Q115">IF(P115="-",0,P115/(1+'General inputs'!$H$32)^IFERROR(INDEX('MP Calculations'!$C$40:$C$130,MATCH(F115,'MP Calculations'!$D$40:$D$130,0),0),-1))</f>
        <v>18482.877069394861</v>
      </c>
    </row>
    <row r="116" spans="3:17" x14ac:dyDescent="0.25">
      <c r="C116" s="159"/>
      <c r="D116" s="165" t="s">
        <v>534</v>
      </c>
      <c r="E116" s="239">
        <v>38749</v>
      </c>
      <c r="F116" s="172" t="str">
        <f t="shared" si="4"/>
        <v>2005-06</v>
      </c>
      <c r="G116" s="68"/>
      <c r="H116" s="167" t="s">
        <v>279</v>
      </c>
      <c r="I116" s="173">
        <v>19964.399283333707</v>
      </c>
      <c r="J116" s="168">
        <f>IFERROR(MIN('MP Calculations'!$E$30/I116,1),"-")</f>
        <v>0.34115533736707537</v>
      </c>
      <c r="K116" s="12"/>
      <c r="L116" s="159">
        <v>1</v>
      </c>
      <c r="M116" s="159" t="s">
        <v>493</v>
      </c>
      <c r="N116" s="159">
        <v>21395.67</v>
      </c>
      <c r="O116" s="185">
        <f t="shared" si="5"/>
        <v>21395.67</v>
      </c>
      <c r="P116" s="215">
        <f t="shared" si="6"/>
        <v>7299.2470170446131</v>
      </c>
      <c r="Q116" s="215" cm="1">
        <f t="array" ref="Q116">IF(P116="-",0,P116/(1+'General inputs'!$H$32)^IFERROR(INDEX('MP Calculations'!$C$40:$C$130,MATCH(F116,'MP Calculations'!$D$40:$D$130,0),0),-1))</f>
        <v>14690.253271420461</v>
      </c>
    </row>
    <row r="117" spans="3:17" x14ac:dyDescent="0.25">
      <c r="C117" s="159"/>
      <c r="D117" s="165" t="s">
        <v>535</v>
      </c>
      <c r="E117" s="239">
        <v>38749</v>
      </c>
      <c r="F117" s="172" t="str">
        <f t="shared" si="4"/>
        <v>2005-06</v>
      </c>
      <c r="G117" s="68"/>
      <c r="H117" s="167" t="s">
        <v>279</v>
      </c>
      <c r="I117" s="173">
        <v>19964.399283333707</v>
      </c>
      <c r="J117" s="168">
        <f>IFERROR(MIN('MP Calculations'!$E$30/I117,1),"-")</f>
        <v>0.34115533736707537</v>
      </c>
      <c r="K117" s="12"/>
      <c r="L117" s="159">
        <v>1</v>
      </c>
      <c r="M117" s="159" t="s">
        <v>493</v>
      </c>
      <c r="N117" s="159">
        <v>6906.63</v>
      </c>
      <c r="O117" s="185">
        <f t="shared" si="5"/>
        <v>6906.63</v>
      </c>
      <c r="P117" s="215">
        <f t="shared" si="6"/>
        <v>2356.2336877195639</v>
      </c>
      <c r="Q117" s="215" cm="1">
        <f t="array" ref="Q117">IF(P117="-",0,P117/(1+'General inputs'!$H$32)^IFERROR(INDEX('MP Calculations'!$C$40:$C$130,MATCH(F117,'MP Calculations'!$D$40:$D$130,0),0),-1))</f>
        <v>4742.0877192436938</v>
      </c>
    </row>
    <row r="118" spans="3:17" x14ac:dyDescent="0.25">
      <c r="C118" s="159"/>
      <c r="D118" s="165" t="s">
        <v>536</v>
      </c>
      <c r="E118" s="239">
        <v>38749</v>
      </c>
      <c r="F118" s="172" t="str">
        <f t="shared" si="4"/>
        <v>2005-06</v>
      </c>
      <c r="G118" s="68"/>
      <c r="H118" s="167" t="s">
        <v>279</v>
      </c>
      <c r="I118" s="173">
        <v>19964.399283333707</v>
      </c>
      <c r="J118" s="168">
        <f>IFERROR(MIN('MP Calculations'!$E$30/I118,1),"-")</f>
        <v>0.34115533736707537</v>
      </c>
      <c r="K118" s="12"/>
      <c r="L118" s="159">
        <v>1</v>
      </c>
      <c r="M118" s="159" t="s">
        <v>493</v>
      </c>
      <c r="N118" s="159">
        <v>523.86</v>
      </c>
      <c r="O118" s="185">
        <f t="shared" si="5"/>
        <v>523.86</v>
      </c>
      <c r="P118" s="215">
        <f t="shared" si="6"/>
        <v>178.7176350331161</v>
      </c>
      <c r="Q118" s="215" cm="1">
        <f t="array" ref="Q118">IF(P118="-",0,P118/(1+'General inputs'!$H$32)^IFERROR(INDEX('MP Calculations'!$C$40:$C$130,MATCH(F118,'MP Calculations'!$D$40:$D$130,0),0),-1))</f>
        <v>359.68193932540197</v>
      </c>
    </row>
    <row r="119" spans="3:17" x14ac:dyDescent="0.25">
      <c r="C119" s="159"/>
      <c r="D119" s="165" t="s">
        <v>537</v>
      </c>
      <c r="E119" s="239">
        <v>38749</v>
      </c>
      <c r="F119" s="172" t="str">
        <f t="shared" si="4"/>
        <v>2005-06</v>
      </c>
      <c r="G119" s="68"/>
      <c r="H119" s="167" t="s">
        <v>279</v>
      </c>
      <c r="I119" s="173">
        <v>19964.399283333707</v>
      </c>
      <c r="J119" s="168">
        <f>IFERROR(MIN('MP Calculations'!$E$30/I119,1),"-")</f>
        <v>0.34115533736707537</v>
      </c>
      <c r="K119" s="12"/>
      <c r="L119" s="159">
        <v>1</v>
      </c>
      <c r="M119" s="159" t="s">
        <v>493</v>
      </c>
      <c r="N119" s="159">
        <v>16884.849999999999</v>
      </c>
      <c r="O119" s="185">
        <f t="shared" si="5"/>
        <v>16884.849999999999</v>
      </c>
      <c r="P119" s="215">
        <f t="shared" si="6"/>
        <v>5760.3566981424619</v>
      </c>
      <c r="Q119" s="215" cm="1">
        <f t="array" ref="Q119">IF(P119="-",0,P119/(1+'General inputs'!$H$32)^IFERROR(INDEX('MP Calculations'!$C$40:$C$130,MATCH(F119,'MP Calculations'!$D$40:$D$130,0),0),-1))</f>
        <v>11593.127158436439</v>
      </c>
    </row>
    <row r="120" spans="3:17" x14ac:dyDescent="0.25">
      <c r="C120" s="159"/>
      <c r="D120" s="165" t="s">
        <v>538</v>
      </c>
      <c r="E120" s="239">
        <v>38749</v>
      </c>
      <c r="F120" s="172" t="str">
        <f t="shared" si="4"/>
        <v>2005-06</v>
      </c>
      <c r="G120" s="68"/>
      <c r="H120" s="167" t="s">
        <v>279</v>
      </c>
      <c r="I120" s="173">
        <v>19964.399283333707</v>
      </c>
      <c r="J120" s="168">
        <f>IFERROR(MIN('MP Calculations'!$E$30/I120,1),"-")</f>
        <v>0.34115533736707537</v>
      </c>
      <c r="K120" s="12"/>
      <c r="L120" s="159">
        <v>1</v>
      </c>
      <c r="M120" s="159" t="s">
        <v>493</v>
      </c>
      <c r="N120" s="159">
        <v>549.05999999999995</v>
      </c>
      <c r="O120" s="185">
        <f t="shared" si="5"/>
        <v>549.05999999999995</v>
      </c>
      <c r="P120" s="215">
        <f t="shared" si="6"/>
        <v>187.31474953476638</v>
      </c>
      <c r="Q120" s="215" cm="1">
        <f t="array" ref="Q120">IF(P120="-",0,P120/(1+'General inputs'!$H$32)^IFERROR(INDEX('MP Calculations'!$C$40:$C$130,MATCH(F120,'MP Calculations'!$D$40:$D$130,0),0),-1))</f>
        <v>376.98424312985372</v>
      </c>
    </row>
    <row r="121" spans="3:17" x14ac:dyDescent="0.25">
      <c r="C121" s="159"/>
      <c r="D121" s="165" t="s">
        <v>538</v>
      </c>
      <c r="E121" s="239">
        <v>38749</v>
      </c>
      <c r="F121" s="172" t="str">
        <f t="shared" si="4"/>
        <v>2005-06</v>
      </c>
      <c r="G121" s="68"/>
      <c r="H121" s="167" t="s">
        <v>279</v>
      </c>
      <c r="I121" s="173">
        <v>19964.399283333707</v>
      </c>
      <c r="J121" s="168">
        <f>IFERROR(MIN('MP Calculations'!$E$30/I121,1),"-")</f>
        <v>0.34115533736707537</v>
      </c>
      <c r="K121" s="12"/>
      <c r="L121" s="159">
        <v>1</v>
      </c>
      <c r="M121" s="159" t="s">
        <v>493</v>
      </c>
      <c r="N121" s="159">
        <v>3877.77</v>
      </c>
      <c r="O121" s="185">
        <f t="shared" si="5"/>
        <v>3877.77</v>
      </c>
      <c r="P121" s="215">
        <f t="shared" si="6"/>
        <v>1322.9219325819238</v>
      </c>
      <c r="Q121" s="215" cm="1">
        <f t="array" ref="Q121">IF(P121="-",0,P121/(1+'General inputs'!$H$32)^IFERROR(INDEX('MP Calculations'!$C$40:$C$130,MATCH(F121,'MP Calculations'!$D$40:$D$130,0),0),-1))</f>
        <v>2662.474389832902</v>
      </c>
    </row>
    <row r="122" spans="3:17" x14ac:dyDescent="0.25">
      <c r="C122" s="159"/>
      <c r="D122" s="165" t="s">
        <v>539</v>
      </c>
      <c r="E122" s="239">
        <v>38749</v>
      </c>
      <c r="F122" s="172" t="str">
        <f t="shared" si="4"/>
        <v>2005-06</v>
      </c>
      <c r="G122" s="68"/>
      <c r="H122" s="167" t="s">
        <v>279</v>
      </c>
      <c r="I122" s="173">
        <v>19964.399283333707</v>
      </c>
      <c r="J122" s="168">
        <f>IFERROR(MIN('MP Calculations'!$E$30/I122,1),"-")</f>
        <v>0.34115533736707537</v>
      </c>
      <c r="K122" s="12"/>
      <c r="L122" s="159">
        <v>1</v>
      </c>
      <c r="M122" s="159" t="s">
        <v>493</v>
      </c>
      <c r="N122" s="159">
        <v>2964.09</v>
      </c>
      <c r="O122" s="185">
        <f t="shared" si="5"/>
        <v>2964.09</v>
      </c>
      <c r="P122" s="215">
        <f t="shared" si="6"/>
        <v>1011.2151239363745</v>
      </c>
      <c r="Q122" s="215" cm="1">
        <f t="array" ref="Q122">IF(P122="-",0,P122/(1+'General inputs'!$H$32)^IFERROR(INDEX('MP Calculations'!$C$40:$C$130,MATCH(F122,'MP Calculations'!$D$40:$D$130,0),0),-1))</f>
        <v>2035.1422890372062</v>
      </c>
    </row>
    <row r="123" spans="3:17" x14ac:dyDescent="0.25">
      <c r="C123" s="159"/>
      <c r="D123" s="165" t="s">
        <v>540</v>
      </c>
      <c r="E123" s="239">
        <v>38749</v>
      </c>
      <c r="F123" s="172" t="str">
        <f t="shared" si="4"/>
        <v>2005-06</v>
      </c>
      <c r="G123" s="68"/>
      <c r="H123" s="167" t="s">
        <v>279</v>
      </c>
      <c r="I123" s="173">
        <v>19964.399283333707</v>
      </c>
      <c r="J123" s="168">
        <f>IFERROR(MIN('MP Calculations'!$E$30/I123,1),"-")</f>
        <v>0.34115533736707537</v>
      </c>
      <c r="K123" s="12"/>
      <c r="L123" s="159">
        <v>1</v>
      </c>
      <c r="M123" s="159" t="s">
        <v>493</v>
      </c>
      <c r="N123" s="159">
        <v>8180.01</v>
      </c>
      <c r="O123" s="185">
        <f t="shared" si="5"/>
        <v>8180.01</v>
      </c>
      <c r="P123" s="215">
        <f t="shared" si="6"/>
        <v>2790.6540712160504</v>
      </c>
      <c r="Q123" s="215" cm="1">
        <f t="array" ref="Q123">IF(P123="-",0,P123/(1+'General inputs'!$H$32)^IFERROR(INDEX('MP Calculations'!$C$40:$C$130,MATCH(F123,'MP Calculations'!$D$40:$D$130,0),0),-1))</f>
        <v>5616.38960886722</v>
      </c>
    </row>
    <row r="124" spans="3:17" x14ac:dyDescent="0.25">
      <c r="C124" s="159"/>
      <c r="D124" s="165" t="s">
        <v>541</v>
      </c>
      <c r="E124" s="239">
        <v>38883</v>
      </c>
      <c r="F124" s="172" t="str">
        <f t="shared" si="4"/>
        <v>2005-06</v>
      </c>
      <c r="G124" s="68"/>
      <c r="H124" s="167" t="s">
        <v>279</v>
      </c>
      <c r="I124" s="173">
        <v>19964.399283333707</v>
      </c>
      <c r="J124" s="168">
        <f>IFERROR(MIN('MP Calculations'!$E$30/I124,1),"-")</f>
        <v>0.34115533736707537</v>
      </c>
      <c r="K124" s="12"/>
      <c r="L124" s="159">
        <v>1</v>
      </c>
      <c r="M124" s="159" t="s">
        <v>493</v>
      </c>
      <c r="N124" s="159">
        <v>518.91999999999996</v>
      </c>
      <c r="O124" s="185">
        <f t="shared" si="5"/>
        <v>518.91999999999996</v>
      </c>
      <c r="P124" s="215">
        <f t="shared" si="6"/>
        <v>177.03232766652275</v>
      </c>
      <c r="Q124" s="215" cm="1">
        <f t="array" ref="Q124">IF(P124="-",0,P124/(1+'General inputs'!$H$32)^IFERROR(INDEX('MP Calculations'!$C$40:$C$130,MATCH(F124,'MP Calculations'!$D$40:$D$130,0),0),-1))</f>
        <v>356.29013850024353</v>
      </c>
    </row>
    <row r="125" spans="3:17" x14ac:dyDescent="0.25">
      <c r="C125" s="159"/>
      <c r="D125" s="165" t="s">
        <v>542</v>
      </c>
      <c r="E125" s="239">
        <v>38883</v>
      </c>
      <c r="F125" s="172" t="str">
        <f t="shared" si="4"/>
        <v>2005-06</v>
      </c>
      <c r="G125" s="68"/>
      <c r="H125" s="167" t="s">
        <v>279</v>
      </c>
      <c r="I125" s="173">
        <v>19964.399283333707</v>
      </c>
      <c r="J125" s="168">
        <f>IFERROR(MIN('MP Calculations'!$E$30/I125,1),"-")</f>
        <v>0.34115533736707537</v>
      </c>
      <c r="K125" s="12"/>
      <c r="L125" s="159">
        <v>1</v>
      </c>
      <c r="M125" s="159" t="s">
        <v>493</v>
      </c>
      <c r="N125" s="159">
        <v>448.39</v>
      </c>
      <c r="O125" s="185">
        <f t="shared" si="5"/>
        <v>448.39</v>
      </c>
      <c r="P125" s="215">
        <f t="shared" si="6"/>
        <v>152.97064172202292</v>
      </c>
      <c r="Q125" s="215" cm="1">
        <f t="array" ref="Q125">IF(P125="-",0,P125/(1+'General inputs'!$H$32)^IFERROR(INDEX('MP Calculations'!$C$40:$C$130,MATCH(F125,'MP Calculations'!$D$40:$D$130,0),0),-1))</f>
        <v>307.86428582849805</v>
      </c>
    </row>
    <row r="126" spans="3:17" x14ac:dyDescent="0.25">
      <c r="C126" s="159"/>
      <c r="D126" s="165" t="s">
        <v>543</v>
      </c>
      <c r="E126" s="239">
        <v>38883</v>
      </c>
      <c r="F126" s="172" t="str">
        <f t="shared" si="4"/>
        <v>2005-06</v>
      </c>
      <c r="G126" s="68"/>
      <c r="H126" s="167" t="s">
        <v>279</v>
      </c>
      <c r="I126" s="173">
        <v>19964.399283333707</v>
      </c>
      <c r="J126" s="168">
        <f>IFERROR(MIN('MP Calculations'!$E$30/I126,1),"-")</f>
        <v>0.34115533736707537</v>
      </c>
      <c r="K126" s="12"/>
      <c r="L126" s="159">
        <v>1</v>
      </c>
      <c r="M126" s="159" t="s">
        <v>493</v>
      </c>
      <c r="N126" s="159">
        <v>448.28</v>
      </c>
      <c r="O126" s="185">
        <f t="shared" si="5"/>
        <v>448.28</v>
      </c>
      <c r="P126" s="215">
        <f t="shared" si="6"/>
        <v>152.93311463491253</v>
      </c>
      <c r="Q126" s="215" cm="1">
        <f t="array" ref="Q126">IF(P126="-",0,P126/(1+'General inputs'!$H$32)^IFERROR(INDEX('MP Calculations'!$C$40:$C$130,MATCH(F126,'MP Calculations'!$D$40:$D$130,0),0),-1))</f>
        <v>307.78875989919288</v>
      </c>
    </row>
    <row r="127" spans="3:17" x14ac:dyDescent="0.25">
      <c r="C127" s="159"/>
      <c r="D127" s="165" t="s">
        <v>544</v>
      </c>
      <c r="E127" s="239">
        <v>38883</v>
      </c>
      <c r="F127" s="172" t="str">
        <f t="shared" si="4"/>
        <v>2005-06</v>
      </c>
      <c r="G127" s="68"/>
      <c r="H127" s="167" t="s">
        <v>279</v>
      </c>
      <c r="I127" s="173">
        <v>19964.399283333707</v>
      </c>
      <c r="J127" s="168">
        <f>IFERROR(MIN('MP Calculations'!$E$30/I127,1),"-")</f>
        <v>0.34115533736707537</v>
      </c>
      <c r="K127" s="12"/>
      <c r="L127" s="159">
        <v>1</v>
      </c>
      <c r="M127" s="159" t="s">
        <v>493</v>
      </c>
      <c r="N127" s="159">
        <v>4452.0200000000004</v>
      </c>
      <c r="O127" s="185">
        <f t="shared" si="5"/>
        <v>4452.0200000000004</v>
      </c>
      <c r="P127" s="215">
        <f t="shared" si="6"/>
        <v>1518.830385064967</v>
      </c>
      <c r="Q127" s="215" cm="1">
        <f t="array" ref="Q127">IF(P127="-",0,P127/(1+'General inputs'!$H$32)^IFERROR(INDEX('MP Calculations'!$C$40:$C$130,MATCH(F127,'MP Calculations'!$D$40:$D$130,0),0),-1))</f>
        <v>3056.7540707736348</v>
      </c>
    </row>
    <row r="128" spans="3:17" x14ac:dyDescent="0.25">
      <c r="C128" s="159"/>
      <c r="D128" s="165" t="s">
        <v>545</v>
      </c>
      <c r="E128" s="239">
        <v>38883</v>
      </c>
      <c r="F128" s="172" t="str">
        <f t="shared" si="4"/>
        <v>2005-06</v>
      </c>
      <c r="G128" s="68"/>
      <c r="H128" s="167" t="s">
        <v>279</v>
      </c>
      <c r="I128" s="173">
        <v>19964.399283333707</v>
      </c>
      <c r="J128" s="168">
        <f>IFERROR(MIN('MP Calculations'!$E$30/I128,1),"-")</f>
        <v>0.34115533736707537</v>
      </c>
      <c r="K128" s="12"/>
      <c r="L128" s="159">
        <v>1</v>
      </c>
      <c r="M128" s="159" t="s">
        <v>493</v>
      </c>
      <c r="N128" s="159">
        <v>448.39</v>
      </c>
      <c r="O128" s="185">
        <f>IF(N128="","-",L128*N128)</f>
        <v>448.39</v>
      </c>
      <c r="P128" s="215">
        <f t="shared" si="6"/>
        <v>152.97064172202292</v>
      </c>
      <c r="Q128" s="215" cm="1">
        <f t="array" ref="Q128">IF(P128="-",0,P128/(1+'General inputs'!$H$32)^IFERROR(INDEX('MP Calculations'!$C$40:$C$130,MATCH(F128,'MP Calculations'!$D$40:$D$130,0),0),-1))</f>
        <v>307.86428582849805</v>
      </c>
    </row>
    <row r="129" spans="3:17" x14ac:dyDescent="0.25">
      <c r="C129" s="159"/>
      <c r="D129" s="165" t="s">
        <v>546</v>
      </c>
      <c r="E129" s="239">
        <v>38883</v>
      </c>
      <c r="F129" s="172" t="str">
        <f t="shared" si="4"/>
        <v>2005-06</v>
      </c>
      <c r="G129" s="68"/>
      <c r="H129" s="167" t="s">
        <v>279</v>
      </c>
      <c r="I129" s="173">
        <v>19964.399283333707</v>
      </c>
      <c r="J129" s="168">
        <f>IFERROR(MIN('MP Calculations'!$E$30/I129,1),"-")</f>
        <v>0.34115533736707537</v>
      </c>
      <c r="K129" s="12"/>
      <c r="L129" s="159">
        <v>1</v>
      </c>
      <c r="M129" s="159" t="s">
        <v>493</v>
      </c>
      <c r="N129" s="159">
        <v>6477.99</v>
      </c>
      <c r="O129" s="185">
        <f t="shared" ref="O129:O192" si="7">IF(N129="","-",L129*N129)</f>
        <v>6477.99</v>
      </c>
      <c r="P129" s="215">
        <f t="shared" si="6"/>
        <v>2210.0008639105404</v>
      </c>
      <c r="Q129" s="215" cm="1">
        <f t="array" ref="Q129">IF(P129="-",0,P129/(1+'General inputs'!$H$32)^IFERROR(INDEX('MP Calculations'!$C$40:$C$130,MATCH(F129,'MP Calculations'!$D$40:$D$130,0),0),-1))</f>
        <v>4447.7837707222552</v>
      </c>
    </row>
    <row r="130" spans="3:17" x14ac:dyDescent="0.25">
      <c r="C130" s="159"/>
      <c r="D130" s="165" t="s">
        <v>547</v>
      </c>
      <c r="E130" s="239">
        <v>38883</v>
      </c>
      <c r="F130" s="172" t="str">
        <f t="shared" si="4"/>
        <v>2005-06</v>
      </c>
      <c r="G130" s="68"/>
      <c r="H130" s="167" t="s">
        <v>279</v>
      </c>
      <c r="I130" s="173">
        <v>19964.399283333707</v>
      </c>
      <c r="J130" s="168">
        <f>IFERROR(MIN('MP Calculations'!$E$30/I130,1),"-")</f>
        <v>0.34115533736707537</v>
      </c>
      <c r="K130" s="12"/>
      <c r="L130" s="159">
        <v>1</v>
      </c>
      <c r="M130" s="159" t="s">
        <v>493</v>
      </c>
      <c r="N130" s="159">
        <v>448.39</v>
      </c>
      <c r="O130" s="185">
        <f t="shared" si="7"/>
        <v>448.39</v>
      </c>
      <c r="P130" s="215">
        <f t="shared" si="6"/>
        <v>152.97064172202292</v>
      </c>
      <c r="Q130" s="215" cm="1">
        <f t="array" ref="Q130">IF(P130="-",0,P130/(1+'General inputs'!$H$32)^IFERROR(INDEX('MP Calculations'!$C$40:$C$130,MATCH(F130,'MP Calculations'!$D$40:$D$130,0),0),-1))</f>
        <v>307.86428582849805</v>
      </c>
    </row>
    <row r="131" spans="3:17" x14ac:dyDescent="0.25">
      <c r="C131" s="159"/>
      <c r="D131" s="165" t="s">
        <v>548</v>
      </c>
      <c r="E131" s="239">
        <v>38883</v>
      </c>
      <c r="F131" s="172" t="str">
        <f t="shared" si="4"/>
        <v>2005-06</v>
      </c>
      <c r="G131" s="68"/>
      <c r="H131" s="167" t="s">
        <v>279</v>
      </c>
      <c r="I131" s="173">
        <v>19964.399283333707</v>
      </c>
      <c r="J131" s="168">
        <f>IFERROR(MIN('MP Calculations'!$E$30/I131,1),"-")</f>
        <v>0.34115533736707537</v>
      </c>
      <c r="K131" s="12"/>
      <c r="L131" s="159">
        <v>1</v>
      </c>
      <c r="M131" s="159" t="s">
        <v>493</v>
      </c>
      <c r="N131" s="159">
        <v>448.3</v>
      </c>
      <c r="O131" s="185">
        <f t="shared" si="7"/>
        <v>448.3</v>
      </c>
      <c r="P131" s="215">
        <f t="shared" si="6"/>
        <v>152.93993774165989</v>
      </c>
      <c r="Q131" s="215" cm="1">
        <f t="array" ref="Q131">IF(P131="-",0,P131/(1+'General inputs'!$H$32)^IFERROR(INDEX('MP Calculations'!$C$40:$C$130,MATCH(F131,'MP Calculations'!$D$40:$D$130,0),0),-1))</f>
        <v>307.80249188633928</v>
      </c>
    </row>
    <row r="132" spans="3:17" x14ac:dyDescent="0.25">
      <c r="C132" s="159"/>
      <c r="D132" s="165" t="s">
        <v>549</v>
      </c>
      <c r="E132" s="239">
        <v>38883</v>
      </c>
      <c r="F132" s="172" t="str">
        <f t="shared" si="4"/>
        <v>2005-06</v>
      </c>
      <c r="G132" s="68"/>
      <c r="H132" s="167" t="s">
        <v>279</v>
      </c>
      <c r="I132" s="173">
        <v>19964.399283333707</v>
      </c>
      <c r="J132" s="168">
        <f>IFERROR(MIN('MP Calculations'!$E$30/I132,1),"-")</f>
        <v>0.34115533736707537</v>
      </c>
      <c r="K132" s="12"/>
      <c r="L132" s="159">
        <v>1</v>
      </c>
      <c r="M132" s="159" t="s">
        <v>493</v>
      </c>
      <c r="N132" s="159">
        <v>448.33</v>
      </c>
      <c r="O132" s="185">
        <f t="shared" si="7"/>
        <v>448.33</v>
      </c>
      <c r="P132" s="215">
        <f t="shared" si="6"/>
        <v>152.95017240178089</v>
      </c>
      <c r="Q132" s="215" cm="1">
        <f t="array" ref="Q132">IF(P132="-",0,P132/(1+'General inputs'!$H$32)^IFERROR(INDEX('MP Calculations'!$C$40:$C$130,MATCH(F132,'MP Calculations'!$D$40:$D$130,0),0),-1))</f>
        <v>307.82308986705885</v>
      </c>
    </row>
    <row r="133" spans="3:17" x14ac:dyDescent="0.25">
      <c r="C133" s="159"/>
      <c r="D133" s="165" t="s">
        <v>550</v>
      </c>
      <c r="E133" s="239">
        <v>38883</v>
      </c>
      <c r="F133" s="172" t="str">
        <f t="shared" si="4"/>
        <v>2005-06</v>
      </c>
      <c r="G133" s="68"/>
      <c r="H133" s="167" t="s">
        <v>279</v>
      </c>
      <c r="I133" s="173">
        <v>19964.399283333707</v>
      </c>
      <c r="J133" s="168">
        <f>IFERROR(MIN('MP Calculations'!$E$30/I133,1),"-")</f>
        <v>0.34115533736707537</v>
      </c>
      <c r="K133" s="12"/>
      <c r="L133" s="159">
        <v>1</v>
      </c>
      <c r="M133" s="159" t="s">
        <v>493</v>
      </c>
      <c r="N133" s="159">
        <v>448.33</v>
      </c>
      <c r="O133" s="185">
        <f t="shared" si="7"/>
        <v>448.33</v>
      </c>
      <c r="P133" s="215">
        <f t="shared" si="6"/>
        <v>152.95017240178089</v>
      </c>
      <c r="Q133" s="215" cm="1">
        <f t="array" ref="Q133">IF(P133="-",0,P133/(1+'General inputs'!$H$32)^IFERROR(INDEX('MP Calculations'!$C$40:$C$130,MATCH(F133,'MP Calculations'!$D$40:$D$130,0),0),-1))</f>
        <v>307.82308986705885</v>
      </c>
    </row>
    <row r="134" spans="3:17" x14ac:dyDescent="0.25">
      <c r="C134" s="159"/>
      <c r="D134" s="165" t="s">
        <v>551</v>
      </c>
      <c r="E134" s="239">
        <v>38883</v>
      </c>
      <c r="F134" s="172" t="str">
        <f t="shared" si="4"/>
        <v>2005-06</v>
      </c>
      <c r="G134" s="68"/>
      <c r="H134" s="167" t="s">
        <v>279</v>
      </c>
      <c r="I134" s="173">
        <v>19964.399283333707</v>
      </c>
      <c r="J134" s="168">
        <f>IFERROR(MIN('MP Calculations'!$E$30/I134,1),"-")</f>
        <v>0.34115533736707537</v>
      </c>
      <c r="K134" s="12"/>
      <c r="L134" s="159">
        <v>1</v>
      </c>
      <c r="M134" s="159" t="s">
        <v>493</v>
      </c>
      <c r="N134" s="159">
        <v>448.33</v>
      </c>
      <c r="O134" s="185">
        <f t="shared" si="7"/>
        <v>448.33</v>
      </c>
      <c r="P134" s="215">
        <f t="shared" si="6"/>
        <v>152.95017240178089</v>
      </c>
      <c r="Q134" s="215" cm="1">
        <f t="array" ref="Q134">IF(P134="-",0,P134/(1+'General inputs'!$H$32)^IFERROR(INDEX('MP Calculations'!$C$40:$C$130,MATCH(F134,'MP Calculations'!$D$40:$D$130,0),0),-1))</f>
        <v>307.82308986705885</v>
      </c>
    </row>
    <row r="135" spans="3:17" x14ac:dyDescent="0.25">
      <c r="C135" s="159"/>
      <c r="D135" s="165" t="s">
        <v>552</v>
      </c>
      <c r="E135" s="239">
        <v>38883</v>
      </c>
      <c r="F135" s="172" t="str">
        <f t="shared" si="4"/>
        <v>2005-06</v>
      </c>
      <c r="G135" s="68"/>
      <c r="H135" s="167" t="s">
        <v>279</v>
      </c>
      <c r="I135" s="173">
        <v>19964.399283333707</v>
      </c>
      <c r="J135" s="168">
        <f>IFERROR(MIN('MP Calculations'!$E$30/I135,1),"-")</f>
        <v>0.34115533736707537</v>
      </c>
      <c r="K135" s="12"/>
      <c r="L135" s="159">
        <v>1</v>
      </c>
      <c r="M135" s="159" t="s">
        <v>493</v>
      </c>
      <c r="N135" s="159">
        <v>2178.8200000000002</v>
      </c>
      <c r="O135" s="185">
        <f t="shared" si="7"/>
        <v>2178.8200000000002</v>
      </c>
      <c r="P135" s="215">
        <f t="shared" si="6"/>
        <v>743.31607216213126</v>
      </c>
      <c r="Q135" s="215" cm="1">
        <f t="array" ref="Q135">IF(P135="-",0,P135/(1+'General inputs'!$H$32)^IFERROR(INDEX('MP Calculations'!$C$40:$C$130,MATCH(F135,'MP Calculations'!$D$40:$D$130,0),0),-1))</f>
        <v>1495.9764117149093</v>
      </c>
    </row>
    <row r="136" spans="3:17" x14ac:dyDescent="0.25">
      <c r="C136" s="159"/>
      <c r="D136" s="165" t="s">
        <v>553</v>
      </c>
      <c r="E136" s="239">
        <v>38883</v>
      </c>
      <c r="F136" s="172" t="str">
        <f t="shared" si="4"/>
        <v>2005-06</v>
      </c>
      <c r="G136" s="68"/>
      <c r="H136" s="167" t="s">
        <v>279</v>
      </c>
      <c r="I136" s="173">
        <v>19964.399283333707</v>
      </c>
      <c r="J136" s="168">
        <f>IFERROR(MIN('MP Calculations'!$E$30/I136,1),"-")</f>
        <v>0.34115533736707537</v>
      </c>
      <c r="K136" s="12"/>
      <c r="L136" s="159">
        <v>1</v>
      </c>
      <c r="M136" s="159" t="s">
        <v>493</v>
      </c>
      <c r="N136" s="159">
        <v>497.37</v>
      </c>
      <c r="O136" s="185">
        <f t="shared" si="7"/>
        <v>497.37</v>
      </c>
      <c r="P136" s="215">
        <f t="shared" si="6"/>
        <v>169.68043014626227</v>
      </c>
      <c r="Q136" s="215" cm="1">
        <f t="array" ref="Q136">IF(P136="-",0,P136/(1+'General inputs'!$H$32)^IFERROR(INDEX('MP Calculations'!$C$40:$C$130,MATCH(F136,'MP Calculations'!$D$40:$D$130,0),0),-1))</f>
        <v>341.49392235000795</v>
      </c>
    </row>
    <row r="137" spans="3:17" x14ac:dyDescent="0.25">
      <c r="C137" s="159"/>
      <c r="D137" s="165" t="s">
        <v>554</v>
      </c>
      <c r="E137" s="239">
        <v>38883</v>
      </c>
      <c r="F137" s="172" t="str">
        <f t="shared" si="4"/>
        <v>2005-06</v>
      </c>
      <c r="G137" s="68"/>
      <c r="H137" s="167" t="s">
        <v>279</v>
      </c>
      <c r="I137" s="173">
        <v>19964.399283333707</v>
      </c>
      <c r="J137" s="168">
        <f>IFERROR(MIN('MP Calculations'!$E$30/I137,1),"-")</f>
        <v>0.34115533736707537</v>
      </c>
      <c r="K137" s="12"/>
      <c r="L137" s="159">
        <v>1</v>
      </c>
      <c r="M137" s="159" t="s">
        <v>493</v>
      </c>
      <c r="N137" s="159">
        <v>448.39</v>
      </c>
      <c r="O137" s="185">
        <f t="shared" si="7"/>
        <v>448.39</v>
      </c>
      <c r="P137" s="215">
        <f t="shared" si="6"/>
        <v>152.97064172202292</v>
      </c>
      <c r="Q137" s="215" cm="1">
        <f t="array" ref="Q137">IF(P137="-",0,P137/(1+'General inputs'!$H$32)^IFERROR(INDEX('MP Calculations'!$C$40:$C$130,MATCH(F137,'MP Calculations'!$D$40:$D$130,0),0),-1))</f>
        <v>307.86428582849805</v>
      </c>
    </row>
    <row r="138" spans="3:17" x14ac:dyDescent="0.25">
      <c r="C138" s="159"/>
      <c r="D138" s="165" t="s">
        <v>555</v>
      </c>
      <c r="E138" s="239">
        <v>38883</v>
      </c>
      <c r="F138" s="172" t="str">
        <f t="shared" si="4"/>
        <v>2005-06</v>
      </c>
      <c r="G138" s="68"/>
      <c r="H138" s="167" t="s">
        <v>279</v>
      </c>
      <c r="I138" s="173">
        <v>19964.399283333707</v>
      </c>
      <c r="J138" s="168">
        <f>IFERROR(MIN('MP Calculations'!$E$30/I138,1),"-")</f>
        <v>0.34115533736707537</v>
      </c>
      <c r="K138" s="12"/>
      <c r="L138" s="159">
        <v>1</v>
      </c>
      <c r="M138" s="159" t="s">
        <v>493</v>
      </c>
      <c r="N138" s="159">
        <v>6856.42</v>
      </c>
      <c r="O138" s="185">
        <f t="shared" si="7"/>
        <v>6856.42</v>
      </c>
      <c r="P138" s="215">
        <f t="shared" si="6"/>
        <v>2339.104278230363</v>
      </c>
      <c r="Q138" s="215" cm="1">
        <f t="array" ref="Q138">IF(P138="-",0,P138/(1+'General inputs'!$H$32)^IFERROR(INDEX('MP Calculations'!$C$40:$C$130,MATCH(F138,'MP Calculations'!$D$40:$D$130,0),0),-1))</f>
        <v>4707.61356551268</v>
      </c>
    </row>
    <row r="139" spans="3:17" x14ac:dyDescent="0.25">
      <c r="C139" s="159"/>
      <c r="D139" s="165" t="s">
        <v>556</v>
      </c>
      <c r="E139" s="239">
        <v>38883</v>
      </c>
      <c r="F139" s="172" t="str">
        <f t="shared" si="4"/>
        <v>2005-06</v>
      </c>
      <c r="G139" s="68"/>
      <c r="H139" s="167" t="s">
        <v>279</v>
      </c>
      <c r="I139" s="173">
        <v>19964.399283333707</v>
      </c>
      <c r="J139" s="168">
        <f>IFERROR(MIN('MP Calculations'!$E$30/I139,1),"-")</f>
        <v>0.34115533736707537</v>
      </c>
      <c r="K139" s="12"/>
      <c r="L139" s="159">
        <v>1</v>
      </c>
      <c r="M139" s="159" t="s">
        <v>493</v>
      </c>
      <c r="N139" s="159">
        <v>2611.12</v>
      </c>
      <c r="O139" s="185">
        <f t="shared" si="7"/>
        <v>2611.12</v>
      </c>
      <c r="P139" s="215">
        <f t="shared" si="6"/>
        <v>890.79752450591786</v>
      </c>
      <c r="Q139" s="215" cm="1">
        <f t="array" ref="Q139">IF(P139="-",0,P139/(1+'General inputs'!$H$32)^IFERROR(INDEX('MP Calculations'!$C$40:$C$130,MATCH(F139,'MP Calculations'!$D$40:$D$130,0),0),-1))</f>
        <v>1792.7933138841363</v>
      </c>
    </row>
    <row r="140" spans="3:17" x14ac:dyDescent="0.25">
      <c r="C140" s="159"/>
      <c r="D140" s="165" t="s">
        <v>557</v>
      </c>
      <c r="E140" s="239">
        <v>38883</v>
      </c>
      <c r="F140" s="172" t="str">
        <f t="shared" si="4"/>
        <v>2005-06</v>
      </c>
      <c r="G140" s="68"/>
      <c r="H140" s="167" t="s">
        <v>279</v>
      </c>
      <c r="I140" s="173">
        <v>19964.399283333707</v>
      </c>
      <c r="J140" s="168">
        <f>IFERROR(MIN('MP Calculations'!$E$30/I140,1),"-")</f>
        <v>0.34115533736707537</v>
      </c>
      <c r="K140" s="12"/>
      <c r="L140" s="159">
        <v>1</v>
      </c>
      <c r="M140" s="159" t="s">
        <v>493</v>
      </c>
      <c r="N140" s="159">
        <v>448.29</v>
      </c>
      <c r="O140" s="185">
        <f t="shared" si="7"/>
        <v>448.29</v>
      </c>
      <c r="P140" s="215">
        <f t="shared" si="6"/>
        <v>152.93652618828622</v>
      </c>
      <c r="Q140" s="215" cm="1">
        <f t="array" ref="Q140">IF(P140="-",0,P140/(1+'General inputs'!$H$32)^IFERROR(INDEX('MP Calculations'!$C$40:$C$130,MATCH(F140,'MP Calculations'!$D$40:$D$130,0),0),-1))</f>
        <v>307.79562589276611</v>
      </c>
    </row>
    <row r="141" spans="3:17" x14ac:dyDescent="0.25">
      <c r="C141" s="159"/>
      <c r="D141" s="165" t="s">
        <v>558</v>
      </c>
      <c r="E141" s="239">
        <v>38883</v>
      </c>
      <c r="F141" s="172" t="str">
        <f t="shared" si="4"/>
        <v>2005-06</v>
      </c>
      <c r="G141" s="68"/>
      <c r="H141" s="167" t="s">
        <v>279</v>
      </c>
      <c r="I141" s="173">
        <v>19964.399283333707</v>
      </c>
      <c r="J141" s="168">
        <f>IFERROR(MIN('MP Calculations'!$E$30/I141,1),"-")</f>
        <v>0.34115533736707537</v>
      </c>
      <c r="K141" s="12"/>
      <c r="L141" s="159">
        <v>1</v>
      </c>
      <c r="M141" s="159" t="s">
        <v>493</v>
      </c>
      <c r="N141" s="159">
        <v>448.39</v>
      </c>
      <c r="O141" s="185">
        <f t="shared" si="7"/>
        <v>448.39</v>
      </c>
      <c r="P141" s="215">
        <f t="shared" si="6"/>
        <v>152.97064172202292</v>
      </c>
      <c r="Q141" s="215" cm="1">
        <f t="array" ref="Q141">IF(P141="-",0,P141/(1+'General inputs'!$H$32)^IFERROR(INDEX('MP Calculations'!$C$40:$C$130,MATCH(F141,'MP Calculations'!$D$40:$D$130,0),0),-1))</f>
        <v>307.86428582849805</v>
      </c>
    </row>
    <row r="142" spans="3:17" x14ac:dyDescent="0.25">
      <c r="C142" s="159"/>
      <c r="D142" s="165" t="s">
        <v>559</v>
      </c>
      <c r="E142" s="239">
        <v>38883</v>
      </c>
      <c r="F142" s="172" t="str">
        <f t="shared" si="4"/>
        <v>2005-06</v>
      </c>
      <c r="G142" s="68"/>
      <c r="H142" s="167" t="s">
        <v>279</v>
      </c>
      <c r="I142" s="173">
        <v>19964.399283333707</v>
      </c>
      <c r="J142" s="168">
        <f>IFERROR(MIN('MP Calculations'!$E$30/I142,1),"-")</f>
        <v>0.34115533736707537</v>
      </c>
      <c r="K142" s="12"/>
      <c r="L142" s="159">
        <v>1</v>
      </c>
      <c r="M142" s="159" t="s">
        <v>493</v>
      </c>
      <c r="N142" s="159">
        <v>5406.48</v>
      </c>
      <c r="O142" s="185">
        <f t="shared" si="7"/>
        <v>5406.48</v>
      </c>
      <c r="P142" s="215">
        <f t="shared" si="6"/>
        <v>1844.4495083683455</v>
      </c>
      <c r="Q142" s="215" cm="1">
        <f t="array" ref="Q142">IF(P142="-",0,P142/(1+'General inputs'!$H$32)^IFERROR(INDEX('MP Calculations'!$C$40:$C$130,MATCH(F142,'MP Calculations'!$D$40:$D$130,0),0),-1))</f>
        <v>3712.0856933608197</v>
      </c>
    </row>
    <row r="143" spans="3:17" x14ac:dyDescent="0.25">
      <c r="C143" s="159"/>
      <c r="D143" s="165" t="s">
        <v>560</v>
      </c>
      <c r="E143" s="239">
        <v>38883</v>
      </c>
      <c r="F143" s="172" t="str">
        <f t="shared" si="4"/>
        <v>2005-06</v>
      </c>
      <c r="G143" s="68"/>
      <c r="H143" s="167" t="s">
        <v>279</v>
      </c>
      <c r="I143" s="173">
        <v>19964.399283333707</v>
      </c>
      <c r="J143" s="168">
        <f>IFERROR(MIN('MP Calculations'!$E$30/I143,1),"-")</f>
        <v>0.34115533736707537</v>
      </c>
      <c r="K143" s="12"/>
      <c r="L143" s="159">
        <v>1</v>
      </c>
      <c r="M143" s="159" t="s">
        <v>493</v>
      </c>
      <c r="N143" s="159">
        <v>461.77</v>
      </c>
      <c r="O143" s="185">
        <f t="shared" si="7"/>
        <v>461.77</v>
      </c>
      <c r="P143" s="215">
        <f t="shared" si="6"/>
        <v>157.53530013599439</v>
      </c>
      <c r="Q143" s="215" cm="1">
        <f t="array" ref="Q143">IF(P143="-",0,P143/(1+'General inputs'!$H$32)^IFERROR(INDEX('MP Calculations'!$C$40:$C$130,MATCH(F143,'MP Calculations'!$D$40:$D$130,0),0),-1))</f>
        <v>317.05098522943319</v>
      </c>
    </row>
    <row r="144" spans="3:17" x14ac:dyDescent="0.25">
      <c r="C144" s="159"/>
      <c r="D144" s="165" t="s">
        <v>561</v>
      </c>
      <c r="E144" s="239">
        <v>38883</v>
      </c>
      <c r="F144" s="172" t="str">
        <f t="shared" si="4"/>
        <v>2005-06</v>
      </c>
      <c r="G144" s="68"/>
      <c r="H144" s="167" t="s">
        <v>279</v>
      </c>
      <c r="I144" s="173">
        <v>19964.399283333707</v>
      </c>
      <c r="J144" s="168">
        <f>IFERROR(MIN('MP Calculations'!$E$30/I144,1),"-")</f>
        <v>0.34115533736707537</v>
      </c>
      <c r="K144" s="12"/>
      <c r="L144" s="159">
        <v>1</v>
      </c>
      <c r="M144" s="159" t="s">
        <v>493</v>
      </c>
      <c r="N144" s="159">
        <v>3525.77</v>
      </c>
      <c r="O144" s="185">
        <f t="shared" si="7"/>
        <v>3525.77</v>
      </c>
      <c r="P144" s="215">
        <f t="shared" si="6"/>
        <v>1202.8352538287133</v>
      </c>
      <c r="Q144" s="215" cm="1">
        <f t="array" ref="Q144">IF(P144="-",0,P144/(1+'General inputs'!$H$32)^IFERROR(INDEX('MP Calculations'!$C$40:$C$130,MATCH(F144,'MP Calculations'!$D$40:$D$130,0),0),-1))</f>
        <v>2420.7914160564324</v>
      </c>
    </row>
    <row r="145" spans="3:17" x14ac:dyDescent="0.25">
      <c r="C145" s="159"/>
      <c r="D145" s="165" t="s">
        <v>562</v>
      </c>
      <c r="E145" s="239">
        <v>38883</v>
      </c>
      <c r="F145" s="172" t="str">
        <f t="shared" si="4"/>
        <v>2005-06</v>
      </c>
      <c r="G145" s="68"/>
      <c r="H145" s="167" t="s">
        <v>279</v>
      </c>
      <c r="I145" s="173">
        <v>19964.399283333707</v>
      </c>
      <c r="J145" s="168">
        <f>IFERROR(MIN('MP Calculations'!$E$30/I145,1),"-")</f>
        <v>0.34115533736707537</v>
      </c>
      <c r="K145" s="12"/>
      <c r="L145" s="159">
        <v>1</v>
      </c>
      <c r="M145" s="159" t="s">
        <v>493</v>
      </c>
      <c r="N145" s="159">
        <v>508.42</v>
      </c>
      <c r="O145" s="185">
        <f t="shared" si="7"/>
        <v>508.42</v>
      </c>
      <c r="P145" s="215">
        <f t="shared" si="6"/>
        <v>173.45019662416846</v>
      </c>
      <c r="Q145" s="215" cm="1">
        <f t="array" ref="Q145">IF(P145="-",0,P145/(1+'General inputs'!$H$32)^IFERROR(INDEX('MP Calculations'!$C$40:$C$130,MATCH(F145,'MP Calculations'!$D$40:$D$130,0),0),-1))</f>
        <v>349.08084524838864</v>
      </c>
    </row>
    <row r="146" spans="3:17" x14ac:dyDescent="0.25">
      <c r="C146" s="159"/>
      <c r="D146" s="165" t="s">
        <v>563</v>
      </c>
      <c r="E146" s="239">
        <v>38883</v>
      </c>
      <c r="F146" s="172" t="str">
        <f t="shared" si="4"/>
        <v>2005-06</v>
      </c>
      <c r="G146" s="68"/>
      <c r="H146" s="167" t="s">
        <v>279</v>
      </c>
      <c r="I146" s="173">
        <v>19964.399283333707</v>
      </c>
      <c r="J146" s="168">
        <f>IFERROR(MIN('MP Calculations'!$E$30/I146,1),"-")</f>
        <v>0.34115533736707537</v>
      </c>
      <c r="K146" s="12"/>
      <c r="L146" s="159">
        <v>1</v>
      </c>
      <c r="M146" s="159" t="s">
        <v>493</v>
      </c>
      <c r="N146" s="159">
        <v>448.27</v>
      </c>
      <c r="O146" s="185">
        <f t="shared" si="7"/>
        <v>448.27</v>
      </c>
      <c r="P146" s="215">
        <f t="shared" si="6"/>
        <v>152.92970308153886</v>
      </c>
      <c r="Q146" s="215" cm="1">
        <f t="array" ref="Q146">IF(P146="-",0,P146/(1+'General inputs'!$H$32)^IFERROR(INDEX('MP Calculations'!$C$40:$C$130,MATCH(F146,'MP Calculations'!$D$40:$D$130,0),0),-1))</f>
        <v>307.78189390561971</v>
      </c>
    </row>
    <row r="147" spans="3:17" x14ac:dyDescent="0.25">
      <c r="C147" s="159"/>
      <c r="D147" s="165" t="s">
        <v>564</v>
      </c>
      <c r="E147" s="239">
        <v>38883</v>
      </c>
      <c r="F147" s="172" t="str">
        <f t="shared" si="4"/>
        <v>2005-06</v>
      </c>
      <c r="G147" s="68"/>
      <c r="H147" s="167" t="s">
        <v>279</v>
      </c>
      <c r="I147" s="173">
        <v>19964.399283333707</v>
      </c>
      <c r="J147" s="168">
        <f>IFERROR(MIN('MP Calculations'!$E$30/I147,1),"-")</f>
        <v>0.34115533736707537</v>
      </c>
      <c r="K147" s="12"/>
      <c r="L147" s="159">
        <v>1</v>
      </c>
      <c r="M147" s="159" t="s">
        <v>493</v>
      </c>
      <c r="N147" s="159">
        <v>29300.31</v>
      </c>
      <c r="O147" s="185">
        <f t="shared" si="7"/>
        <v>29300.31</v>
      </c>
      <c r="P147" s="215">
        <f t="shared" si="6"/>
        <v>9995.9571430098931</v>
      </c>
      <c r="Q147" s="215" cm="1">
        <f t="array" ref="Q147">IF(P147="-",0,P147/(1+'General inputs'!$H$32)^IFERROR(INDEX('MP Calculations'!$C$40:$C$130,MATCH(F147,'MP Calculations'!$D$40:$D$130,0),0),-1))</f>
        <v>20117.574015262609</v>
      </c>
    </row>
    <row r="148" spans="3:17" x14ac:dyDescent="0.25">
      <c r="C148" s="159"/>
      <c r="D148" s="165" t="s">
        <v>565</v>
      </c>
      <c r="E148" s="239">
        <v>38883</v>
      </c>
      <c r="F148" s="172" t="str">
        <f t="shared" si="4"/>
        <v>2005-06</v>
      </c>
      <c r="G148" s="68"/>
      <c r="H148" s="167" t="s">
        <v>279</v>
      </c>
      <c r="I148" s="173">
        <v>19964.399283333707</v>
      </c>
      <c r="J148" s="168">
        <f>IFERROR(MIN('MP Calculations'!$E$30/I148,1),"-")</f>
        <v>0.34115533736707537</v>
      </c>
      <c r="K148" s="12"/>
      <c r="L148" s="159">
        <v>1</v>
      </c>
      <c r="M148" s="159" t="s">
        <v>493</v>
      </c>
      <c r="N148" s="159">
        <v>448.33</v>
      </c>
      <c r="O148" s="185">
        <f t="shared" si="7"/>
        <v>448.33</v>
      </c>
      <c r="P148" s="215">
        <f t="shared" si="6"/>
        <v>152.95017240178089</v>
      </c>
      <c r="Q148" s="215" cm="1">
        <f t="array" ref="Q148">IF(P148="-",0,P148/(1+'General inputs'!$H$32)^IFERROR(INDEX('MP Calculations'!$C$40:$C$130,MATCH(F148,'MP Calculations'!$D$40:$D$130,0),0),-1))</f>
        <v>307.82308986705885</v>
      </c>
    </row>
    <row r="149" spans="3:17" x14ac:dyDescent="0.25">
      <c r="C149" s="159"/>
      <c r="D149" s="165" t="s">
        <v>566</v>
      </c>
      <c r="E149" s="239">
        <v>38883</v>
      </c>
      <c r="F149" s="172" t="str">
        <f t="shared" si="4"/>
        <v>2005-06</v>
      </c>
      <c r="G149" s="68"/>
      <c r="H149" s="167" t="s">
        <v>279</v>
      </c>
      <c r="I149" s="173">
        <v>19964.399283333707</v>
      </c>
      <c r="J149" s="168">
        <f>IFERROR(MIN('MP Calculations'!$E$30/I149,1),"-")</f>
        <v>0.34115533736707537</v>
      </c>
      <c r="K149" s="12"/>
      <c r="L149" s="159">
        <v>1</v>
      </c>
      <c r="M149" s="159" t="s">
        <v>493</v>
      </c>
      <c r="N149" s="159">
        <v>448.42</v>
      </c>
      <c r="O149" s="185">
        <f t="shared" si="7"/>
        <v>448.42</v>
      </c>
      <c r="P149" s="215">
        <f t="shared" si="6"/>
        <v>152.98087638214395</v>
      </c>
      <c r="Q149" s="215" cm="1">
        <f t="array" ref="Q149">IF(P149="-",0,P149/(1+'General inputs'!$H$32)^IFERROR(INDEX('MP Calculations'!$C$40:$C$130,MATCH(F149,'MP Calculations'!$D$40:$D$130,0),0),-1))</f>
        <v>307.88488380921768</v>
      </c>
    </row>
    <row r="150" spans="3:17" x14ac:dyDescent="0.25">
      <c r="C150" s="159"/>
      <c r="D150" s="165" t="s">
        <v>567</v>
      </c>
      <c r="E150" s="239">
        <v>38883</v>
      </c>
      <c r="F150" s="172" t="str">
        <f t="shared" ref="F150:F213" si="8">IF(E150="","-",IF(OR(E150&lt;$E$15,E150&gt;$E$16),"ERROR - date outside of range",IF(MONTH(E150)&gt;=7,YEAR(E150)&amp;"-"&amp;IF(YEAR(E150)=1999,"00",IF(AND(YEAR(E150)&gt;=2000,YEAR(E150)&lt;2009),"0","")&amp;RIGHT(YEAR(E150),2)+1),RIGHT(YEAR(E150),4)-1&amp;"-"&amp;RIGHT(YEAR(E150),2))))</f>
        <v>2005-06</v>
      </c>
      <c r="G150" s="68"/>
      <c r="H150" s="167" t="s">
        <v>279</v>
      </c>
      <c r="I150" s="173">
        <v>19964.399283333707</v>
      </c>
      <c r="J150" s="168">
        <f>IFERROR(MIN('MP Calculations'!$E$30/I150,1),"-")</f>
        <v>0.34115533736707537</v>
      </c>
      <c r="K150" s="12"/>
      <c r="L150" s="159">
        <v>1</v>
      </c>
      <c r="M150" s="159" t="s">
        <v>493</v>
      </c>
      <c r="N150" s="159">
        <v>1931.29</v>
      </c>
      <c r="O150" s="185">
        <f t="shared" si="7"/>
        <v>1931.29</v>
      </c>
      <c r="P150" s="215">
        <f t="shared" si="6"/>
        <v>658.86989150365901</v>
      </c>
      <c r="Q150" s="215" cm="1">
        <f t="array" ref="Q150">IF(P150="-",0,P150/(1+'General inputs'!$H$32)^IFERROR(INDEX('MP Calculations'!$C$40:$C$130,MATCH(F150,'MP Calculations'!$D$40:$D$130,0),0),-1))</f>
        <v>1326.0224727976092</v>
      </c>
    </row>
    <row r="151" spans="3:17" x14ac:dyDescent="0.25">
      <c r="C151" s="159"/>
      <c r="D151" s="165" t="s">
        <v>568</v>
      </c>
      <c r="E151" s="239">
        <v>38883</v>
      </c>
      <c r="F151" s="172" t="str">
        <f t="shared" si="8"/>
        <v>2005-06</v>
      </c>
      <c r="G151" s="68"/>
      <c r="H151" s="167" t="s">
        <v>279</v>
      </c>
      <c r="I151" s="173">
        <v>19964.399283333707</v>
      </c>
      <c r="J151" s="168">
        <f>IFERROR(MIN('MP Calculations'!$E$30/I151,1),"-")</f>
        <v>0.34115533736707537</v>
      </c>
      <c r="K151" s="12"/>
      <c r="L151" s="159">
        <v>1</v>
      </c>
      <c r="M151" s="159" t="s">
        <v>493</v>
      </c>
      <c r="N151" s="159">
        <v>23744.76</v>
      </c>
      <c r="O151" s="185">
        <f t="shared" si="7"/>
        <v>23744.76</v>
      </c>
      <c r="P151" s="215">
        <f t="shared" ref="P151:P214" si="9">IF(O151="-","-",IF(OR(E151&lt;$E$15,E151&gt;$E$16),0,O151*J151))</f>
        <v>8100.6516085002359</v>
      </c>
      <c r="Q151" s="215" cm="1">
        <f t="array" ref="Q151">IF(P151="-",0,P151/(1+'General inputs'!$H$32)^IFERROR(INDEX('MP Calculations'!$C$40:$C$130,MATCH(F151,'MP Calculations'!$D$40:$D$130,0),0),-1))</f>
        <v>16303.136955706164</v>
      </c>
    </row>
    <row r="152" spans="3:17" x14ac:dyDescent="0.25">
      <c r="C152" s="159"/>
      <c r="D152" s="165" t="s">
        <v>569</v>
      </c>
      <c r="E152" s="239">
        <v>38883</v>
      </c>
      <c r="F152" s="172" t="str">
        <f t="shared" si="8"/>
        <v>2005-06</v>
      </c>
      <c r="G152" s="68"/>
      <c r="H152" s="167" t="s">
        <v>279</v>
      </c>
      <c r="I152" s="173">
        <v>19964.399283333707</v>
      </c>
      <c r="J152" s="168">
        <f>IFERROR(MIN('MP Calculations'!$E$30/I152,1),"-")</f>
        <v>0.34115533736707537</v>
      </c>
      <c r="K152" s="12"/>
      <c r="L152" s="159">
        <v>1</v>
      </c>
      <c r="M152" s="159" t="s">
        <v>493</v>
      </c>
      <c r="N152" s="159">
        <v>3029.62</v>
      </c>
      <c r="O152" s="185">
        <f t="shared" si="7"/>
        <v>3029.62</v>
      </c>
      <c r="P152" s="215">
        <f t="shared" si="9"/>
        <v>1033.5710331940388</v>
      </c>
      <c r="Q152" s="215" cm="1">
        <f t="array" ref="Q152">IF(P152="-",0,P152/(1+'General inputs'!$H$32)^IFERROR(INDEX('MP Calculations'!$C$40:$C$130,MATCH(F152,'MP Calculations'!$D$40:$D$130,0),0),-1))</f>
        <v>2080.1351449223539</v>
      </c>
    </row>
    <row r="153" spans="3:17" x14ac:dyDescent="0.25">
      <c r="C153" s="159"/>
      <c r="D153" s="165" t="s">
        <v>570</v>
      </c>
      <c r="E153" s="239">
        <v>38883</v>
      </c>
      <c r="F153" s="172" t="str">
        <f t="shared" si="8"/>
        <v>2005-06</v>
      </c>
      <c r="G153" s="68"/>
      <c r="H153" s="167" t="s">
        <v>279</v>
      </c>
      <c r="I153" s="173">
        <v>19964.399283333707</v>
      </c>
      <c r="J153" s="168">
        <f>IFERROR(MIN('MP Calculations'!$E$30/I153,1),"-")</f>
        <v>0.34115533736707537</v>
      </c>
      <c r="K153" s="12"/>
      <c r="L153" s="159">
        <v>1</v>
      </c>
      <c r="M153" s="159" t="s">
        <v>493</v>
      </c>
      <c r="N153" s="159">
        <v>448.39</v>
      </c>
      <c r="O153" s="185">
        <f t="shared" si="7"/>
        <v>448.39</v>
      </c>
      <c r="P153" s="215">
        <f t="shared" si="9"/>
        <v>152.97064172202292</v>
      </c>
      <c r="Q153" s="215" cm="1">
        <f t="array" ref="Q153">IF(P153="-",0,P153/(1+'General inputs'!$H$32)^IFERROR(INDEX('MP Calculations'!$C$40:$C$130,MATCH(F153,'MP Calculations'!$D$40:$D$130,0),0),-1))</f>
        <v>307.86428582849805</v>
      </c>
    </row>
    <row r="154" spans="3:17" x14ac:dyDescent="0.25">
      <c r="C154" s="159"/>
      <c r="D154" s="165" t="s">
        <v>571</v>
      </c>
      <c r="E154" s="239">
        <v>38883</v>
      </c>
      <c r="F154" s="172" t="str">
        <f t="shared" si="8"/>
        <v>2005-06</v>
      </c>
      <c r="G154" s="68"/>
      <c r="H154" s="167" t="s">
        <v>279</v>
      </c>
      <c r="I154" s="173">
        <v>19964.399283333707</v>
      </c>
      <c r="J154" s="168">
        <f>IFERROR(MIN('MP Calculations'!$E$30/I154,1),"-")</f>
        <v>0.34115533736707537</v>
      </c>
      <c r="K154" s="12"/>
      <c r="L154" s="159">
        <v>1</v>
      </c>
      <c r="M154" s="159" t="s">
        <v>493</v>
      </c>
      <c r="N154" s="159">
        <v>557.26</v>
      </c>
      <c r="O154" s="185">
        <f t="shared" si="7"/>
        <v>557.26</v>
      </c>
      <c r="P154" s="215">
        <f t="shared" si="9"/>
        <v>190.11222330117641</v>
      </c>
      <c r="Q154" s="215" cm="1">
        <f t="array" ref="Q154">IF(P154="-",0,P154/(1+'General inputs'!$H$32)^IFERROR(INDEX('MP Calculations'!$C$40:$C$130,MATCH(F154,'MP Calculations'!$D$40:$D$130,0),0),-1))</f>
        <v>382.61435785987379</v>
      </c>
    </row>
    <row r="155" spans="3:17" x14ac:dyDescent="0.25">
      <c r="C155" s="159"/>
      <c r="D155" s="165" t="s">
        <v>572</v>
      </c>
      <c r="E155" s="239">
        <v>38883</v>
      </c>
      <c r="F155" s="172" t="str">
        <f t="shared" si="8"/>
        <v>2005-06</v>
      </c>
      <c r="G155" s="68"/>
      <c r="H155" s="167" t="s">
        <v>279</v>
      </c>
      <c r="I155" s="173">
        <v>19964.399283333707</v>
      </c>
      <c r="J155" s="168">
        <f>IFERROR(MIN('MP Calculations'!$E$30/I155,1),"-")</f>
        <v>0.34115533736707537</v>
      </c>
      <c r="K155" s="12"/>
      <c r="L155" s="159">
        <v>1</v>
      </c>
      <c r="M155" s="159" t="s">
        <v>493</v>
      </c>
      <c r="N155" s="159">
        <v>448.28</v>
      </c>
      <c r="O155" s="185">
        <f t="shared" si="7"/>
        <v>448.28</v>
      </c>
      <c r="P155" s="215">
        <f t="shared" si="9"/>
        <v>152.93311463491253</v>
      </c>
      <c r="Q155" s="215" cm="1">
        <f t="array" ref="Q155">IF(P155="-",0,P155/(1+'General inputs'!$H$32)^IFERROR(INDEX('MP Calculations'!$C$40:$C$130,MATCH(F155,'MP Calculations'!$D$40:$D$130,0),0),-1))</f>
        <v>307.78875989919288</v>
      </c>
    </row>
    <row r="156" spans="3:17" x14ac:dyDescent="0.25">
      <c r="C156" s="159"/>
      <c r="D156" s="165" t="s">
        <v>573</v>
      </c>
      <c r="E156" s="239">
        <v>38883</v>
      </c>
      <c r="F156" s="172" t="str">
        <f t="shared" si="8"/>
        <v>2005-06</v>
      </c>
      <c r="G156" s="68"/>
      <c r="H156" s="167" t="s">
        <v>279</v>
      </c>
      <c r="I156" s="173">
        <v>19964.399283333707</v>
      </c>
      <c r="J156" s="168">
        <f>IFERROR(MIN('MP Calculations'!$E$30/I156,1),"-")</f>
        <v>0.34115533736707537</v>
      </c>
      <c r="K156" s="12"/>
      <c r="L156" s="159">
        <v>1</v>
      </c>
      <c r="M156" s="159" t="s">
        <v>493</v>
      </c>
      <c r="N156" s="159">
        <v>518.07000000000005</v>
      </c>
      <c r="O156" s="185">
        <f t="shared" si="7"/>
        <v>518.07000000000005</v>
      </c>
      <c r="P156" s="215">
        <f t="shared" si="9"/>
        <v>176.74234562976076</v>
      </c>
      <c r="Q156" s="215" cm="1">
        <f t="array" ref="Q156">IF(P156="-",0,P156/(1+'General inputs'!$H$32)^IFERROR(INDEX('MP Calculations'!$C$40:$C$130,MATCH(F156,'MP Calculations'!$D$40:$D$130,0),0),-1))</f>
        <v>355.70652904652201</v>
      </c>
    </row>
    <row r="157" spans="3:17" x14ac:dyDescent="0.25">
      <c r="C157" s="159"/>
      <c r="D157" s="165" t="s">
        <v>574</v>
      </c>
      <c r="E157" s="239">
        <v>38883</v>
      </c>
      <c r="F157" s="172" t="str">
        <f t="shared" si="8"/>
        <v>2005-06</v>
      </c>
      <c r="G157" s="68"/>
      <c r="H157" s="167" t="s">
        <v>279</v>
      </c>
      <c r="I157" s="173">
        <v>19964.399283333707</v>
      </c>
      <c r="J157" s="168">
        <f>IFERROR(MIN('MP Calculations'!$E$30/I157,1),"-")</f>
        <v>0.34115533736707537</v>
      </c>
      <c r="K157" s="12"/>
      <c r="L157" s="159">
        <v>1</v>
      </c>
      <c r="M157" s="159" t="s">
        <v>493</v>
      </c>
      <c r="N157" s="159">
        <v>508.6</v>
      </c>
      <c r="O157" s="185">
        <f t="shared" si="7"/>
        <v>508.6</v>
      </c>
      <c r="P157" s="215">
        <f t="shared" si="9"/>
        <v>173.51160458489454</v>
      </c>
      <c r="Q157" s="215" cm="1">
        <f t="array" ref="Q157">IF(P157="-",0,P157/(1+'General inputs'!$H$32)^IFERROR(INDEX('MP Calculations'!$C$40:$C$130,MATCH(F157,'MP Calculations'!$D$40:$D$130,0),0),-1))</f>
        <v>349.20443313270619</v>
      </c>
    </row>
    <row r="158" spans="3:17" x14ac:dyDescent="0.25">
      <c r="C158" s="159"/>
      <c r="D158" s="165" t="s">
        <v>575</v>
      </c>
      <c r="E158" s="239">
        <v>38883</v>
      </c>
      <c r="F158" s="172" t="str">
        <f t="shared" si="8"/>
        <v>2005-06</v>
      </c>
      <c r="G158" s="68"/>
      <c r="H158" s="167" t="s">
        <v>279</v>
      </c>
      <c r="I158" s="173">
        <v>19964.399283333707</v>
      </c>
      <c r="J158" s="168">
        <f>IFERROR(MIN('MP Calculations'!$E$30/I158,1),"-")</f>
        <v>0.34115533736707537</v>
      </c>
      <c r="K158" s="12"/>
      <c r="L158" s="159">
        <v>1</v>
      </c>
      <c r="M158" s="159" t="s">
        <v>493</v>
      </c>
      <c r="N158" s="159">
        <v>518.07000000000005</v>
      </c>
      <c r="O158" s="185">
        <f t="shared" si="7"/>
        <v>518.07000000000005</v>
      </c>
      <c r="P158" s="215">
        <f t="shared" si="9"/>
        <v>176.74234562976076</v>
      </c>
      <c r="Q158" s="215" cm="1">
        <f t="array" ref="Q158">IF(P158="-",0,P158/(1+'General inputs'!$H$32)^IFERROR(INDEX('MP Calculations'!$C$40:$C$130,MATCH(F158,'MP Calculations'!$D$40:$D$130,0),0),-1))</f>
        <v>355.70652904652201</v>
      </c>
    </row>
    <row r="159" spans="3:17" x14ac:dyDescent="0.25">
      <c r="C159" s="159"/>
      <c r="D159" s="165" t="s">
        <v>576</v>
      </c>
      <c r="E159" s="239">
        <v>38883</v>
      </c>
      <c r="F159" s="172" t="str">
        <f t="shared" si="8"/>
        <v>2005-06</v>
      </c>
      <c r="G159" s="68"/>
      <c r="H159" s="167" t="s">
        <v>279</v>
      </c>
      <c r="I159" s="173">
        <v>19964.399283333707</v>
      </c>
      <c r="J159" s="168">
        <f>IFERROR(MIN('MP Calculations'!$E$30/I159,1),"-")</f>
        <v>0.34115533736707537</v>
      </c>
      <c r="K159" s="12"/>
      <c r="L159" s="159">
        <v>1</v>
      </c>
      <c r="M159" s="159" t="s">
        <v>493</v>
      </c>
      <c r="N159" s="159">
        <v>508.68</v>
      </c>
      <c r="O159" s="185">
        <f t="shared" si="7"/>
        <v>508.68</v>
      </c>
      <c r="P159" s="215">
        <f t="shared" si="9"/>
        <v>173.5388970118839</v>
      </c>
      <c r="Q159" s="215" cm="1">
        <f t="array" ref="Q159">IF(P159="-",0,P159/(1+'General inputs'!$H$32)^IFERROR(INDEX('MP Calculations'!$C$40:$C$130,MATCH(F159,'MP Calculations'!$D$40:$D$130,0),0),-1))</f>
        <v>349.25936108129173</v>
      </c>
    </row>
    <row r="160" spans="3:17" x14ac:dyDescent="0.25">
      <c r="C160" s="159"/>
      <c r="D160" s="165" t="s">
        <v>577</v>
      </c>
      <c r="E160" s="239">
        <v>38883</v>
      </c>
      <c r="F160" s="172" t="str">
        <f t="shared" si="8"/>
        <v>2005-06</v>
      </c>
      <c r="G160" s="68"/>
      <c r="H160" s="167" t="s">
        <v>279</v>
      </c>
      <c r="I160" s="173">
        <v>19964.399283333707</v>
      </c>
      <c r="J160" s="168">
        <f>IFERROR(MIN('MP Calculations'!$E$30/I160,1),"-")</f>
        <v>0.34115533736707537</v>
      </c>
      <c r="K160" s="12"/>
      <c r="L160" s="159">
        <v>1</v>
      </c>
      <c r="M160" s="159" t="s">
        <v>493</v>
      </c>
      <c r="N160" s="159">
        <v>448.42</v>
      </c>
      <c r="O160" s="185">
        <f t="shared" si="7"/>
        <v>448.42</v>
      </c>
      <c r="P160" s="215">
        <f t="shared" si="9"/>
        <v>152.98087638214395</v>
      </c>
      <c r="Q160" s="215" cm="1">
        <f t="array" ref="Q160">IF(P160="-",0,P160/(1+'General inputs'!$H$32)^IFERROR(INDEX('MP Calculations'!$C$40:$C$130,MATCH(F160,'MP Calculations'!$D$40:$D$130,0),0),-1))</f>
        <v>307.88488380921768</v>
      </c>
    </row>
    <row r="161" spans="3:17" x14ac:dyDescent="0.25">
      <c r="C161" s="159"/>
      <c r="D161" s="165" t="s">
        <v>578</v>
      </c>
      <c r="E161" s="239">
        <v>38883</v>
      </c>
      <c r="F161" s="172" t="str">
        <f t="shared" si="8"/>
        <v>2005-06</v>
      </c>
      <c r="G161" s="68"/>
      <c r="H161" s="167" t="s">
        <v>279</v>
      </c>
      <c r="I161" s="173">
        <v>19964.399283333707</v>
      </c>
      <c r="J161" s="168">
        <f>IFERROR(MIN('MP Calculations'!$E$30/I161,1),"-")</f>
        <v>0.34115533736707537</v>
      </c>
      <c r="K161" s="12"/>
      <c r="L161" s="159">
        <v>1</v>
      </c>
      <c r="M161" s="159" t="s">
        <v>493</v>
      </c>
      <c r="N161" s="159">
        <v>448.33</v>
      </c>
      <c r="O161" s="185">
        <f t="shared" si="7"/>
        <v>448.33</v>
      </c>
      <c r="P161" s="215">
        <f t="shared" si="9"/>
        <v>152.95017240178089</v>
      </c>
      <c r="Q161" s="215" cm="1">
        <f t="array" ref="Q161">IF(P161="-",0,P161/(1+'General inputs'!$H$32)^IFERROR(INDEX('MP Calculations'!$C$40:$C$130,MATCH(F161,'MP Calculations'!$D$40:$D$130,0),0),-1))</f>
        <v>307.82308986705885</v>
      </c>
    </row>
    <row r="162" spans="3:17" x14ac:dyDescent="0.25">
      <c r="C162" s="159"/>
      <c r="D162" s="165" t="s">
        <v>579</v>
      </c>
      <c r="E162" s="239">
        <v>38883</v>
      </c>
      <c r="F162" s="172" t="str">
        <f t="shared" si="8"/>
        <v>2005-06</v>
      </c>
      <c r="G162" s="68"/>
      <c r="H162" s="167" t="s">
        <v>279</v>
      </c>
      <c r="I162" s="173">
        <v>19964.399283333707</v>
      </c>
      <c r="J162" s="168">
        <f>IFERROR(MIN('MP Calculations'!$E$30/I162,1),"-")</f>
        <v>0.34115533736707537</v>
      </c>
      <c r="K162" s="12"/>
      <c r="L162" s="159">
        <v>1</v>
      </c>
      <c r="M162" s="159" t="s">
        <v>493</v>
      </c>
      <c r="N162" s="159">
        <v>616.85</v>
      </c>
      <c r="O162" s="185">
        <f t="shared" si="7"/>
        <v>616.85</v>
      </c>
      <c r="P162" s="215">
        <f t="shared" si="9"/>
        <v>210.44166985488044</v>
      </c>
      <c r="Q162" s="215" cm="1">
        <f t="array" ref="Q162">IF(P162="-",0,P162/(1+'General inputs'!$H$32)^IFERROR(INDEX('MP Calculations'!$C$40:$C$130,MATCH(F162,'MP Calculations'!$D$40:$D$130,0),0),-1))</f>
        <v>423.52881356254386</v>
      </c>
    </row>
    <row r="163" spans="3:17" x14ac:dyDescent="0.25">
      <c r="C163" s="159"/>
      <c r="D163" s="165" t="s">
        <v>580</v>
      </c>
      <c r="E163" s="239">
        <v>38883</v>
      </c>
      <c r="F163" s="172" t="str">
        <f t="shared" si="8"/>
        <v>2005-06</v>
      </c>
      <c r="G163" s="68"/>
      <c r="H163" s="167" t="s">
        <v>279</v>
      </c>
      <c r="I163" s="173">
        <v>19964.399283333707</v>
      </c>
      <c r="J163" s="168">
        <f>IFERROR(MIN('MP Calculations'!$E$30/I163,1),"-")</f>
        <v>0.34115533736707537</v>
      </c>
      <c r="K163" s="12"/>
      <c r="L163" s="159">
        <v>1</v>
      </c>
      <c r="M163" s="159" t="s">
        <v>493</v>
      </c>
      <c r="N163" s="159">
        <v>448.42</v>
      </c>
      <c r="O163" s="185">
        <f t="shared" si="7"/>
        <v>448.42</v>
      </c>
      <c r="P163" s="215">
        <f t="shared" si="9"/>
        <v>152.98087638214395</v>
      </c>
      <c r="Q163" s="215" cm="1">
        <f t="array" ref="Q163">IF(P163="-",0,P163/(1+'General inputs'!$H$32)^IFERROR(INDEX('MP Calculations'!$C$40:$C$130,MATCH(F163,'MP Calculations'!$D$40:$D$130,0),0),-1))</f>
        <v>307.88488380921768</v>
      </c>
    </row>
    <row r="164" spans="3:17" x14ac:dyDescent="0.25">
      <c r="C164" s="159"/>
      <c r="D164" s="165" t="s">
        <v>581</v>
      </c>
      <c r="E164" s="239">
        <v>38883</v>
      </c>
      <c r="F164" s="172" t="str">
        <f t="shared" si="8"/>
        <v>2005-06</v>
      </c>
      <c r="G164" s="68"/>
      <c r="H164" s="167" t="s">
        <v>279</v>
      </c>
      <c r="I164" s="173">
        <v>19964.399283333707</v>
      </c>
      <c r="J164" s="168">
        <f>IFERROR(MIN('MP Calculations'!$E$30/I164,1),"-")</f>
        <v>0.34115533736707537</v>
      </c>
      <c r="K164" s="12"/>
      <c r="L164" s="159">
        <v>1</v>
      </c>
      <c r="M164" s="159" t="s">
        <v>493</v>
      </c>
      <c r="N164" s="159">
        <v>4893.8999999999996</v>
      </c>
      <c r="O164" s="185">
        <f t="shared" si="7"/>
        <v>4893.8999999999996</v>
      </c>
      <c r="P164" s="215">
        <f t="shared" si="9"/>
        <v>1669.5801055407301</v>
      </c>
      <c r="Q164" s="215" cm="1">
        <f t="array" ref="Q164">IF(P164="-",0,P164/(1+'General inputs'!$H$32)^IFERROR(INDEX('MP Calculations'!$C$40:$C$130,MATCH(F164,'MP Calculations'!$D$40:$D$130,0),0),-1))</f>
        <v>3360.1485947859824</v>
      </c>
    </row>
    <row r="165" spans="3:17" x14ac:dyDescent="0.25">
      <c r="C165" s="159"/>
      <c r="D165" s="165" t="s">
        <v>582</v>
      </c>
      <c r="E165" s="239">
        <v>38883</v>
      </c>
      <c r="F165" s="172" t="str">
        <f t="shared" si="8"/>
        <v>2005-06</v>
      </c>
      <c r="G165" s="68"/>
      <c r="H165" s="167" t="s">
        <v>279</v>
      </c>
      <c r="I165" s="173">
        <v>19964.399283333707</v>
      </c>
      <c r="J165" s="168">
        <f>IFERROR(MIN('MP Calculations'!$E$30/I165,1),"-")</f>
        <v>0.34115533736707537</v>
      </c>
      <c r="K165" s="12"/>
      <c r="L165" s="159">
        <v>1</v>
      </c>
      <c r="M165" s="159" t="s">
        <v>493</v>
      </c>
      <c r="N165" s="159">
        <v>497.37</v>
      </c>
      <c r="O165" s="185">
        <f t="shared" si="7"/>
        <v>497.37</v>
      </c>
      <c r="P165" s="215">
        <f t="shared" si="9"/>
        <v>169.68043014626227</v>
      </c>
      <c r="Q165" s="215" cm="1">
        <f t="array" ref="Q165">IF(P165="-",0,P165/(1+'General inputs'!$H$32)^IFERROR(INDEX('MP Calculations'!$C$40:$C$130,MATCH(F165,'MP Calculations'!$D$40:$D$130,0),0),-1))</f>
        <v>341.49392235000795</v>
      </c>
    </row>
    <row r="166" spans="3:17" x14ac:dyDescent="0.25">
      <c r="C166" s="159"/>
      <c r="D166" s="165" t="s">
        <v>583</v>
      </c>
      <c r="E166" s="239">
        <v>38883</v>
      </c>
      <c r="F166" s="172" t="str">
        <f t="shared" si="8"/>
        <v>2005-06</v>
      </c>
      <c r="G166" s="68"/>
      <c r="H166" s="167" t="s">
        <v>279</v>
      </c>
      <c r="I166" s="173">
        <v>19964.399283333707</v>
      </c>
      <c r="J166" s="168">
        <f>IFERROR(MIN('MP Calculations'!$E$30/I166,1),"-")</f>
        <v>0.34115533736707537</v>
      </c>
      <c r="K166" s="12"/>
      <c r="L166" s="159">
        <v>1</v>
      </c>
      <c r="M166" s="159" t="s">
        <v>493</v>
      </c>
      <c r="N166" s="159">
        <v>497.37</v>
      </c>
      <c r="O166" s="185">
        <f t="shared" si="7"/>
        <v>497.37</v>
      </c>
      <c r="P166" s="215">
        <f t="shared" si="9"/>
        <v>169.68043014626227</v>
      </c>
      <c r="Q166" s="215" cm="1">
        <f t="array" ref="Q166">IF(P166="-",0,P166/(1+'General inputs'!$H$32)^IFERROR(INDEX('MP Calculations'!$C$40:$C$130,MATCH(F166,'MP Calculations'!$D$40:$D$130,0),0),-1))</f>
        <v>341.49392235000795</v>
      </c>
    </row>
    <row r="167" spans="3:17" x14ac:dyDescent="0.25">
      <c r="C167" s="159"/>
      <c r="D167" s="165" t="s">
        <v>584</v>
      </c>
      <c r="E167" s="239">
        <v>38883</v>
      </c>
      <c r="F167" s="172" t="str">
        <f t="shared" si="8"/>
        <v>2005-06</v>
      </c>
      <c r="G167" s="68"/>
      <c r="H167" s="167" t="s">
        <v>279</v>
      </c>
      <c r="I167" s="173">
        <v>19964.399283333707</v>
      </c>
      <c r="J167" s="168">
        <f>IFERROR(MIN('MP Calculations'!$E$30/I167,1),"-")</f>
        <v>0.34115533736707537</v>
      </c>
      <c r="K167" s="12"/>
      <c r="L167" s="159">
        <v>1</v>
      </c>
      <c r="M167" s="159" t="s">
        <v>493</v>
      </c>
      <c r="N167" s="159">
        <v>448.39</v>
      </c>
      <c r="O167" s="185">
        <f t="shared" si="7"/>
        <v>448.39</v>
      </c>
      <c r="P167" s="215">
        <f t="shared" si="9"/>
        <v>152.97064172202292</v>
      </c>
      <c r="Q167" s="215" cm="1">
        <f t="array" ref="Q167">IF(P167="-",0,P167/(1+'General inputs'!$H$32)^IFERROR(INDEX('MP Calculations'!$C$40:$C$130,MATCH(F167,'MP Calculations'!$D$40:$D$130,0),0),-1))</f>
        <v>307.86428582849805</v>
      </c>
    </row>
    <row r="168" spans="3:17" x14ac:dyDescent="0.25">
      <c r="C168" s="159"/>
      <c r="D168" s="165" t="s">
        <v>585</v>
      </c>
      <c r="E168" s="239">
        <v>38883</v>
      </c>
      <c r="F168" s="172" t="str">
        <f t="shared" si="8"/>
        <v>2005-06</v>
      </c>
      <c r="G168" s="68"/>
      <c r="H168" s="167" t="s">
        <v>279</v>
      </c>
      <c r="I168" s="173">
        <v>19964.399283333707</v>
      </c>
      <c r="J168" s="168">
        <f>IFERROR(MIN('MP Calculations'!$E$30/I168,1),"-")</f>
        <v>0.34115533736707537</v>
      </c>
      <c r="K168" s="12"/>
      <c r="L168" s="159">
        <v>1</v>
      </c>
      <c r="M168" s="159" t="s">
        <v>493</v>
      </c>
      <c r="N168" s="159">
        <v>497.37</v>
      </c>
      <c r="O168" s="185">
        <f t="shared" si="7"/>
        <v>497.37</v>
      </c>
      <c r="P168" s="215">
        <f t="shared" si="9"/>
        <v>169.68043014626227</v>
      </c>
      <c r="Q168" s="215" cm="1">
        <f t="array" ref="Q168">IF(P168="-",0,P168/(1+'General inputs'!$H$32)^IFERROR(INDEX('MP Calculations'!$C$40:$C$130,MATCH(F168,'MP Calculations'!$D$40:$D$130,0),0),-1))</f>
        <v>341.49392235000795</v>
      </c>
    </row>
    <row r="169" spans="3:17" x14ac:dyDescent="0.25">
      <c r="C169" s="159"/>
      <c r="D169" s="165" t="s">
        <v>586</v>
      </c>
      <c r="E169" s="239">
        <v>38883</v>
      </c>
      <c r="F169" s="172" t="str">
        <f t="shared" si="8"/>
        <v>2005-06</v>
      </c>
      <c r="G169" s="68"/>
      <c r="H169" s="167" t="s">
        <v>279</v>
      </c>
      <c r="I169" s="173">
        <v>19964.399283333707</v>
      </c>
      <c r="J169" s="168">
        <f>IFERROR(MIN('MP Calculations'!$E$30/I169,1),"-")</f>
        <v>0.34115533736707537</v>
      </c>
      <c r="K169" s="12"/>
      <c r="L169" s="159">
        <v>1</v>
      </c>
      <c r="M169" s="159" t="s">
        <v>493</v>
      </c>
      <c r="N169" s="159">
        <v>448.39</v>
      </c>
      <c r="O169" s="185">
        <f t="shared" si="7"/>
        <v>448.39</v>
      </c>
      <c r="P169" s="215">
        <f t="shared" si="9"/>
        <v>152.97064172202292</v>
      </c>
      <c r="Q169" s="215" cm="1">
        <f t="array" ref="Q169">IF(P169="-",0,P169/(1+'General inputs'!$H$32)^IFERROR(INDEX('MP Calculations'!$C$40:$C$130,MATCH(F169,'MP Calculations'!$D$40:$D$130,0),0),-1))</f>
        <v>307.86428582849805</v>
      </c>
    </row>
    <row r="170" spans="3:17" x14ac:dyDescent="0.25">
      <c r="C170" s="159"/>
      <c r="D170" s="165" t="s">
        <v>587</v>
      </c>
      <c r="E170" s="239">
        <v>38883</v>
      </c>
      <c r="F170" s="172" t="str">
        <f t="shared" si="8"/>
        <v>2005-06</v>
      </c>
      <c r="G170" s="68"/>
      <c r="H170" s="167" t="s">
        <v>279</v>
      </c>
      <c r="I170" s="173">
        <v>19964.399283333707</v>
      </c>
      <c r="J170" s="168">
        <f>IFERROR(MIN('MP Calculations'!$E$30/I170,1),"-")</f>
        <v>0.34115533736707537</v>
      </c>
      <c r="K170" s="12"/>
      <c r="L170" s="159">
        <v>1</v>
      </c>
      <c r="M170" s="159" t="s">
        <v>493</v>
      </c>
      <c r="N170" s="159">
        <v>448.39</v>
      </c>
      <c r="O170" s="185">
        <f t="shared" si="7"/>
        <v>448.39</v>
      </c>
      <c r="P170" s="215">
        <f t="shared" si="9"/>
        <v>152.97064172202292</v>
      </c>
      <c r="Q170" s="215" cm="1">
        <f t="array" ref="Q170">IF(P170="-",0,P170/(1+'General inputs'!$H$32)^IFERROR(INDEX('MP Calculations'!$C$40:$C$130,MATCH(F170,'MP Calculations'!$D$40:$D$130,0),0),-1))</f>
        <v>307.86428582849805</v>
      </c>
    </row>
    <row r="171" spans="3:17" x14ac:dyDescent="0.25">
      <c r="C171" s="159"/>
      <c r="D171" s="165" t="s">
        <v>588</v>
      </c>
      <c r="E171" s="239">
        <v>38883</v>
      </c>
      <c r="F171" s="172" t="str">
        <f t="shared" si="8"/>
        <v>2005-06</v>
      </c>
      <c r="G171" s="68"/>
      <c r="H171" s="167" t="s">
        <v>279</v>
      </c>
      <c r="I171" s="173">
        <v>19964.399283333707</v>
      </c>
      <c r="J171" s="168">
        <f>IFERROR(MIN('MP Calculations'!$E$30/I171,1),"-")</f>
        <v>0.34115533736707537</v>
      </c>
      <c r="K171" s="12"/>
      <c r="L171" s="159">
        <v>1</v>
      </c>
      <c r="M171" s="159" t="s">
        <v>493</v>
      </c>
      <c r="N171" s="159">
        <v>162887.98000000001</v>
      </c>
      <c r="O171" s="185">
        <f t="shared" si="7"/>
        <v>162887.98000000001</v>
      </c>
      <c r="P171" s="215">
        <f t="shared" si="9"/>
        <v>55570.10376994143</v>
      </c>
      <c r="Q171" s="215" cm="1">
        <f t="array" ref="Q171">IF(P171="-",0,P171/(1+'General inputs'!$H$32)^IFERROR(INDEX('MP Calculations'!$C$40:$C$130,MATCH(F171,'MP Calculations'!$D$40:$D$130,0),0),-1))</f>
        <v>111838.78238307429</v>
      </c>
    </row>
    <row r="172" spans="3:17" x14ac:dyDescent="0.25">
      <c r="C172" s="159"/>
      <c r="D172" s="165" t="s">
        <v>589</v>
      </c>
      <c r="E172" s="239">
        <v>38899</v>
      </c>
      <c r="F172" s="172" t="str">
        <f t="shared" si="8"/>
        <v>2006-07</v>
      </c>
      <c r="G172" s="68"/>
      <c r="H172" s="167" t="s">
        <v>279</v>
      </c>
      <c r="I172" s="173">
        <v>19964.399283333707</v>
      </c>
      <c r="J172" s="168">
        <f>IFERROR(MIN('MP Calculations'!$E$30/I172,1),"-")</f>
        <v>0.34115533736707537</v>
      </c>
      <c r="K172" s="12"/>
      <c r="L172" s="159">
        <v>1</v>
      </c>
      <c r="M172" s="159" t="s">
        <v>493</v>
      </c>
      <c r="N172" s="159">
        <v>16771.3</v>
      </c>
      <c r="O172" s="185">
        <f t="shared" si="7"/>
        <v>16771.3</v>
      </c>
      <c r="P172" s="215">
        <f t="shared" si="9"/>
        <v>5721.6185095844312</v>
      </c>
      <c r="Q172" s="215" cm="1">
        <f t="array" ref="Q172">IF(P172="-",0,P172/(1+'General inputs'!$H$32)^IFERROR(INDEX('MP Calculations'!$C$40:$C$130,MATCH(F172,'MP Calculations'!$D$40:$D$130,0),0),-1))</f>
        <v>11051.020922661044</v>
      </c>
    </row>
    <row r="173" spans="3:17" x14ac:dyDescent="0.25">
      <c r="C173" s="159"/>
      <c r="D173" s="165" t="s">
        <v>590</v>
      </c>
      <c r="E173" s="239">
        <v>38960</v>
      </c>
      <c r="F173" s="172" t="str">
        <f t="shared" si="8"/>
        <v>2006-07</v>
      </c>
      <c r="G173" s="68"/>
      <c r="H173" s="167" t="s">
        <v>279</v>
      </c>
      <c r="I173" s="173">
        <v>19964.399283333707</v>
      </c>
      <c r="J173" s="168">
        <f>IFERROR(MIN('MP Calculations'!$E$30/I173,1),"-")</f>
        <v>0.34115533736707537</v>
      </c>
      <c r="K173" s="12"/>
      <c r="L173" s="159">
        <v>1</v>
      </c>
      <c r="M173" s="159" t="s">
        <v>493</v>
      </c>
      <c r="N173" s="159">
        <v>4832.4799999999996</v>
      </c>
      <c r="O173" s="185">
        <f t="shared" si="7"/>
        <v>4832.4799999999996</v>
      </c>
      <c r="P173" s="215">
        <f t="shared" si="9"/>
        <v>1648.6263447196443</v>
      </c>
      <c r="Q173" s="215" cm="1">
        <f t="array" ref="Q173">IF(P173="-",0,P173/(1+'General inputs'!$H$32)^IFERROR(INDEX('MP Calculations'!$C$40:$C$130,MATCH(F173,'MP Calculations'!$D$40:$D$130,0),0),-1))</f>
        <v>3184.2395990973296</v>
      </c>
    </row>
    <row r="174" spans="3:17" x14ac:dyDescent="0.25">
      <c r="C174" s="159"/>
      <c r="D174" s="165" t="s">
        <v>591</v>
      </c>
      <c r="E174" s="239">
        <v>39052</v>
      </c>
      <c r="F174" s="172" t="str">
        <f t="shared" si="8"/>
        <v>2006-07</v>
      </c>
      <c r="G174" s="68"/>
      <c r="H174" s="167" t="s">
        <v>279</v>
      </c>
      <c r="I174" s="173">
        <v>19964.399283333707</v>
      </c>
      <c r="J174" s="168">
        <f>IFERROR(MIN('MP Calculations'!$E$30/I174,1),"-")</f>
        <v>0.34115533736707537</v>
      </c>
      <c r="K174" s="12"/>
      <c r="L174" s="159">
        <v>1</v>
      </c>
      <c r="M174" s="159" t="s">
        <v>493</v>
      </c>
      <c r="N174" s="159">
        <v>179808.87</v>
      </c>
      <c r="O174" s="185">
        <f t="shared" si="7"/>
        <v>179808.87</v>
      </c>
      <c r="P174" s="215">
        <f t="shared" si="9"/>
        <v>61342.7557064426</v>
      </c>
      <c r="Q174" s="215" cm="1">
        <f t="array" ref="Q174">IF(P174="-",0,P174/(1+'General inputs'!$H$32)^IFERROR(INDEX('MP Calculations'!$C$40:$C$130,MATCH(F174,'MP Calculations'!$D$40:$D$130,0),0),-1))</f>
        <v>118480.47464716747</v>
      </c>
    </row>
    <row r="175" spans="3:17" x14ac:dyDescent="0.25">
      <c r="C175" s="159"/>
      <c r="D175" s="165" t="s">
        <v>592</v>
      </c>
      <c r="E175" s="239">
        <v>39052</v>
      </c>
      <c r="F175" s="172" t="str">
        <f t="shared" si="8"/>
        <v>2006-07</v>
      </c>
      <c r="G175" s="68"/>
      <c r="H175" s="167" t="s">
        <v>279</v>
      </c>
      <c r="I175" s="173">
        <v>19964.399283333707</v>
      </c>
      <c r="J175" s="168">
        <f>IFERROR(MIN('MP Calculations'!$E$30/I175,1),"-")</f>
        <v>0.34115533736707537</v>
      </c>
      <c r="K175" s="12"/>
      <c r="L175" s="159">
        <v>1</v>
      </c>
      <c r="M175" s="159" t="s">
        <v>493</v>
      </c>
      <c r="N175" s="159">
        <v>37072.1</v>
      </c>
      <c r="O175" s="185">
        <f t="shared" si="7"/>
        <v>37072.1</v>
      </c>
      <c r="P175" s="215">
        <f t="shared" si="9"/>
        <v>12647.344782405955</v>
      </c>
      <c r="Q175" s="215" cm="1">
        <f t="array" ref="Q175">IF(P175="-",0,P175/(1+'General inputs'!$H$32)^IFERROR(INDEX('MP Calculations'!$C$40:$C$130,MATCH(F175,'MP Calculations'!$D$40:$D$130,0),0),-1))</f>
        <v>24427.71596399698</v>
      </c>
    </row>
    <row r="176" spans="3:17" x14ac:dyDescent="0.25">
      <c r="C176" s="159"/>
      <c r="D176" s="165" t="s">
        <v>593</v>
      </c>
      <c r="E176" s="239">
        <v>39096</v>
      </c>
      <c r="F176" s="172" t="str">
        <f t="shared" si="8"/>
        <v>2006-07</v>
      </c>
      <c r="G176" s="68"/>
      <c r="H176" s="167" t="s">
        <v>279</v>
      </c>
      <c r="I176" s="173">
        <v>19964.399283333707</v>
      </c>
      <c r="J176" s="168">
        <f>IFERROR(MIN('MP Calculations'!$E$30/I176,1),"-")</f>
        <v>0.34115533736707537</v>
      </c>
      <c r="K176" s="12"/>
      <c r="L176" s="159">
        <v>1</v>
      </c>
      <c r="M176" s="159" t="s">
        <v>493</v>
      </c>
      <c r="N176" s="159">
        <v>5635.13</v>
      </c>
      <c r="O176" s="185">
        <f t="shared" si="7"/>
        <v>5635.13</v>
      </c>
      <c r="P176" s="215">
        <f t="shared" si="9"/>
        <v>1922.4546762573275</v>
      </c>
      <c r="Q176" s="215" cm="1">
        <f t="array" ref="Q176">IF(P176="-",0,P176/(1+'General inputs'!$H$32)^IFERROR(INDEX('MP Calculations'!$C$40:$C$130,MATCH(F176,'MP Calculations'!$D$40:$D$130,0),0),-1))</f>
        <v>3713.1253708367826</v>
      </c>
    </row>
    <row r="177" spans="3:17" x14ac:dyDescent="0.25">
      <c r="C177" s="159"/>
      <c r="D177" s="165" t="s">
        <v>594</v>
      </c>
      <c r="E177" s="239">
        <v>39417</v>
      </c>
      <c r="F177" s="172" t="str">
        <f t="shared" si="8"/>
        <v>2007-08</v>
      </c>
      <c r="G177" s="68"/>
      <c r="H177" s="167" t="s">
        <v>279</v>
      </c>
      <c r="I177" s="173">
        <v>19964.399283333707</v>
      </c>
      <c r="J177" s="168">
        <f>IFERROR(MIN('MP Calculations'!$E$30/I177,1),"-")</f>
        <v>0.34115533736707537</v>
      </c>
      <c r="K177" s="12"/>
      <c r="L177" s="159">
        <v>1</v>
      </c>
      <c r="M177" s="159" t="s">
        <v>493</v>
      </c>
      <c r="N177" s="159">
        <v>84768.15</v>
      </c>
      <c r="O177" s="185">
        <f t="shared" si="7"/>
        <v>84768.15</v>
      </c>
      <c r="P177" s="215">
        <f t="shared" si="9"/>
        <v>28919.106811232847</v>
      </c>
      <c r="Q177" s="215" cm="1">
        <f t="array" ref="Q177">IF(P177="-",0,P177/(1+'General inputs'!$H$32)^IFERROR(INDEX('MP Calculations'!$C$40:$C$130,MATCH(F177,'MP Calculations'!$D$40:$D$130,0),0),-1))</f>
        <v>53604.427215457843</v>
      </c>
    </row>
    <row r="178" spans="3:17" x14ac:dyDescent="0.25">
      <c r="C178" s="159"/>
      <c r="D178" s="165" t="s">
        <v>595</v>
      </c>
      <c r="E178" s="239">
        <v>39417</v>
      </c>
      <c r="F178" s="172" t="str">
        <f t="shared" si="8"/>
        <v>2007-08</v>
      </c>
      <c r="G178" s="68"/>
      <c r="H178" s="167" t="s">
        <v>279</v>
      </c>
      <c r="I178" s="173">
        <v>19964.399283333707</v>
      </c>
      <c r="J178" s="168">
        <f>IFERROR(MIN('MP Calculations'!$E$30/I178,1),"-")</f>
        <v>0.34115533736707537</v>
      </c>
      <c r="K178" s="12"/>
      <c r="L178" s="159">
        <v>1</v>
      </c>
      <c r="M178" s="159" t="s">
        <v>493</v>
      </c>
      <c r="N178" s="159">
        <v>8841.02</v>
      </c>
      <c r="O178" s="185">
        <f t="shared" si="7"/>
        <v>8841.02</v>
      </c>
      <c r="P178" s="215">
        <f t="shared" si="9"/>
        <v>3016.1611607690606</v>
      </c>
      <c r="Q178" s="215" cm="1">
        <f t="array" ref="Q178">IF(P178="-",0,P178/(1+'General inputs'!$H$32)^IFERROR(INDEX('MP Calculations'!$C$40:$C$130,MATCH(F178,'MP Calculations'!$D$40:$D$130,0),0),-1))</f>
        <v>5590.7532852894301</v>
      </c>
    </row>
    <row r="179" spans="3:17" x14ac:dyDescent="0.25">
      <c r="C179" s="159"/>
      <c r="D179" s="165" t="s">
        <v>596</v>
      </c>
      <c r="E179" s="239">
        <v>39417</v>
      </c>
      <c r="F179" s="172" t="str">
        <f t="shared" si="8"/>
        <v>2007-08</v>
      </c>
      <c r="G179" s="68"/>
      <c r="H179" s="167" t="s">
        <v>279</v>
      </c>
      <c r="I179" s="173">
        <v>19964.399283333707</v>
      </c>
      <c r="J179" s="168">
        <f>IFERROR(MIN('MP Calculations'!$E$30/I179,1),"-")</f>
        <v>0.34115533736707537</v>
      </c>
      <c r="K179" s="12"/>
      <c r="L179" s="159">
        <v>1</v>
      </c>
      <c r="M179" s="159" t="s">
        <v>493</v>
      </c>
      <c r="N179" s="159">
        <v>11504.85</v>
      </c>
      <c r="O179" s="185">
        <f t="shared" si="7"/>
        <v>11504.85</v>
      </c>
      <c r="P179" s="215">
        <f t="shared" si="9"/>
        <v>3924.9409831075973</v>
      </c>
      <c r="Q179" s="215" cm="1">
        <f t="array" ref="Q179">IF(P179="-",0,P179/(1+'General inputs'!$H$32)^IFERROR(INDEX('MP Calculations'!$C$40:$C$130,MATCH(F179,'MP Calculations'!$D$40:$D$130,0),0),-1))</f>
        <v>7275.2666473169502</v>
      </c>
    </row>
    <row r="180" spans="3:17" x14ac:dyDescent="0.25">
      <c r="C180" s="159"/>
      <c r="D180" s="165" t="s">
        <v>597</v>
      </c>
      <c r="E180" s="239">
        <v>39417</v>
      </c>
      <c r="F180" s="172" t="str">
        <f t="shared" si="8"/>
        <v>2007-08</v>
      </c>
      <c r="G180" s="68"/>
      <c r="H180" s="167" t="s">
        <v>279</v>
      </c>
      <c r="I180" s="173">
        <v>19964.399283333707</v>
      </c>
      <c r="J180" s="168">
        <f>IFERROR(MIN('MP Calculations'!$E$30/I180,1),"-")</f>
        <v>0.34115533736707537</v>
      </c>
      <c r="K180" s="12"/>
      <c r="L180" s="159">
        <v>1</v>
      </c>
      <c r="M180" s="159" t="s">
        <v>493</v>
      </c>
      <c r="N180" s="159">
        <v>14209.29</v>
      </c>
      <c r="O180" s="185">
        <f t="shared" si="7"/>
        <v>14209.29</v>
      </c>
      <c r="P180" s="215">
        <f t="shared" si="9"/>
        <v>4847.5751236966107</v>
      </c>
      <c r="Q180" s="215" cm="1">
        <f t="array" ref="Q180">IF(P180="-",0,P180/(1+'General inputs'!$H$32)^IFERROR(INDEX('MP Calculations'!$C$40:$C$130,MATCH(F180,'MP Calculations'!$D$40:$D$130,0),0),-1))</f>
        <v>8985.4603596791148</v>
      </c>
    </row>
    <row r="181" spans="3:17" x14ac:dyDescent="0.25">
      <c r="C181" s="159"/>
      <c r="D181" s="165" t="s">
        <v>598</v>
      </c>
      <c r="E181" s="239">
        <v>39417</v>
      </c>
      <c r="F181" s="172" t="str">
        <f t="shared" si="8"/>
        <v>2007-08</v>
      </c>
      <c r="G181" s="68"/>
      <c r="H181" s="167" t="s">
        <v>279</v>
      </c>
      <c r="I181" s="173">
        <v>19964.399283333707</v>
      </c>
      <c r="J181" s="168">
        <f>IFERROR(MIN('MP Calculations'!$E$30/I181,1),"-")</f>
        <v>0.34115533736707537</v>
      </c>
      <c r="K181" s="12"/>
      <c r="L181" s="159">
        <v>1</v>
      </c>
      <c r="M181" s="159" t="s">
        <v>493</v>
      </c>
      <c r="N181" s="159">
        <v>14408.7</v>
      </c>
      <c r="O181" s="185">
        <f t="shared" si="7"/>
        <v>14408.7</v>
      </c>
      <c r="P181" s="215">
        <f t="shared" si="9"/>
        <v>4915.6049095209792</v>
      </c>
      <c r="Q181" s="215" cm="1">
        <f t="array" ref="Q181">IF(P181="-",0,P181/(1+'General inputs'!$H$32)^IFERROR(INDEX('MP Calculations'!$C$40:$C$130,MATCH(F181,'MP Calculations'!$D$40:$D$130,0),0),-1))</f>
        <v>9111.5603020635408</v>
      </c>
    </row>
    <row r="182" spans="3:17" x14ac:dyDescent="0.25">
      <c r="C182" s="159"/>
      <c r="D182" s="165" t="s">
        <v>599</v>
      </c>
      <c r="E182" s="239">
        <v>39417</v>
      </c>
      <c r="F182" s="172" t="str">
        <f t="shared" si="8"/>
        <v>2007-08</v>
      </c>
      <c r="G182" s="68"/>
      <c r="H182" s="167" t="s">
        <v>279</v>
      </c>
      <c r="I182" s="173">
        <v>19964.399283333707</v>
      </c>
      <c r="J182" s="168">
        <f>IFERROR(MIN('MP Calculations'!$E$30/I182,1),"-")</f>
        <v>0.34115533736707537</v>
      </c>
      <c r="K182" s="12"/>
      <c r="L182" s="159">
        <v>1</v>
      </c>
      <c r="M182" s="159" t="s">
        <v>493</v>
      </c>
      <c r="N182" s="159">
        <v>9333.69</v>
      </c>
      <c r="O182" s="185">
        <f t="shared" si="7"/>
        <v>9333.69</v>
      </c>
      <c r="P182" s="215">
        <f t="shared" si="9"/>
        <v>3184.2381608296978</v>
      </c>
      <c r="Q182" s="215" cm="1">
        <f t="array" ref="Q182">IF(P182="-",0,P182/(1+'General inputs'!$H$32)^IFERROR(INDEX('MP Calculations'!$C$40:$C$130,MATCH(F182,'MP Calculations'!$D$40:$D$130,0),0),-1))</f>
        <v>5902.3006430675532</v>
      </c>
    </row>
    <row r="183" spans="3:17" x14ac:dyDescent="0.25">
      <c r="C183" s="159"/>
      <c r="D183" s="165" t="s">
        <v>600</v>
      </c>
      <c r="E183" s="239">
        <v>39447</v>
      </c>
      <c r="F183" s="172" t="str">
        <f t="shared" si="8"/>
        <v>2007-08</v>
      </c>
      <c r="G183" s="68"/>
      <c r="H183" s="167" t="s">
        <v>279</v>
      </c>
      <c r="I183" s="173">
        <v>19964.399283333707</v>
      </c>
      <c r="J183" s="168">
        <f>IFERROR(MIN('MP Calculations'!$E$30/I183,1),"-")</f>
        <v>0.34115533736707537</v>
      </c>
      <c r="K183" s="12"/>
      <c r="L183" s="159">
        <v>1</v>
      </c>
      <c r="M183" s="159" t="s">
        <v>493</v>
      </c>
      <c r="N183" s="159">
        <v>2067.9</v>
      </c>
      <c r="O183" s="185">
        <f t="shared" si="7"/>
        <v>2067.9</v>
      </c>
      <c r="P183" s="215">
        <f t="shared" si="9"/>
        <v>705.47512214137521</v>
      </c>
      <c r="Q183" s="215" cm="1">
        <f t="array" ref="Q183">IF(P183="-",0,P183/(1+'General inputs'!$H$32)^IFERROR(INDEX('MP Calculations'!$C$40:$C$130,MATCH(F183,'MP Calculations'!$D$40:$D$130,0),0),-1))</f>
        <v>1307.6679748094691</v>
      </c>
    </row>
    <row r="184" spans="3:17" x14ac:dyDescent="0.25">
      <c r="C184" s="159"/>
      <c r="D184" s="165" t="s">
        <v>601</v>
      </c>
      <c r="E184" s="239">
        <v>39448</v>
      </c>
      <c r="F184" s="172" t="str">
        <f t="shared" si="8"/>
        <v>2007-08</v>
      </c>
      <c r="G184" s="68"/>
      <c r="H184" s="167" t="s">
        <v>279</v>
      </c>
      <c r="I184" s="173">
        <v>19964.399283333707</v>
      </c>
      <c r="J184" s="168">
        <f>IFERROR(MIN('MP Calculations'!$E$30/I184,1),"-")</f>
        <v>0.34115533736707537</v>
      </c>
      <c r="K184" s="12"/>
      <c r="L184" s="159">
        <v>1</v>
      </c>
      <c r="M184" s="159" t="s">
        <v>493</v>
      </c>
      <c r="N184" s="159">
        <v>12386.25</v>
      </c>
      <c r="O184" s="185">
        <f t="shared" si="7"/>
        <v>12386.25</v>
      </c>
      <c r="P184" s="215">
        <f t="shared" si="9"/>
        <v>4225.6352974629372</v>
      </c>
      <c r="Q184" s="215" cm="1">
        <f t="array" ref="Q184">IF(P184="-",0,P184/(1+'General inputs'!$H$32)^IFERROR(INDEX('MP Calculations'!$C$40:$C$130,MATCH(F184,'MP Calculations'!$D$40:$D$130,0),0),-1))</f>
        <v>7832.6333251045917</v>
      </c>
    </row>
    <row r="185" spans="3:17" x14ac:dyDescent="0.25">
      <c r="C185" s="159"/>
      <c r="D185" s="165" t="s">
        <v>602</v>
      </c>
      <c r="E185" s="239">
        <v>39448</v>
      </c>
      <c r="F185" s="172" t="str">
        <f t="shared" si="8"/>
        <v>2007-08</v>
      </c>
      <c r="G185" s="68"/>
      <c r="H185" s="167" t="s">
        <v>279</v>
      </c>
      <c r="I185" s="173">
        <v>19964.399283333707</v>
      </c>
      <c r="J185" s="168">
        <f>IFERROR(MIN('MP Calculations'!$E$30/I185,1),"-")</f>
        <v>0.34115533736707537</v>
      </c>
      <c r="K185" s="12"/>
      <c r="L185" s="159">
        <v>1</v>
      </c>
      <c r="M185" s="159" t="s">
        <v>493</v>
      </c>
      <c r="N185" s="159">
        <v>668723.18999999994</v>
      </c>
      <c r="O185" s="185">
        <f t="shared" si="7"/>
        <v>668723.18999999994</v>
      </c>
      <c r="P185" s="215">
        <f t="shared" si="9"/>
        <v>228138.48548963683</v>
      </c>
      <c r="Q185" s="215" cm="1">
        <f t="array" ref="Q185">IF(P185="-",0,P185/(1+'General inputs'!$H$32)^IFERROR(INDEX('MP Calculations'!$C$40:$C$130,MATCH(F185,'MP Calculations'!$D$40:$D$130,0),0),-1))</f>
        <v>422877.26658708241</v>
      </c>
    </row>
    <row r="186" spans="3:17" x14ac:dyDescent="0.25">
      <c r="C186" s="159"/>
      <c r="D186" s="165" t="s">
        <v>603</v>
      </c>
      <c r="E186" s="239">
        <v>39448</v>
      </c>
      <c r="F186" s="172" t="str">
        <f t="shared" si="8"/>
        <v>2007-08</v>
      </c>
      <c r="G186" s="68"/>
      <c r="H186" s="167" t="s">
        <v>279</v>
      </c>
      <c r="I186" s="173">
        <v>19964.399283333707</v>
      </c>
      <c r="J186" s="168">
        <f>IFERROR(MIN('MP Calculations'!$E$30/I186,1),"-")</f>
        <v>0.34115533736707537</v>
      </c>
      <c r="K186" s="12"/>
      <c r="L186" s="159">
        <v>1</v>
      </c>
      <c r="M186" s="159" t="s">
        <v>493</v>
      </c>
      <c r="N186" s="159">
        <v>201868.77</v>
      </c>
      <c r="O186" s="185">
        <f t="shared" si="7"/>
        <v>201868.77</v>
      </c>
      <c r="P186" s="215">
        <f t="shared" si="9"/>
        <v>68868.608333226541</v>
      </c>
      <c r="Q186" s="215" cm="1">
        <f t="array" ref="Q186">IF(P186="-",0,P186/(1+'General inputs'!$H$32)^IFERROR(INDEX('MP Calculations'!$C$40:$C$130,MATCH(F186,'MP Calculations'!$D$40:$D$130,0),0),-1))</f>
        <v>127654.78294075075</v>
      </c>
    </row>
    <row r="187" spans="3:17" x14ac:dyDescent="0.25">
      <c r="C187" s="159"/>
      <c r="D187" s="165" t="s">
        <v>604</v>
      </c>
      <c r="E187" s="239">
        <v>39479</v>
      </c>
      <c r="F187" s="172" t="str">
        <f t="shared" si="8"/>
        <v>2007-08</v>
      </c>
      <c r="G187" s="68"/>
      <c r="H187" s="167" t="s">
        <v>279</v>
      </c>
      <c r="I187" s="173">
        <v>19964.399283333707</v>
      </c>
      <c r="J187" s="168">
        <f>IFERROR(MIN('MP Calculations'!$E$30/I187,1),"-")</f>
        <v>0.34115533736707537</v>
      </c>
      <c r="K187" s="12"/>
      <c r="L187" s="159">
        <v>1</v>
      </c>
      <c r="M187" s="159" t="s">
        <v>493</v>
      </c>
      <c r="N187" s="159">
        <v>2671.29</v>
      </c>
      <c r="O187" s="185">
        <f t="shared" si="7"/>
        <v>2671.29</v>
      </c>
      <c r="P187" s="215">
        <f t="shared" si="9"/>
        <v>911.32484115529473</v>
      </c>
      <c r="Q187" s="215" cm="1">
        <f t="array" ref="Q187">IF(P187="-",0,P187/(1+'General inputs'!$H$32)^IFERROR(INDEX('MP Calculations'!$C$40:$C$130,MATCH(F187,'MP Calculations'!$D$40:$D$130,0),0),-1))</f>
        <v>1689.2308063391781</v>
      </c>
    </row>
    <row r="188" spans="3:17" x14ac:dyDescent="0.25">
      <c r="C188" s="159"/>
      <c r="D188" s="165" t="s">
        <v>605</v>
      </c>
      <c r="E188" s="239">
        <v>39630</v>
      </c>
      <c r="F188" s="172" t="str">
        <f t="shared" si="8"/>
        <v>2008-09</v>
      </c>
      <c r="G188" s="68"/>
      <c r="H188" s="167" t="s">
        <v>279</v>
      </c>
      <c r="I188" s="173">
        <v>19964.399283333707</v>
      </c>
      <c r="J188" s="168">
        <f>IFERROR(MIN('MP Calculations'!$E$30/I188,1),"-")</f>
        <v>0.34115533736707537</v>
      </c>
      <c r="K188" s="12"/>
      <c r="L188" s="159">
        <v>1</v>
      </c>
      <c r="M188" s="159" t="s">
        <v>493</v>
      </c>
      <c r="N188" s="159">
        <v>5270.85</v>
      </c>
      <c r="O188" s="185">
        <f t="shared" si="7"/>
        <v>5270.85</v>
      </c>
      <c r="P188" s="215">
        <f t="shared" si="9"/>
        <v>1798.1786099612493</v>
      </c>
      <c r="Q188" s="215" cm="1">
        <f t="array" ref="Q188">IF(P188="-",0,P188/(1+'General inputs'!$H$32)^IFERROR(INDEX('MP Calculations'!$C$40:$C$130,MATCH(F188,'MP Calculations'!$D$40:$D$130,0),0),-1))</f>
        <v>3198.7543739490038</v>
      </c>
    </row>
    <row r="189" spans="3:17" x14ac:dyDescent="0.25">
      <c r="C189" s="159"/>
      <c r="D189" s="165" t="s">
        <v>606</v>
      </c>
      <c r="E189" s="239">
        <v>39630</v>
      </c>
      <c r="F189" s="172" t="str">
        <f t="shared" si="8"/>
        <v>2008-09</v>
      </c>
      <c r="G189" s="68"/>
      <c r="H189" s="167" t="s">
        <v>279</v>
      </c>
      <c r="I189" s="173">
        <v>19964.399283333707</v>
      </c>
      <c r="J189" s="168">
        <f>IFERROR(MIN('MP Calculations'!$E$30/I189,1),"-")</f>
        <v>0.34115533736707537</v>
      </c>
      <c r="K189" s="12"/>
      <c r="L189" s="159">
        <v>1</v>
      </c>
      <c r="M189" s="159" t="s">
        <v>493</v>
      </c>
      <c r="N189" s="159">
        <v>6022.39</v>
      </c>
      <c r="O189" s="185">
        <f t="shared" si="7"/>
        <v>6022.39</v>
      </c>
      <c r="P189" s="215">
        <f t="shared" si="9"/>
        <v>2054.5704922061013</v>
      </c>
      <c r="Q189" s="215" cm="1">
        <f t="array" ref="Q189">IF(P189="-",0,P189/(1+'General inputs'!$H$32)^IFERROR(INDEX('MP Calculations'!$C$40:$C$130,MATCH(F189,'MP Calculations'!$D$40:$D$130,0),0),-1))</f>
        <v>3654.8462494904511</v>
      </c>
    </row>
    <row r="190" spans="3:17" x14ac:dyDescent="0.25">
      <c r="C190" s="159"/>
      <c r="D190" s="165" t="s">
        <v>607</v>
      </c>
      <c r="E190" s="239">
        <v>39630</v>
      </c>
      <c r="F190" s="172" t="str">
        <f t="shared" si="8"/>
        <v>2008-09</v>
      </c>
      <c r="G190" s="68"/>
      <c r="H190" s="167" t="s">
        <v>279</v>
      </c>
      <c r="I190" s="173">
        <v>19964.399283333707</v>
      </c>
      <c r="J190" s="168">
        <f>IFERROR(MIN('MP Calculations'!$E$30/I190,1),"-")</f>
        <v>0.34115533736707537</v>
      </c>
      <c r="K190" s="12"/>
      <c r="L190" s="159">
        <v>1</v>
      </c>
      <c r="M190" s="159" t="s">
        <v>493</v>
      </c>
      <c r="N190" s="159">
        <v>2653.47</v>
      </c>
      <c r="O190" s="185">
        <f t="shared" si="7"/>
        <v>2653.47</v>
      </c>
      <c r="P190" s="215">
        <f t="shared" si="9"/>
        <v>905.24545304341348</v>
      </c>
      <c r="Q190" s="215" cm="1">
        <f t="array" ref="Q190">IF(P190="-",0,P190/(1+'General inputs'!$H$32)^IFERROR(INDEX('MP Calculations'!$C$40:$C$130,MATCH(F190,'MP Calculations'!$D$40:$D$130,0),0),-1))</f>
        <v>1610.3282712736016</v>
      </c>
    </row>
    <row r="191" spans="3:17" x14ac:dyDescent="0.25">
      <c r="C191" s="159"/>
      <c r="D191" s="165" t="s">
        <v>608</v>
      </c>
      <c r="E191" s="239">
        <v>39630</v>
      </c>
      <c r="F191" s="172" t="str">
        <f t="shared" si="8"/>
        <v>2008-09</v>
      </c>
      <c r="G191" s="68"/>
      <c r="H191" s="167" t="s">
        <v>279</v>
      </c>
      <c r="I191" s="173">
        <v>19964.399283333707</v>
      </c>
      <c r="J191" s="168">
        <f>IFERROR(MIN('MP Calculations'!$E$30/I191,1),"-")</f>
        <v>0.34115533736707537</v>
      </c>
      <c r="K191" s="12"/>
      <c r="L191" s="159">
        <v>1</v>
      </c>
      <c r="M191" s="159" t="s">
        <v>493</v>
      </c>
      <c r="N191" s="159">
        <v>5978.39</v>
      </c>
      <c r="O191" s="185">
        <f t="shared" si="7"/>
        <v>5978.39</v>
      </c>
      <c r="P191" s="215">
        <f t="shared" si="9"/>
        <v>2039.5596573619498</v>
      </c>
      <c r="Q191" s="215" cm="1">
        <f t="array" ref="Q191">IF(P191="-",0,P191/(1+'General inputs'!$H$32)^IFERROR(INDEX('MP Calculations'!$C$40:$C$130,MATCH(F191,'MP Calculations'!$D$40:$D$130,0),0),-1))</f>
        <v>3628.1436887168074</v>
      </c>
    </row>
    <row r="192" spans="3:17" x14ac:dyDescent="0.25">
      <c r="C192" s="159"/>
      <c r="D192" s="165" t="s">
        <v>608</v>
      </c>
      <c r="E192" s="239">
        <v>39630</v>
      </c>
      <c r="F192" s="172" t="str">
        <f t="shared" si="8"/>
        <v>2008-09</v>
      </c>
      <c r="G192" s="68"/>
      <c r="H192" s="167" t="s">
        <v>279</v>
      </c>
      <c r="I192" s="173">
        <v>19964.399283333707</v>
      </c>
      <c r="J192" s="168">
        <f>IFERROR(MIN('MP Calculations'!$E$30/I192,1),"-")</f>
        <v>0.34115533736707537</v>
      </c>
      <c r="K192" s="12"/>
      <c r="L192" s="159">
        <v>1</v>
      </c>
      <c r="M192" s="159" t="s">
        <v>493</v>
      </c>
      <c r="N192" s="159">
        <v>3138.47</v>
      </c>
      <c r="O192" s="185">
        <f t="shared" si="7"/>
        <v>3138.47</v>
      </c>
      <c r="P192" s="215">
        <f t="shared" si="9"/>
        <v>1070.7057916664451</v>
      </c>
      <c r="Q192" s="215" cm="1">
        <f t="array" ref="Q192">IF(P192="-",0,P192/(1+'General inputs'!$H$32)^IFERROR(INDEX('MP Calculations'!$C$40:$C$130,MATCH(F192,'MP Calculations'!$D$40:$D$130,0),0),-1))</f>
        <v>1904.6633161648938</v>
      </c>
    </row>
    <row r="193" spans="3:17" x14ac:dyDescent="0.25">
      <c r="C193" s="159"/>
      <c r="D193" s="165" t="s">
        <v>609</v>
      </c>
      <c r="E193" s="239">
        <v>39630</v>
      </c>
      <c r="F193" s="172" t="str">
        <f t="shared" si="8"/>
        <v>2008-09</v>
      </c>
      <c r="G193" s="68"/>
      <c r="H193" s="167" t="s">
        <v>279</v>
      </c>
      <c r="I193" s="173">
        <v>19964.399283333707</v>
      </c>
      <c r="J193" s="168">
        <f>IFERROR(MIN('MP Calculations'!$E$30/I193,1),"-")</f>
        <v>0.34115533736707537</v>
      </c>
      <c r="K193" s="12"/>
      <c r="L193" s="159">
        <v>1</v>
      </c>
      <c r="M193" s="159" t="s">
        <v>493</v>
      </c>
      <c r="N193" s="159">
        <v>1692.72</v>
      </c>
      <c r="O193" s="185">
        <f t="shared" ref="O193:O256" si="10">IF(N193="","-",L193*N193)</f>
        <v>1692.72</v>
      </c>
      <c r="P193" s="215">
        <f t="shared" si="9"/>
        <v>577.48046266799588</v>
      </c>
      <c r="Q193" s="215" cm="1">
        <f t="array" ref="Q193">IF(P193="-",0,P193/(1+'General inputs'!$H$32)^IFERROR(INDEX('MP Calculations'!$C$40:$C$130,MATCH(F193,'MP Calculations'!$D$40:$D$130,0),0),-1))</f>
        <v>1027.2717880172947</v>
      </c>
    </row>
    <row r="194" spans="3:17" x14ac:dyDescent="0.25">
      <c r="C194" s="159"/>
      <c r="D194" s="165" t="s">
        <v>610</v>
      </c>
      <c r="E194" s="239">
        <v>39630</v>
      </c>
      <c r="F194" s="172" t="str">
        <f t="shared" si="8"/>
        <v>2008-09</v>
      </c>
      <c r="G194" s="68"/>
      <c r="H194" s="167" t="s">
        <v>279</v>
      </c>
      <c r="I194" s="173">
        <v>19964.399283333707</v>
      </c>
      <c r="J194" s="168">
        <f>IFERROR(MIN('MP Calculations'!$E$30/I194,1),"-")</f>
        <v>0.34115533736707537</v>
      </c>
      <c r="K194" s="12"/>
      <c r="L194" s="159">
        <v>1</v>
      </c>
      <c r="M194" s="159" t="s">
        <v>493</v>
      </c>
      <c r="N194" s="159">
        <v>6187.78</v>
      </c>
      <c r="O194" s="185">
        <f t="shared" si="10"/>
        <v>6187.78</v>
      </c>
      <c r="P194" s="215">
        <f t="shared" si="9"/>
        <v>2110.9941734532417</v>
      </c>
      <c r="Q194" s="215" cm="1">
        <f t="array" ref="Q194">IF(P194="-",0,P194/(1+'General inputs'!$H$32)^IFERROR(INDEX('MP Calculations'!$C$40:$C$130,MATCH(F194,'MP Calculations'!$D$40:$D$130,0),0),-1))</f>
        <v>3755.2175341802872</v>
      </c>
    </row>
    <row r="195" spans="3:17" x14ac:dyDescent="0.25">
      <c r="C195" s="159"/>
      <c r="D195" s="165" t="s">
        <v>611</v>
      </c>
      <c r="E195" s="239">
        <v>39630</v>
      </c>
      <c r="F195" s="172" t="str">
        <f t="shared" si="8"/>
        <v>2008-09</v>
      </c>
      <c r="G195" s="68"/>
      <c r="H195" s="167" t="s">
        <v>279</v>
      </c>
      <c r="I195" s="173">
        <v>19964.399283333707</v>
      </c>
      <c r="J195" s="168">
        <f>IFERROR(MIN('MP Calculations'!$E$30/I195,1),"-")</f>
        <v>0.34115533736707537</v>
      </c>
      <c r="K195" s="12"/>
      <c r="L195" s="159">
        <v>1</v>
      </c>
      <c r="M195" s="159" t="s">
        <v>493</v>
      </c>
      <c r="N195" s="159">
        <v>71937.37</v>
      </c>
      <c r="O195" s="185">
        <f t="shared" si="10"/>
        <v>71937.37</v>
      </c>
      <c r="P195" s="215">
        <f t="shared" si="9"/>
        <v>24541.817731650124</v>
      </c>
      <c r="Q195" s="215" cm="1">
        <f t="array" ref="Q195">IF(P195="-",0,P195/(1+'General inputs'!$H$32)^IFERROR(INDEX('MP Calculations'!$C$40:$C$130,MATCH(F195,'MP Calculations'!$D$40:$D$130,0),0),-1))</f>
        <v>43657.090780023682</v>
      </c>
    </row>
    <row r="196" spans="3:17" x14ac:dyDescent="0.25">
      <c r="C196" s="159"/>
      <c r="D196" s="165" t="s">
        <v>612</v>
      </c>
      <c r="E196" s="239">
        <v>39630</v>
      </c>
      <c r="F196" s="172" t="str">
        <f t="shared" si="8"/>
        <v>2008-09</v>
      </c>
      <c r="G196" s="68"/>
      <c r="H196" s="167" t="s">
        <v>279</v>
      </c>
      <c r="I196" s="173">
        <v>19964.399283333707</v>
      </c>
      <c r="J196" s="168">
        <f>IFERROR(MIN('MP Calculations'!$E$30/I196,1),"-")</f>
        <v>0.34115533736707537</v>
      </c>
      <c r="K196" s="12"/>
      <c r="L196" s="159">
        <v>1</v>
      </c>
      <c r="M196" s="159" t="s">
        <v>493</v>
      </c>
      <c r="N196" s="159">
        <v>24676.02</v>
      </c>
      <c r="O196" s="185">
        <f t="shared" si="10"/>
        <v>24676.02</v>
      </c>
      <c r="P196" s="215">
        <f t="shared" si="9"/>
        <v>8418.3559279766996</v>
      </c>
      <c r="Q196" s="215" cm="1">
        <f t="array" ref="Q196">IF(P196="-",0,P196/(1+'General inputs'!$H$32)^IFERROR(INDEX('MP Calculations'!$C$40:$C$130,MATCH(F196,'MP Calculations'!$D$40:$D$130,0),0),-1))</f>
        <v>14975.293720491591</v>
      </c>
    </row>
    <row r="197" spans="3:17" x14ac:dyDescent="0.25">
      <c r="C197" s="159"/>
      <c r="D197" s="165" t="s">
        <v>613</v>
      </c>
      <c r="E197" s="239">
        <v>39692</v>
      </c>
      <c r="F197" s="172" t="str">
        <f t="shared" si="8"/>
        <v>2008-09</v>
      </c>
      <c r="G197" s="68"/>
      <c r="H197" s="167" t="s">
        <v>279</v>
      </c>
      <c r="I197" s="173">
        <v>19964.399283333707</v>
      </c>
      <c r="J197" s="168">
        <f>IFERROR(MIN('MP Calculations'!$E$30/I197,1),"-")</f>
        <v>0.34115533736707537</v>
      </c>
      <c r="K197" s="12"/>
      <c r="L197" s="159">
        <v>1</v>
      </c>
      <c r="M197" s="159" t="s">
        <v>493</v>
      </c>
      <c r="N197" s="159">
        <v>28470.9</v>
      </c>
      <c r="O197" s="185">
        <f t="shared" si="10"/>
        <v>28470.9</v>
      </c>
      <c r="P197" s="215">
        <f t="shared" si="9"/>
        <v>9712.9994946442675</v>
      </c>
      <c r="Q197" s="215" cm="1">
        <f t="array" ref="Q197">IF(P197="-",0,P197/(1+'General inputs'!$H$32)^IFERROR(INDEX('MP Calculations'!$C$40:$C$130,MATCH(F197,'MP Calculations'!$D$40:$D$130,0),0),-1))</f>
        <v>17278.316762052553</v>
      </c>
    </row>
    <row r="198" spans="3:17" x14ac:dyDescent="0.25">
      <c r="C198" s="159"/>
      <c r="D198" s="165" t="s">
        <v>614</v>
      </c>
      <c r="E198" s="239">
        <v>39707</v>
      </c>
      <c r="F198" s="172" t="str">
        <f t="shared" si="8"/>
        <v>2008-09</v>
      </c>
      <c r="G198" s="68"/>
      <c r="H198" s="167" t="s">
        <v>279</v>
      </c>
      <c r="I198" s="173">
        <v>19964.399283333707</v>
      </c>
      <c r="J198" s="168">
        <f>IFERROR(MIN('MP Calculations'!$E$30/I198,1),"-")</f>
        <v>0.34115533736707537</v>
      </c>
      <c r="K198" s="12"/>
      <c r="L198" s="159">
        <v>20.795107999999999</v>
      </c>
      <c r="M198" s="159" t="s">
        <v>492</v>
      </c>
      <c r="N198" s="159">
        <v>622</v>
      </c>
      <c r="O198" s="185">
        <f t="shared" si="10"/>
        <v>12934.557176</v>
      </c>
      <c r="P198" s="215">
        <f t="shared" si="9"/>
        <v>4412.6932170720056</v>
      </c>
      <c r="Q198" s="215" cm="1">
        <f t="array" ref="Q198">IF(P198="-",0,P198/(1+'General inputs'!$H$32)^IFERROR(INDEX('MP Calculations'!$C$40:$C$130,MATCH(F198,'MP Calculations'!$D$40:$D$130,0),0),-1))</f>
        <v>7849.6772516431838</v>
      </c>
    </row>
    <row r="199" spans="3:17" x14ac:dyDescent="0.25">
      <c r="C199" s="159"/>
      <c r="D199" s="165" t="s">
        <v>614</v>
      </c>
      <c r="E199" s="239">
        <v>39707</v>
      </c>
      <c r="F199" s="172" t="str">
        <f t="shared" si="8"/>
        <v>2008-09</v>
      </c>
      <c r="G199" s="68"/>
      <c r="H199" s="167" t="s">
        <v>279</v>
      </c>
      <c r="I199" s="173">
        <v>19964.399283333707</v>
      </c>
      <c r="J199" s="168">
        <f>IFERROR(MIN('MP Calculations'!$E$30/I199,1),"-")</f>
        <v>0.34115533736707537</v>
      </c>
      <c r="K199" s="12"/>
      <c r="L199" s="159">
        <v>2.7870590000000002</v>
      </c>
      <c r="M199" s="159" t="s">
        <v>492</v>
      </c>
      <c r="N199" s="159">
        <v>622</v>
      </c>
      <c r="O199" s="185">
        <f t="shared" si="10"/>
        <v>1733.550698</v>
      </c>
      <c r="P199" s="215">
        <f t="shared" si="9"/>
        <v>591.410073219119</v>
      </c>
      <c r="Q199" s="215" cm="1">
        <f t="array" ref="Q199">IF(P199="-",0,P199/(1+'General inputs'!$H$32)^IFERROR(INDEX('MP Calculations'!$C$40:$C$130,MATCH(F199,'MP Calculations'!$D$40:$D$130,0),0),-1))</f>
        <v>1052.0509742621871</v>
      </c>
    </row>
    <row r="200" spans="3:17" x14ac:dyDescent="0.25">
      <c r="C200" s="159"/>
      <c r="D200" s="165" t="s">
        <v>614</v>
      </c>
      <c r="E200" s="239">
        <v>39707</v>
      </c>
      <c r="F200" s="172" t="str">
        <f t="shared" si="8"/>
        <v>2008-09</v>
      </c>
      <c r="G200" s="68"/>
      <c r="H200" s="167" t="s">
        <v>279</v>
      </c>
      <c r="I200" s="173">
        <v>19964.399283333707</v>
      </c>
      <c r="J200" s="168">
        <f>IFERROR(MIN('MP Calculations'!$E$30/I200,1),"-")</f>
        <v>0.34115533736707537</v>
      </c>
      <c r="K200" s="12"/>
      <c r="L200" s="159">
        <v>2.099961</v>
      </c>
      <c r="M200" s="159" t="s">
        <v>492</v>
      </c>
      <c r="N200" s="159">
        <v>622</v>
      </c>
      <c r="O200" s="185">
        <f t="shared" si="10"/>
        <v>1306.1757419999999</v>
      </c>
      <c r="P200" s="215">
        <f t="shared" si="9"/>
        <v>445.60882592269996</v>
      </c>
      <c r="Q200" s="215" cm="1">
        <f t="array" ref="Q200">IF(P200="-",0,P200/(1+'General inputs'!$H$32)^IFERROR(INDEX('MP Calculations'!$C$40:$C$130,MATCH(F200,'MP Calculations'!$D$40:$D$130,0),0),-1))</f>
        <v>792.68720754120966</v>
      </c>
    </row>
    <row r="201" spans="3:17" x14ac:dyDescent="0.25">
      <c r="C201" s="159"/>
      <c r="D201" s="165" t="s">
        <v>614</v>
      </c>
      <c r="E201" s="239">
        <v>39707</v>
      </c>
      <c r="F201" s="172" t="str">
        <f t="shared" si="8"/>
        <v>2008-09</v>
      </c>
      <c r="G201" s="68"/>
      <c r="H201" s="167" t="s">
        <v>279</v>
      </c>
      <c r="I201" s="173">
        <v>19964.399283333707</v>
      </c>
      <c r="J201" s="168">
        <f>IFERROR(MIN('MP Calculations'!$E$30/I201,1),"-")</f>
        <v>0.34115533736707537</v>
      </c>
      <c r="K201" s="12"/>
      <c r="L201" s="159">
        <v>3.3472710000000001</v>
      </c>
      <c r="M201" s="159" t="s">
        <v>492</v>
      </c>
      <c r="N201" s="159">
        <v>622</v>
      </c>
      <c r="O201" s="185">
        <f t="shared" si="10"/>
        <v>2082.0025620000001</v>
      </c>
      <c r="P201" s="215">
        <f t="shared" si="9"/>
        <v>710.28628643822526</v>
      </c>
      <c r="Q201" s="215" cm="1">
        <f t="array" ref="Q201">IF(P201="-",0,P201/(1+'General inputs'!$H$32)^IFERROR(INDEX('MP Calculations'!$C$40:$C$130,MATCH(F201,'MP Calculations'!$D$40:$D$130,0),0),-1))</f>
        <v>1263.5181805155776</v>
      </c>
    </row>
    <row r="202" spans="3:17" x14ac:dyDescent="0.25">
      <c r="C202" s="159"/>
      <c r="D202" s="165" t="s">
        <v>615</v>
      </c>
      <c r="E202" s="239">
        <v>39722</v>
      </c>
      <c r="F202" s="172" t="str">
        <f t="shared" si="8"/>
        <v>2008-09</v>
      </c>
      <c r="G202" s="68"/>
      <c r="H202" s="167" t="s">
        <v>279</v>
      </c>
      <c r="I202" s="173">
        <v>19964.399283333707</v>
      </c>
      <c r="J202" s="168">
        <f>IFERROR(MIN('MP Calculations'!$E$30/I202,1),"-")</f>
        <v>0.34115533736707537</v>
      </c>
      <c r="K202" s="12"/>
      <c r="L202" s="159">
        <v>1</v>
      </c>
      <c r="M202" s="159" t="s">
        <v>493</v>
      </c>
      <c r="N202" s="159">
        <v>2757.39</v>
      </c>
      <c r="O202" s="185">
        <f t="shared" si="10"/>
        <v>2757.39</v>
      </c>
      <c r="P202" s="215">
        <f t="shared" si="9"/>
        <v>940.69831570259987</v>
      </c>
      <c r="Q202" s="215" cm="1">
        <f t="array" ref="Q202">IF(P202="-",0,P202/(1+'General inputs'!$H$32)^IFERROR(INDEX('MP Calculations'!$C$40:$C$130,MATCH(F202,'MP Calculations'!$D$40:$D$130,0),0),-1))</f>
        <v>1673.3948648098965</v>
      </c>
    </row>
    <row r="203" spans="3:17" x14ac:dyDescent="0.25">
      <c r="C203" s="159"/>
      <c r="D203" s="165" t="s">
        <v>616</v>
      </c>
      <c r="E203" s="239">
        <v>39753</v>
      </c>
      <c r="F203" s="172" t="str">
        <f t="shared" si="8"/>
        <v>2008-09</v>
      </c>
      <c r="G203" s="68"/>
      <c r="H203" s="167" t="s">
        <v>279</v>
      </c>
      <c r="I203" s="173">
        <v>19964.399283333707</v>
      </c>
      <c r="J203" s="168">
        <f>IFERROR(MIN('MP Calculations'!$E$30/I203,1),"-")</f>
        <v>0.34115533736707537</v>
      </c>
      <c r="K203" s="12"/>
      <c r="L203" s="159">
        <v>1</v>
      </c>
      <c r="M203" s="159" t="s">
        <v>493</v>
      </c>
      <c r="N203" s="159">
        <v>461340.06</v>
      </c>
      <c r="O203" s="185">
        <f t="shared" si="10"/>
        <v>461340.06</v>
      </c>
      <c r="P203" s="215">
        <f t="shared" si="9"/>
        <v>157388.62381024679</v>
      </c>
      <c r="Q203" s="215" cm="1">
        <f t="array" ref="Q203">IF(P203="-",0,P203/(1+'General inputs'!$H$32)^IFERROR(INDEX('MP Calculations'!$C$40:$C$130,MATCH(F203,'MP Calculations'!$D$40:$D$130,0),0),-1))</f>
        <v>279976.38612422964</v>
      </c>
    </row>
    <row r="204" spans="3:17" x14ac:dyDescent="0.25">
      <c r="C204" s="159"/>
      <c r="D204" s="165" t="s">
        <v>617</v>
      </c>
      <c r="E204" s="239">
        <v>39814</v>
      </c>
      <c r="F204" s="172" t="str">
        <f t="shared" si="8"/>
        <v>2008-09</v>
      </c>
      <c r="G204" s="68"/>
      <c r="H204" s="167" t="s">
        <v>279</v>
      </c>
      <c r="I204" s="173">
        <v>19964.399283333707</v>
      </c>
      <c r="J204" s="168">
        <f>IFERROR(MIN('MP Calculations'!$E$30/I204,1),"-")</f>
        <v>0.34115533736707537</v>
      </c>
      <c r="K204" s="12"/>
      <c r="L204" s="159">
        <v>1</v>
      </c>
      <c r="M204" s="159" t="s">
        <v>493</v>
      </c>
      <c r="N204" s="159">
        <v>2805.4</v>
      </c>
      <c r="O204" s="185">
        <f t="shared" si="10"/>
        <v>2805.4</v>
      </c>
      <c r="P204" s="215">
        <f t="shared" si="9"/>
        <v>957.07718344959324</v>
      </c>
      <c r="Q204" s="215" cm="1">
        <f t="array" ref="Q204">IF(P204="-",0,P204/(1+'General inputs'!$H$32)^IFERROR(INDEX('MP Calculations'!$C$40:$C$130,MATCH(F204,'MP Calculations'!$D$40:$D$130,0),0),-1))</f>
        <v>1702.5309998722284</v>
      </c>
    </row>
    <row r="205" spans="3:17" x14ac:dyDescent="0.25">
      <c r="C205" s="159"/>
      <c r="D205" s="165" t="s">
        <v>618</v>
      </c>
      <c r="E205" s="239">
        <v>39814</v>
      </c>
      <c r="F205" s="172" t="str">
        <f t="shared" si="8"/>
        <v>2008-09</v>
      </c>
      <c r="G205" s="68"/>
      <c r="H205" s="167" t="s">
        <v>279</v>
      </c>
      <c r="I205" s="173">
        <v>19964.399283333707</v>
      </c>
      <c r="J205" s="168">
        <f>IFERROR(MIN('MP Calculations'!$E$30/I205,1),"-")</f>
        <v>0.34115533736707537</v>
      </c>
      <c r="K205" s="12"/>
      <c r="L205" s="159">
        <v>1</v>
      </c>
      <c r="M205" s="159" t="s">
        <v>493</v>
      </c>
      <c r="N205" s="159">
        <v>3963.37</v>
      </c>
      <c r="O205" s="185">
        <f t="shared" si="10"/>
        <v>3963.37</v>
      </c>
      <c r="P205" s="215">
        <f t="shared" si="9"/>
        <v>1352.1248294605455</v>
      </c>
      <c r="Q205" s="215" cm="1">
        <f t="array" ref="Q205">IF(P205="-",0,P205/(1+'General inputs'!$H$32)^IFERROR(INDEX('MP Calculations'!$C$40:$C$130,MATCH(F205,'MP Calculations'!$D$40:$D$130,0),0),-1))</f>
        <v>2405.2756430325776</v>
      </c>
    </row>
    <row r="206" spans="3:17" x14ac:dyDescent="0.25">
      <c r="C206" s="159"/>
      <c r="D206" s="165" t="s">
        <v>619</v>
      </c>
      <c r="E206" s="239">
        <v>39814</v>
      </c>
      <c r="F206" s="172" t="str">
        <f t="shared" si="8"/>
        <v>2008-09</v>
      </c>
      <c r="G206" s="68"/>
      <c r="H206" s="167" t="s">
        <v>279</v>
      </c>
      <c r="I206" s="173">
        <v>19964.399283333707</v>
      </c>
      <c r="J206" s="168">
        <f>IFERROR(MIN('MP Calculations'!$E$30/I206,1),"-")</f>
        <v>0.34115533736707537</v>
      </c>
      <c r="K206" s="12"/>
      <c r="L206" s="159">
        <v>1</v>
      </c>
      <c r="M206" s="159" t="s">
        <v>493</v>
      </c>
      <c r="N206" s="159">
        <v>843.96</v>
      </c>
      <c r="O206" s="185">
        <f t="shared" si="10"/>
        <v>843.96</v>
      </c>
      <c r="P206" s="215">
        <f t="shared" si="9"/>
        <v>287.92145852431696</v>
      </c>
      <c r="Q206" s="215" cm="1">
        <f t="array" ref="Q206">IF(P206="-",0,P206/(1+'General inputs'!$H$32)^IFERROR(INDEX('MP Calculations'!$C$40:$C$130,MATCH(F206,'MP Calculations'!$D$40:$D$130,0),0),-1))</f>
        <v>512.17939069372142</v>
      </c>
    </row>
    <row r="207" spans="3:17" x14ac:dyDescent="0.25">
      <c r="C207" s="159"/>
      <c r="D207" s="165" t="s">
        <v>620</v>
      </c>
      <c r="E207" s="239">
        <v>39814</v>
      </c>
      <c r="F207" s="172" t="str">
        <f t="shared" si="8"/>
        <v>2008-09</v>
      </c>
      <c r="G207" s="68"/>
      <c r="H207" s="167" t="s">
        <v>279</v>
      </c>
      <c r="I207" s="173">
        <v>19964.399283333707</v>
      </c>
      <c r="J207" s="168">
        <f>IFERROR(MIN('MP Calculations'!$E$30/I207,1),"-")</f>
        <v>0.34115533736707537</v>
      </c>
      <c r="K207" s="12"/>
      <c r="L207" s="159">
        <v>1</v>
      </c>
      <c r="M207" s="159" t="s">
        <v>493</v>
      </c>
      <c r="N207" s="159">
        <v>2079.9299999999998</v>
      </c>
      <c r="O207" s="185">
        <f t="shared" si="10"/>
        <v>2079.9299999999998</v>
      </c>
      <c r="P207" s="215">
        <f t="shared" si="9"/>
        <v>709.57922084990105</v>
      </c>
      <c r="Q207" s="215" cm="1">
        <f t="array" ref="Q207">IF(P207="-",0,P207/(1+'General inputs'!$H$32)^IFERROR(INDEX('MP Calculations'!$C$40:$C$130,MATCH(F207,'MP Calculations'!$D$40:$D$130,0),0),-1))</f>
        <v>1262.2603915891652</v>
      </c>
    </row>
    <row r="208" spans="3:17" x14ac:dyDescent="0.25">
      <c r="C208" s="159"/>
      <c r="D208" s="165" t="s">
        <v>621</v>
      </c>
      <c r="E208" s="239">
        <v>39814</v>
      </c>
      <c r="F208" s="172" t="str">
        <f t="shared" si="8"/>
        <v>2008-09</v>
      </c>
      <c r="G208" s="68"/>
      <c r="H208" s="167" t="s">
        <v>279</v>
      </c>
      <c r="I208" s="173">
        <v>19964.399283333707</v>
      </c>
      <c r="J208" s="168">
        <f>IFERROR(MIN('MP Calculations'!$E$30/I208,1),"-")</f>
        <v>0.34115533736707537</v>
      </c>
      <c r="K208" s="12"/>
      <c r="L208" s="159">
        <v>1</v>
      </c>
      <c r="M208" s="159" t="s">
        <v>493</v>
      </c>
      <c r="N208" s="159">
        <v>23823.9</v>
      </c>
      <c r="O208" s="185">
        <f t="shared" si="10"/>
        <v>23823.9</v>
      </c>
      <c r="P208" s="215">
        <f t="shared" si="9"/>
        <v>8127.6506418994677</v>
      </c>
      <c r="Q208" s="215" cm="1">
        <f t="array" ref="Q208">IF(P208="-",0,P208/(1+'General inputs'!$H$32)^IFERROR(INDEX('MP Calculations'!$C$40:$C$130,MATCH(F208,'MP Calculations'!$D$40:$D$130,0),0),-1))</f>
        <v>14458.162218527121</v>
      </c>
    </row>
    <row r="209" spans="3:17" x14ac:dyDescent="0.25">
      <c r="C209" s="159"/>
      <c r="D209" s="165" t="s">
        <v>622</v>
      </c>
      <c r="E209" s="239">
        <v>39814</v>
      </c>
      <c r="F209" s="172" t="str">
        <f t="shared" si="8"/>
        <v>2008-09</v>
      </c>
      <c r="G209" s="68"/>
      <c r="H209" s="167" t="s">
        <v>279</v>
      </c>
      <c r="I209" s="173">
        <v>19964.399283333707</v>
      </c>
      <c r="J209" s="168">
        <f>IFERROR(MIN('MP Calculations'!$E$30/I209,1),"-")</f>
        <v>0.34115533736707537</v>
      </c>
      <c r="K209" s="12"/>
      <c r="L209" s="159">
        <v>1</v>
      </c>
      <c r="M209" s="159" t="s">
        <v>493</v>
      </c>
      <c r="N209" s="159">
        <v>2155.31</v>
      </c>
      <c r="O209" s="185">
        <f t="shared" si="10"/>
        <v>2155.31</v>
      </c>
      <c r="P209" s="215">
        <f t="shared" si="9"/>
        <v>735.29551018063125</v>
      </c>
      <c r="Q209" s="215" cm="1">
        <f t="array" ref="Q209">IF(P209="-",0,P209/(1+'General inputs'!$H$32)^IFERROR(INDEX('MP Calculations'!$C$40:$C$130,MATCH(F209,'MP Calculations'!$D$40:$D$130,0),0),-1))</f>
        <v>1308.0067332054655</v>
      </c>
    </row>
    <row r="210" spans="3:17" x14ac:dyDescent="0.25">
      <c r="C210" s="159"/>
      <c r="D210" s="165" t="s">
        <v>623</v>
      </c>
      <c r="E210" s="239">
        <v>39814</v>
      </c>
      <c r="F210" s="172" t="str">
        <f t="shared" si="8"/>
        <v>2008-09</v>
      </c>
      <c r="G210" s="68"/>
      <c r="H210" s="167" t="s">
        <v>279</v>
      </c>
      <c r="I210" s="173">
        <v>19964.399283333707</v>
      </c>
      <c r="J210" s="168">
        <f>IFERROR(MIN('MP Calculations'!$E$30/I210,1),"-")</f>
        <v>0.34115533736707537</v>
      </c>
      <c r="K210" s="12"/>
      <c r="L210" s="159">
        <v>1</v>
      </c>
      <c r="M210" s="159" t="s">
        <v>493</v>
      </c>
      <c r="N210" s="159">
        <v>11128.2</v>
      </c>
      <c r="O210" s="185">
        <f t="shared" si="10"/>
        <v>11128.2</v>
      </c>
      <c r="P210" s="215">
        <f t="shared" si="9"/>
        <v>3796.4448252882885</v>
      </c>
      <c r="Q210" s="215" cm="1">
        <f t="array" ref="Q210">IF(P210="-",0,P210/(1+'General inputs'!$H$32)^IFERROR(INDEX('MP Calculations'!$C$40:$C$130,MATCH(F210,'MP Calculations'!$D$40:$D$130,0),0),-1))</f>
        <v>6753.4417454830445</v>
      </c>
    </row>
    <row r="211" spans="3:17" x14ac:dyDescent="0.25">
      <c r="C211" s="159"/>
      <c r="D211" s="165" t="s">
        <v>624</v>
      </c>
      <c r="E211" s="239">
        <v>39814</v>
      </c>
      <c r="F211" s="172" t="str">
        <f t="shared" si="8"/>
        <v>2008-09</v>
      </c>
      <c r="G211" s="68"/>
      <c r="H211" s="167" t="s">
        <v>279</v>
      </c>
      <c r="I211" s="173">
        <v>19964.399283333707</v>
      </c>
      <c r="J211" s="168">
        <f>IFERROR(MIN('MP Calculations'!$E$30/I211,1),"-")</f>
        <v>0.34115533736707537</v>
      </c>
      <c r="K211" s="12"/>
      <c r="L211" s="159">
        <v>1</v>
      </c>
      <c r="M211" s="159" t="s">
        <v>493</v>
      </c>
      <c r="N211" s="159">
        <v>30293.52</v>
      </c>
      <c r="O211" s="185">
        <f t="shared" si="10"/>
        <v>30293.52</v>
      </c>
      <c r="P211" s="215">
        <f t="shared" si="9"/>
        <v>10334.796035636246</v>
      </c>
      <c r="Q211" s="215" cm="1">
        <f t="array" ref="Q211">IF(P211="-",0,P211/(1+'General inputs'!$H$32)^IFERROR(INDEX('MP Calculations'!$C$40:$C$130,MATCH(F211,'MP Calculations'!$D$40:$D$130,0),0),-1))</f>
        <v>18384.421791990215</v>
      </c>
    </row>
    <row r="212" spans="3:17" x14ac:dyDescent="0.25">
      <c r="C212" s="159"/>
      <c r="D212" s="165" t="s">
        <v>625</v>
      </c>
      <c r="E212" s="239">
        <v>39814</v>
      </c>
      <c r="F212" s="172" t="str">
        <f t="shared" si="8"/>
        <v>2008-09</v>
      </c>
      <c r="G212" s="68"/>
      <c r="H212" s="167" t="s">
        <v>279</v>
      </c>
      <c r="I212" s="173">
        <v>19964.399283333707</v>
      </c>
      <c r="J212" s="168">
        <f>IFERROR(MIN('MP Calculations'!$E$30/I212,1),"-")</f>
        <v>0.34115533736707537</v>
      </c>
      <c r="K212" s="12"/>
      <c r="L212" s="159">
        <v>1</v>
      </c>
      <c r="M212" s="159" t="s">
        <v>493</v>
      </c>
      <c r="N212" s="159">
        <v>5552.61</v>
      </c>
      <c r="O212" s="185">
        <f t="shared" si="10"/>
        <v>5552.61</v>
      </c>
      <c r="P212" s="215">
        <f t="shared" si="9"/>
        <v>1894.3025378177963</v>
      </c>
      <c r="Q212" s="215" cm="1">
        <f t="array" ref="Q212">IF(P212="-",0,P212/(1+'General inputs'!$H$32)^IFERROR(INDEX('MP Calculations'!$C$40:$C$130,MATCH(F212,'MP Calculations'!$D$40:$D$130,0),0),-1))</f>
        <v>3369.7478631213139</v>
      </c>
    </row>
    <row r="213" spans="3:17" x14ac:dyDescent="0.25">
      <c r="C213" s="159"/>
      <c r="D213" s="165" t="s">
        <v>626</v>
      </c>
      <c r="E213" s="239">
        <v>39814</v>
      </c>
      <c r="F213" s="172" t="str">
        <f t="shared" si="8"/>
        <v>2008-09</v>
      </c>
      <c r="G213" s="68"/>
      <c r="H213" s="167" t="s">
        <v>279</v>
      </c>
      <c r="I213" s="173">
        <v>19964.399283333707</v>
      </c>
      <c r="J213" s="168">
        <f>IFERROR(MIN('MP Calculations'!$E$30/I213,1),"-")</f>
        <v>0.34115533736707537</v>
      </c>
      <c r="K213" s="12"/>
      <c r="L213" s="159">
        <v>1</v>
      </c>
      <c r="M213" s="159" t="s">
        <v>493</v>
      </c>
      <c r="N213" s="159">
        <v>524.25</v>
      </c>
      <c r="O213" s="185">
        <f t="shared" si="10"/>
        <v>524.25</v>
      </c>
      <c r="P213" s="215">
        <f t="shared" si="9"/>
        <v>178.85068561468927</v>
      </c>
      <c r="Q213" s="215" cm="1">
        <f t="array" ref="Q213">IF(P213="-",0,P213/(1+'General inputs'!$H$32)^IFERROR(INDEX('MP Calculations'!$C$40:$C$130,MATCH(F213,'MP Calculations'!$D$40:$D$130,0),0),-1))</f>
        <v>318.15494285414405</v>
      </c>
    </row>
    <row r="214" spans="3:17" x14ac:dyDescent="0.25">
      <c r="C214" s="159"/>
      <c r="D214" s="165" t="s">
        <v>627</v>
      </c>
      <c r="E214" s="239">
        <v>39814</v>
      </c>
      <c r="F214" s="172" t="str">
        <f t="shared" ref="F214:F277" si="11">IF(E214="","-",IF(OR(E214&lt;$E$15,E214&gt;$E$16),"ERROR - date outside of range",IF(MONTH(E214)&gt;=7,YEAR(E214)&amp;"-"&amp;IF(YEAR(E214)=1999,"00",IF(AND(YEAR(E214)&gt;=2000,YEAR(E214)&lt;2009),"0","")&amp;RIGHT(YEAR(E214),2)+1),RIGHT(YEAR(E214),4)-1&amp;"-"&amp;RIGHT(YEAR(E214),2))))</f>
        <v>2008-09</v>
      </c>
      <c r="G214" s="68"/>
      <c r="H214" s="167" t="s">
        <v>279</v>
      </c>
      <c r="I214" s="173">
        <v>19964.399283333707</v>
      </c>
      <c r="J214" s="168">
        <f>IFERROR(MIN('MP Calculations'!$E$30/I214,1),"-")</f>
        <v>0.34115533736707537</v>
      </c>
      <c r="K214" s="12"/>
      <c r="L214" s="159">
        <v>1</v>
      </c>
      <c r="M214" s="159" t="s">
        <v>493</v>
      </c>
      <c r="N214" s="159">
        <v>1437.91</v>
      </c>
      <c r="O214" s="185">
        <f t="shared" si="10"/>
        <v>1437.91</v>
      </c>
      <c r="P214" s="215">
        <f t="shared" si="9"/>
        <v>490.55067115349135</v>
      </c>
      <c r="Q214" s="215" cm="1">
        <f t="array" ref="Q214">IF(P214="-",0,P214/(1+'General inputs'!$H$32)^IFERROR(INDEX('MP Calculations'!$C$40:$C$130,MATCH(F214,'MP Calculations'!$D$40:$D$130,0),0),-1))</f>
        <v>872.63361731884083</v>
      </c>
    </row>
    <row r="215" spans="3:17" x14ac:dyDescent="0.25">
      <c r="C215" s="159"/>
      <c r="D215" s="165" t="s">
        <v>628</v>
      </c>
      <c r="E215" s="239">
        <v>39814</v>
      </c>
      <c r="F215" s="172" t="str">
        <f t="shared" si="11"/>
        <v>2008-09</v>
      </c>
      <c r="G215" s="68"/>
      <c r="H215" s="167" t="s">
        <v>279</v>
      </c>
      <c r="I215" s="173">
        <v>19964.399283333707</v>
      </c>
      <c r="J215" s="168">
        <f>IFERROR(MIN('MP Calculations'!$E$30/I215,1),"-")</f>
        <v>0.34115533736707537</v>
      </c>
      <c r="K215" s="12"/>
      <c r="L215" s="159">
        <v>1</v>
      </c>
      <c r="M215" s="159" t="s">
        <v>493</v>
      </c>
      <c r="N215" s="159">
        <v>18331.16</v>
      </c>
      <c r="O215" s="185">
        <f t="shared" si="10"/>
        <v>18331.16</v>
      </c>
      <c r="P215" s="215">
        <f t="shared" ref="P215:P278" si="12">IF(O215="-","-",IF(OR(E215&lt;$E$15,E215&gt;$E$16),0,O215*J215))</f>
        <v>6253.7730741298374</v>
      </c>
      <c r="Q215" s="215" cm="1">
        <f t="array" ref="Q215">IF(P215="-",0,P215/(1+'General inputs'!$H$32)^IFERROR(INDEX('MP Calculations'!$C$40:$C$130,MATCH(F215,'MP Calculations'!$D$40:$D$130,0),0),-1))</f>
        <v>11124.748044349397</v>
      </c>
    </row>
    <row r="216" spans="3:17" x14ac:dyDescent="0.25">
      <c r="C216" s="159"/>
      <c r="D216" s="165" t="s">
        <v>629</v>
      </c>
      <c r="E216" s="239">
        <v>39814</v>
      </c>
      <c r="F216" s="172" t="str">
        <f t="shared" si="11"/>
        <v>2008-09</v>
      </c>
      <c r="G216" s="68"/>
      <c r="H216" s="167" t="s">
        <v>279</v>
      </c>
      <c r="I216" s="173">
        <v>19964.399283333707</v>
      </c>
      <c r="J216" s="168">
        <f>IFERROR(MIN('MP Calculations'!$E$30/I216,1),"-")</f>
        <v>0.34115533736707537</v>
      </c>
      <c r="K216" s="12"/>
      <c r="L216" s="159">
        <v>1</v>
      </c>
      <c r="M216" s="159" t="s">
        <v>493</v>
      </c>
      <c r="N216" s="159">
        <v>888.98</v>
      </c>
      <c r="O216" s="185">
        <f t="shared" si="10"/>
        <v>888.98</v>
      </c>
      <c r="P216" s="215">
        <f t="shared" si="12"/>
        <v>303.28027181258267</v>
      </c>
      <c r="Q216" s="215" cm="1">
        <f t="array" ref="Q216">IF(P216="-",0,P216/(1+'General inputs'!$H$32)^IFERROR(INDEX('MP Calculations'!$C$40:$C$130,MATCH(F216,'MP Calculations'!$D$40:$D$130,0),0),-1))</f>
        <v>539.50096537620789</v>
      </c>
    </row>
    <row r="217" spans="3:17" x14ac:dyDescent="0.25">
      <c r="C217" s="159"/>
      <c r="D217" s="165" t="s">
        <v>630</v>
      </c>
      <c r="E217" s="239">
        <v>39814</v>
      </c>
      <c r="F217" s="172" t="str">
        <f t="shared" si="11"/>
        <v>2008-09</v>
      </c>
      <c r="G217" s="68"/>
      <c r="H217" s="167" t="s">
        <v>279</v>
      </c>
      <c r="I217" s="173">
        <v>19964.399283333707</v>
      </c>
      <c r="J217" s="168">
        <f>IFERROR(MIN('MP Calculations'!$E$30/I217,1),"-")</f>
        <v>0.34115533736707537</v>
      </c>
      <c r="K217" s="12"/>
      <c r="L217" s="159">
        <v>1</v>
      </c>
      <c r="M217" s="159" t="s">
        <v>493</v>
      </c>
      <c r="N217" s="159">
        <v>171541.18</v>
      </c>
      <c r="O217" s="185">
        <f t="shared" si="10"/>
        <v>171541.18</v>
      </c>
      <c r="P217" s="215">
        <f t="shared" si="12"/>
        <v>58522.189135246197</v>
      </c>
      <c r="Q217" s="215" cm="1">
        <f t="array" ref="Q217">IF(P217="-",0,P217/(1+'General inputs'!$H$32)^IFERROR(INDEX('MP Calculations'!$C$40:$C$130,MATCH(F217,'MP Calculations'!$D$40:$D$130,0),0),-1))</f>
        <v>104104.29054846436</v>
      </c>
    </row>
    <row r="218" spans="3:17" x14ac:dyDescent="0.25">
      <c r="C218" s="159"/>
      <c r="D218" s="165" t="s">
        <v>631</v>
      </c>
      <c r="E218" s="239">
        <v>39814</v>
      </c>
      <c r="F218" s="172" t="str">
        <f t="shared" si="11"/>
        <v>2008-09</v>
      </c>
      <c r="G218" s="68"/>
      <c r="H218" s="167" t="s">
        <v>279</v>
      </c>
      <c r="I218" s="173">
        <v>19964.399283333707</v>
      </c>
      <c r="J218" s="168">
        <f>IFERROR(MIN('MP Calculations'!$E$30/I218,1),"-")</f>
        <v>0.34115533736707537</v>
      </c>
      <c r="K218" s="12"/>
      <c r="L218" s="159">
        <v>1</v>
      </c>
      <c r="M218" s="159" t="s">
        <v>493</v>
      </c>
      <c r="N218" s="159">
        <v>44940.33</v>
      </c>
      <c r="O218" s="185">
        <f t="shared" si="10"/>
        <v>44940.33</v>
      </c>
      <c r="P218" s="215">
        <f t="shared" si="12"/>
        <v>15331.633442537699</v>
      </c>
      <c r="Q218" s="215" cm="1">
        <f t="array" ref="Q218">IF(P218="-",0,P218/(1+'General inputs'!$H$32)^IFERROR(INDEX('MP Calculations'!$C$40:$C$130,MATCH(F218,'MP Calculations'!$D$40:$D$130,0),0),-1))</f>
        <v>27273.224841194806</v>
      </c>
    </row>
    <row r="219" spans="3:17" x14ac:dyDescent="0.25">
      <c r="C219" s="159"/>
      <c r="D219" s="165" t="s">
        <v>631</v>
      </c>
      <c r="E219" s="239">
        <v>39814</v>
      </c>
      <c r="F219" s="172" t="str">
        <f t="shared" si="11"/>
        <v>2008-09</v>
      </c>
      <c r="G219" s="68"/>
      <c r="H219" s="167" t="s">
        <v>279</v>
      </c>
      <c r="I219" s="173">
        <v>19964.399283333707</v>
      </c>
      <c r="J219" s="168">
        <f>IFERROR(MIN('MP Calculations'!$E$30/I219,1),"-")</f>
        <v>0.34115533736707537</v>
      </c>
      <c r="K219" s="12"/>
      <c r="L219" s="159">
        <v>1</v>
      </c>
      <c r="M219" s="159" t="s">
        <v>493</v>
      </c>
      <c r="N219" s="159">
        <v>80911.61</v>
      </c>
      <c r="O219" s="185">
        <f t="shared" si="10"/>
        <v>80911.61</v>
      </c>
      <c r="P219" s="215">
        <f t="shared" si="12"/>
        <v>27603.427606463229</v>
      </c>
      <c r="Q219" s="215" cm="1">
        <f t="array" ref="Q219">IF(P219="-",0,P219/(1+'General inputs'!$H$32)^IFERROR(INDEX('MP Calculations'!$C$40:$C$130,MATCH(F219,'MP Calculations'!$D$40:$D$130,0),0),-1))</f>
        <v>49103.345075415913</v>
      </c>
    </row>
    <row r="220" spans="3:17" x14ac:dyDescent="0.25">
      <c r="C220" s="159"/>
      <c r="D220" s="165" t="s">
        <v>632</v>
      </c>
      <c r="E220" s="239">
        <v>39844</v>
      </c>
      <c r="F220" s="172" t="str">
        <f t="shared" si="11"/>
        <v>2008-09</v>
      </c>
      <c r="G220" s="68"/>
      <c r="H220" s="167" t="s">
        <v>279</v>
      </c>
      <c r="I220" s="173">
        <v>19964.399283333707</v>
      </c>
      <c r="J220" s="168">
        <f>IFERROR(MIN('MP Calculations'!$E$30/I220,1),"-")</f>
        <v>0.34115533736707537</v>
      </c>
      <c r="K220" s="12"/>
      <c r="L220" s="159">
        <v>1</v>
      </c>
      <c r="M220" s="159" t="s">
        <v>493</v>
      </c>
      <c r="N220" s="159">
        <v>464885.6</v>
      </c>
      <c r="O220" s="185">
        <f t="shared" si="10"/>
        <v>464885.6</v>
      </c>
      <c r="P220" s="215">
        <f t="shared" si="12"/>
        <v>158598.20370509525</v>
      </c>
      <c r="Q220" s="215" cm="1">
        <f t="array" ref="Q220">IF(P220="-",0,P220/(1+'General inputs'!$H$32)^IFERROR(INDEX('MP Calculations'!$C$40:$C$130,MATCH(F220,'MP Calculations'!$D$40:$D$130,0),0),-1))</f>
        <v>282128.09060889744</v>
      </c>
    </row>
    <row r="221" spans="3:17" x14ac:dyDescent="0.25">
      <c r="C221" s="159"/>
      <c r="D221" s="165" t="s">
        <v>633</v>
      </c>
      <c r="E221" s="239">
        <v>39873</v>
      </c>
      <c r="F221" s="172" t="str">
        <f t="shared" si="11"/>
        <v>2008-09</v>
      </c>
      <c r="G221" s="68"/>
      <c r="H221" s="167" t="s">
        <v>279</v>
      </c>
      <c r="I221" s="173">
        <v>19964.399283333707</v>
      </c>
      <c r="J221" s="168">
        <f>IFERROR(MIN('MP Calculations'!$E$30/I221,1),"-")</f>
        <v>0.34115533736707537</v>
      </c>
      <c r="K221" s="12"/>
      <c r="L221" s="159">
        <v>1</v>
      </c>
      <c r="M221" s="159" t="s">
        <v>493</v>
      </c>
      <c r="N221" s="159">
        <v>1346.93</v>
      </c>
      <c r="O221" s="185">
        <f t="shared" si="10"/>
        <v>1346.93</v>
      </c>
      <c r="P221" s="215">
        <f t="shared" si="12"/>
        <v>459.51235855983487</v>
      </c>
      <c r="Q221" s="215" cm="1">
        <f t="array" ref="Q221">IF(P221="-",0,P221/(1+'General inputs'!$H$32)^IFERROR(INDEX('MP Calculations'!$C$40:$C$130,MATCH(F221,'MP Calculations'!$D$40:$D$130,0),0),-1))</f>
        <v>817.42000415552184</v>
      </c>
    </row>
    <row r="222" spans="3:17" x14ac:dyDescent="0.25">
      <c r="C222" s="159"/>
      <c r="D222" s="165" t="s">
        <v>634</v>
      </c>
      <c r="E222" s="239">
        <v>39904</v>
      </c>
      <c r="F222" s="172" t="str">
        <f t="shared" si="11"/>
        <v>2008-09</v>
      </c>
      <c r="G222" s="68"/>
      <c r="H222" s="167" t="s">
        <v>279</v>
      </c>
      <c r="I222" s="173">
        <v>19964.399283333707</v>
      </c>
      <c r="J222" s="168">
        <f>IFERROR(MIN('MP Calculations'!$E$30/I222,1),"-")</f>
        <v>0.34115533736707537</v>
      </c>
      <c r="K222" s="12"/>
      <c r="L222" s="159">
        <v>1</v>
      </c>
      <c r="M222" s="159" t="s">
        <v>493</v>
      </c>
      <c r="N222" s="159">
        <v>1401.98</v>
      </c>
      <c r="O222" s="185">
        <f t="shared" si="10"/>
        <v>1401.98</v>
      </c>
      <c r="P222" s="215">
        <f t="shared" si="12"/>
        <v>478.29295988189233</v>
      </c>
      <c r="Q222" s="215" cm="1">
        <f t="array" ref="Q222">IF(P222="-",0,P222/(1+'General inputs'!$H$32)^IFERROR(INDEX('MP Calculations'!$C$40:$C$130,MATCH(F222,'MP Calculations'!$D$40:$D$130,0),0),-1))</f>
        <v>850.82854894163643</v>
      </c>
    </row>
    <row r="223" spans="3:17" x14ac:dyDescent="0.25">
      <c r="C223" s="159"/>
      <c r="D223" s="165" t="s">
        <v>635</v>
      </c>
      <c r="E223" s="239">
        <v>39904</v>
      </c>
      <c r="F223" s="172" t="str">
        <f t="shared" si="11"/>
        <v>2008-09</v>
      </c>
      <c r="G223" s="68"/>
      <c r="H223" s="167" t="s">
        <v>279</v>
      </c>
      <c r="I223" s="173">
        <v>19964.399283333707</v>
      </c>
      <c r="J223" s="168">
        <f>IFERROR(MIN('MP Calculations'!$E$30/I223,1),"-")</f>
        <v>0.34115533736707537</v>
      </c>
      <c r="K223" s="12"/>
      <c r="L223" s="159">
        <v>1</v>
      </c>
      <c r="M223" s="159" t="s">
        <v>493</v>
      </c>
      <c r="N223" s="159">
        <v>6227.18</v>
      </c>
      <c r="O223" s="185">
        <f t="shared" si="10"/>
        <v>6227.18</v>
      </c>
      <c r="P223" s="215">
        <f t="shared" si="12"/>
        <v>2124.4356937455045</v>
      </c>
      <c r="Q223" s="215" cm="1">
        <f t="array" ref="Q223">IF(P223="-",0,P223/(1+'General inputs'!$H$32)^IFERROR(INDEX('MP Calculations'!$C$40:$C$130,MATCH(F223,'MP Calculations'!$D$40:$D$130,0),0),-1))</f>
        <v>3779.1284636003224</v>
      </c>
    </row>
    <row r="224" spans="3:17" x14ac:dyDescent="0.25">
      <c r="C224" s="159"/>
      <c r="D224" s="165" t="s">
        <v>636</v>
      </c>
      <c r="E224" s="239">
        <v>39904</v>
      </c>
      <c r="F224" s="172" t="str">
        <f t="shared" si="11"/>
        <v>2008-09</v>
      </c>
      <c r="G224" s="68"/>
      <c r="H224" s="167" t="s">
        <v>279</v>
      </c>
      <c r="I224" s="173">
        <v>19964.399283333707</v>
      </c>
      <c r="J224" s="168">
        <f>IFERROR(MIN('MP Calculations'!$E$30/I224,1),"-")</f>
        <v>0.34115533736707537</v>
      </c>
      <c r="K224" s="12"/>
      <c r="L224" s="159">
        <v>1</v>
      </c>
      <c r="M224" s="159" t="s">
        <v>493</v>
      </c>
      <c r="N224" s="159">
        <v>4888.03</v>
      </c>
      <c r="O224" s="185">
        <f t="shared" si="10"/>
        <v>4888.03</v>
      </c>
      <c r="P224" s="215">
        <f t="shared" si="12"/>
        <v>1667.5775237103853</v>
      </c>
      <c r="Q224" s="215" cm="1">
        <f t="array" ref="Q224">IF(P224="-",0,P224/(1+'General inputs'!$H$32)^IFERROR(INDEX('MP Calculations'!$C$40:$C$130,MATCH(F224,'MP Calculations'!$D$40:$D$130,0),0),-1))</f>
        <v>2966.4299576906851</v>
      </c>
    </row>
    <row r="225" spans="3:17" x14ac:dyDescent="0.25">
      <c r="C225" s="159"/>
      <c r="D225" s="165" t="s">
        <v>637</v>
      </c>
      <c r="E225" s="239">
        <v>39934</v>
      </c>
      <c r="F225" s="172" t="str">
        <f t="shared" si="11"/>
        <v>2008-09</v>
      </c>
      <c r="G225" s="68"/>
      <c r="H225" s="167" t="s">
        <v>279</v>
      </c>
      <c r="I225" s="173">
        <v>19964.399283333707</v>
      </c>
      <c r="J225" s="168">
        <f>IFERROR(MIN('MP Calculations'!$E$30/I225,1),"-")</f>
        <v>0.34115533736707537</v>
      </c>
      <c r="K225" s="12"/>
      <c r="L225" s="159">
        <v>1</v>
      </c>
      <c r="M225" s="159" t="s">
        <v>493</v>
      </c>
      <c r="N225" s="159">
        <v>5851.8</v>
      </c>
      <c r="O225" s="185">
        <f t="shared" si="10"/>
        <v>5851.8</v>
      </c>
      <c r="P225" s="215">
        <f t="shared" si="12"/>
        <v>1996.3728032046517</v>
      </c>
      <c r="Q225" s="215" cm="1">
        <f t="array" ref="Q225">IF(P225="-",0,P225/(1+'General inputs'!$H$32)^IFERROR(INDEX('MP Calculations'!$C$40:$C$130,MATCH(F225,'MP Calculations'!$D$40:$D$130,0),0),-1))</f>
        <v>3551.3192076182745</v>
      </c>
    </row>
    <row r="226" spans="3:17" x14ac:dyDescent="0.25">
      <c r="C226" s="159"/>
      <c r="D226" s="165" t="s">
        <v>638</v>
      </c>
      <c r="E226" s="239">
        <v>39934</v>
      </c>
      <c r="F226" s="172" t="str">
        <f t="shared" si="11"/>
        <v>2008-09</v>
      </c>
      <c r="G226" s="68"/>
      <c r="H226" s="167" t="s">
        <v>279</v>
      </c>
      <c r="I226" s="173">
        <v>19964.399283333707</v>
      </c>
      <c r="J226" s="168">
        <f>IFERROR(MIN('MP Calculations'!$E$30/I226,1),"-")</f>
        <v>0.34115533736707537</v>
      </c>
      <c r="K226" s="12"/>
      <c r="L226" s="159">
        <v>1</v>
      </c>
      <c r="M226" s="159" t="s">
        <v>493</v>
      </c>
      <c r="N226" s="159">
        <v>2361.7399999999998</v>
      </c>
      <c r="O226" s="185">
        <f t="shared" si="10"/>
        <v>2361.7399999999998</v>
      </c>
      <c r="P226" s="215">
        <f t="shared" si="12"/>
        <v>805.72020647331647</v>
      </c>
      <c r="Q226" s="215" cm="1">
        <f t="array" ref="Q226">IF(P226="-",0,P226/(1+'General inputs'!$H$32)^IFERROR(INDEX('MP Calculations'!$C$40:$C$130,MATCH(F226,'MP Calculations'!$D$40:$D$130,0),0),-1))</f>
        <v>1433.2842245805361</v>
      </c>
    </row>
    <row r="227" spans="3:17" x14ac:dyDescent="0.25">
      <c r="C227" s="159"/>
      <c r="D227" s="165" t="s">
        <v>639</v>
      </c>
      <c r="E227" s="239">
        <v>39964</v>
      </c>
      <c r="F227" s="172" t="str">
        <f t="shared" si="11"/>
        <v>2008-09</v>
      </c>
      <c r="G227" s="68"/>
      <c r="H227" s="167" t="s">
        <v>279</v>
      </c>
      <c r="I227" s="173">
        <v>19964.399283333707</v>
      </c>
      <c r="J227" s="168">
        <f>IFERROR(MIN('MP Calculations'!$E$30/I227,1),"-")</f>
        <v>0.34115533736707537</v>
      </c>
      <c r="K227" s="12"/>
      <c r="L227" s="159">
        <v>1</v>
      </c>
      <c r="M227" s="159" t="s">
        <v>493</v>
      </c>
      <c r="N227" s="159">
        <v>7045.14</v>
      </c>
      <c r="O227" s="185">
        <f t="shared" si="10"/>
        <v>7045.14</v>
      </c>
      <c r="P227" s="215">
        <f t="shared" si="12"/>
        <v>2403.4871134982777</v>
      </c>
      <c r="Q227" s="215" cm="1">
        <f t="array" ref="Q227">IF(P227="-",0,P227/(1+'General inputs'!$H$32)^IFERROR(INDEX('MP Calculations'!$C$40:$C$130,MATCH(F227,'MP Calculations'!$D$40:$D$130,0),0),-1))</f>
        <v>4275.5290683823459</v>
      </c>
    </row>
    <row r="228" spans="3:17" x14ac:dyDescent="0.25">
      <c r="C228" s="159"/>
      <c r="D228" s="165" t="s">
        <v>640</v>
      </c>
      <c r="E228" s="239">
        <v>39964</v>
      </c>
      <c r="F228" s="172" t="str">
        <f t="shared" si="11"/>
        <v>2008-09</v>
      </c>
      <c r="G228" s="68"/>
      <c r="H228" s="167" t="s">
        <v>279</v>
      </c>
      <c r="I228" s="173">
        <v>19964.399283333707</v>
      </c>
      <c r="J228" s="168">
        <f>IFERROR(MIN('MP Calculations'!$E$30/I228,1),"-")</f>
        <v>0.34115533736707537</v>
      </c>
      <c r="K228" s="12"/>
      <c r="L228" s="159">
        <v>1</v>
      </c>
      <c r="M228" s="159" t="s">
        <v>493</v>
      </c>
      <c r="N228" s="159">
        <v>3482.86</v>
      </c>
      <c r="O228" s="185">
        <f t="shared" si="10"/>
        <v>3482.86</v>
      </c>
      <c r="P228" s="215">
        <f t="shared" si="12"/>
        <v>1188.1962783022923</v>
      </c>
      <c r="Q228" s="215" cm="1">
        <f t="array" ref="Q228">IF(P228="-",0,P228/(1+'General inputs'!$H$32)^IFERROR(INDEX('MP Calculations'!$C$40:$C$130,MATCH(F228,'MP Calculations'!$D$40:$D$130,0),0),-1))</f>
        <v>2113.6654730929599</v>
      </c>
    </row>
    <row r="229" spans="3:17" x14ac:dyDescent="0.25">
      <c r="C229" s="159"/>
      <c r="D229" s="165" t="s">
        <v>641</v>
      </c>
      <c r="E229" s="239">
        <v>39964</v>
      </c>
      <c r="F229" s="172" t="str">
        <f t="shared" si="11"/>
        <v>2008-09</v>
      </c>
      <c r="G229" s="68"/>
      <c r="H229" s="167" t="s">
        <v>279</v>
      </c>
      <c r="I229" s="173">
        <v>19964.399283333707</v>
      </c>
      <c r="J229" s="168">
        <f>IFERROR(MIN('MP Calculations'!$E$30/I229,1),"-")</f>
        <v>0.34115533736707537</v>
      </c>
      <c r="K229" s="12"/>
      <c r="L229" s="159">
        <v>1</v>
      </c>
      <c r="M229" s="159" t="s">
        <v>493</v>
      </c>
      <c r="N229" s="159">
        <v>9143.98</v>
      </c>
      <c r="O229" s="185">
        <f t="shared" si="10"/>
        <v>9143.98</v>
      </c>
      <c r="P229" s="215">
        <f t="shared" si="12"/>
        <v>3119.5175817777899</v>
      </c>
      <c r="Q229" s="215" cm="1">
        <f t="array" ref="Q229">IF(P229="-",0,P229/(1+'General inputs'!$H$32)^IFERROR(INDEX('MP Calculations'!$C$40:$C$130,MATCH(F229,'MP Calculations'!$D$40:$D$130,0),0),-1))</f>
        <v>5549.2654923403652</v>
      </c>
    </row>
    <row r="230" spans="3:17" x14ac:dyDescent="0.25">
      <c r="C230" s="159"/>
      <c r="D230" s="165" t="s">
        <v>642</v>
      </c>
      <c r="E230" s="239">
        <v>39965</v>
      </c>
      <c r="F230" s="172" t="str">
        <f t="shared" si="11"/>
        <v>2008-09</v>
      </c>
      <c r="G230" s="68"/>
      <c r="H230" s="167" t="s">
        <v>279</v>
      </c>
      <c r="I230" s="173">
        <v>19964.399283333707</v>
      </c>
      <c r="J230" s="168">
        <f>IFERROR(MIN('MP Calculations'!$E$30/I230,1),"-")</f>
        <v>0.34115533736707537</v>
      </c>
      <c r="K230" s="12"/>
      <c r="L230" s="159">
        <v>1</v>
      </c>
      <c r="M230" s="159" t="s">
        <v>493</v>
      </c>
      <c r="N230" s="159">
        <v>19578.48</v>
      </c>
      <c r="O230" s="185">
        <f t="shared" si="10"/>
        <v>19578.48</v>
      </c>
      <c r="P230" s="215">
        <f t="shared" si="12"/>
        <v>6679.3029495345381</v>
      </c>
      <c r="Q230" s="215" cm="1">
        <f t="array" ref="Q230">IF(P230="-",0,P230/(1+'General inputs'!$H$32)^IFERROR(INDEX('MP Calculations'!$C$40:$C$130,MATCH(F230,'MP Calculations'!$D$40:$D$130,0),0),-1))</f>
        <v>11881.717092171679</v>
      </c>
    </row>
    <row r="231" spans="3:17" x14ac:dyDescent="0.25">
      <c r="C231" s="159"/>
      <c r="D231" s="165" t="s">
        <v>643</v>
      </c>
      <c r="E231" s="239">
        <v>39965</v>
      </c>
      <c r="F231" s="172" t="str">
        <f t="shared" si="11"/>
        <v>2008-09</v>
      </c>
      <c r="G231" s="68"/>
      <c r="H231" s="167" t="s">
        <v>279</v>
      </c>
      <c r="I231" s="173">
        <v>19964.399283333707</v>
      </c>
      <c r="J231" s="168">
        <f>IFERROR(MIN('MP Calculations'!$E$30/I231,1),"-")</f>
        <v>0.34115533736707537</v>
      </c>
      <c r="K231" s="12"/>
      <c r="L231" s="159">
        <v>1</v>
      </c>
      <c r="M231" s="159" t="s">
        <v>493</v>
      </c>
      <c r="N231" s="159">
        <v>2505.31</v>
      </c>
      <c r="O231" s="185">
        <f t="shared" si="10"/>
        <v>2505.31</v>
      </c>
      <c r="P231" s="215">
        <f t="shared" si="12"/>
        <v>854.69987825910755</v>
      </c>
      <c r="Q231" s="215" cm="1">
        <f t="array" ref="Q231">IF(P231="-",0,P231/(1+'General inputs'!$H$32)^IFERROR(INDEX('MP Calculations'!$C$40:$C$130,MATCH(F231,'MP Calculations'!$D$40:$D$130,0),0),-1))</f>
        <v>1520.4134666321709</v>
      </c>
    </row>
    <row r="232" spans="3:17" x14ac:dyDescent="0.25">
      <c r="C232" s="159"/>
      <c r="D232" s="165" t="s">
        <v>644</v>
      </c>
      <c r="E232" s="239">
        <v>39965</v>
      </c>
      <c r="F232" s="172" t="str">
        <f t="shared" si="11"/>
        <v>2008-09</v>
      </c>
      <c r="G232" s="68"/>
      <c r="H232" s="167" t="s">
        <v>279</v>
      </c>
      <c r="I232" s="173">
        <v>19964.399283333707</v>
      </c>
      <c r="J232" s="168">
        <f>IFERROR(MIN('MP Calculations'!$E$30/I232,1),"-")</f>
        <v>0.34115533736707537</v>
      </c>
      <c r="K232" s="12"/>
      <c r="L232" s="159">
        <v>1</v>
      </c>
      <c r="M232" s="159" t="s">
        <v>493</v>
      </c>
      <c r="N232" s="159">
        <v>8389.18</v>
      </c>
      <c r="O232" s="185">
        <f t="shared" si="10"/>
        <v>8389.18</v>
      </c>
      <c r="P232" s="215">
        <f t="shared" si="12"/>
        <v>2862.0135331331217</v>
      </c>
      <c r="Q232" s="215" cm="1">
        <f t="array" ref="Q232">IF(P232="-",0,P232/(1+'General inputs'!$H$32)^IFERROR(INDEX('MP Calculations'!$C$40:$C$130,MATCH(F232,'MP Calculations'!$D$40:$D$130,0),0),-1))</f>
        <v>5091.1951997961442</v>
      </c>
    </row>
    <row r="233" spans="3:17" x14ac:dyDescent="0.25">
      <c r="C233" s="159"/>
      <c r="D233" s="165" t="s">
        <v>645</v>
      </c>
      <c r="E233" s="239">
        <v>39994</v>
      </c>
      <c r="F233" s="172" t="str">
        <f t="shared" si="11"/>
        <v>2008-09</v>
      </c>
      <c r="G233" s="68"/>
      <c r="H233" s="167" t="s">
        <v>279</v>
      </c>
      <c r="I233" s="173">
        <v>19964.399283333707</v>
      </c>
      <c r="J233" s="168">
        <f>IFERROR(MIN('MP Calculations'!$E$30/I233,1),"-")</f>
        <v>0.34115533736707537</v>
      </c>
      <c r="K233" s="12"/>
      <c r="L233" s="159">
        <v>1</v>
      </c>
      <c r="M233" s="159" t="s">
        <v>493</v>
      </c>
      <c r="N233" s="159">
        <v>3629.37</v>
      </c>
      <c r="O233" s="185">
        <f t="shared" si="10"/>
        <v>3629.37</v>
      </c>
      <c r="P233" s="215">
        <f t="shared" si="12"/>
        <v>1238.1789467799424</v>
      </c>
      <c r="Q233" s="215" cm="1">
        <f t="array" ref="Q233">IF(P233="-",0,P233/(1+'General inputs'!$H$32)^IFERROR(INDEX('MP Calculations'!$C$40:$C$130,MATCH(F233,'MP Calculations'!$D$40:$D$130,0),0),-1))</f>
        <v>2202.5789317053791</v>
      </c>
    </row>
    <row r="234" spans="3:17" x14ac:dyDescent="0.25">
      <c r="C234" s="159"/>
      <c r="D234" s="165" t="s">
        <v>646</v>
      </c>
      <c r="E234" s="239">
        <v>39994</v>
      </c>
      <c r="F234" s="172" t="str">
        <f t="shared" si="11"/>
        <v>2008-09</v>
      </c>
      <c r="G234" s="68"/>
      <c r="H234" s="167" t="s">
        <v>279</v>
      </c>
      <c r="I234" s="173">
        <v>19964.399283333707</v>
      </c>
      <c r="J234" s="168">
        <f>IFERROR(MIN('MP Calculations'!$E$30/I234,1),"-")</f>
        <v>0.34115533736707537</v>
      </c>
      <c r="K234" s="12"/>
      <c r="L234" s="159">
        <v>1</v>
      </c>
      <c r="M234" s="159" t="s">
        <v>493</v>
      </c>
      <c r="N234" s="159">
        <v>640.66</v>
      </c>
      <c r="O234" s="185">
        <f t="shared" si="10"/>
        <v>640.66</v>
      </c>
      <c r="P234" s="215">
        <f t="shared" si="12"/>
        <v>218.56457843759048</v>
      </c>
      <c r="Q234" s="215" cm="1">
        <f t="array" ref="Q234">IF(P234="-",0,P234/(1+'General inputs'!$H$32)^IFERROR(INDEX('MP Calculations'!$C$40:$C$130,MATCH(F234,'MP Calculations'!$D$40:$D$130,0),0),-1))</f>
        <v>388.80142239186631</v>
      </c>
    </row>
    <row r="235" spans="3:17" x14ac:dyDescent="0.25">
      <c r="C235" s="159"/>
      <c r="D235" s="165" t="s">
        <v>647</v>
      </c>
      <c r="E235" s="239">
        <v>39994</v>
      </c>
      <c r="F235" s="172" t="str">
        <f t="shared" si="11"/>
        <v>2008-09</v>
      </c>
      <c r="G235" s="68"/>
      <c r="H235" s="167" t="s">
        <v>279</v>
      </c>
      <c r="I235" s="173">
        <v>19964.399283333707</v>
      </c>
      <c r="J235" s="168">
        <f>IFERROR(MIN('MP Calculations'!$E$30/I235,1),"-")</f>
        <v>0.34115533736707537</v>
      </c>
      <c r="K235" s="12"/>
      <c r="L235" s="159">
        <v>1</v>
      </c>
      <c r="M235" s="159" t="s">
        <v>493</v>
      </c>
      <c r="N235" s="159">
        <v>4607.1499999999996</v>
      </c>
      <c r="O235" s="185">
        <f t="shared" si="10"/>
        <v>4607.1499999999996</v>
      </c>
      <c r="P235" s="215">
        <f t="shared" si="12"/>
        <v>1571.7538125507212</v>
      </c>
      <c r="Q235" s="215" cm="1">
        <f t="array" ref="Q235">IF(P235="-",0,P235/(1+'General inputs'!$H$32)^IFERROR(INDEX('MP Calculations'!$C$40:$C$130,MATCH(F235,'MP Calculations'!$D$40:$D$130,0),0),-1))</f>
        <v>2795.9705197338481</v>
      </c>
    </row>
    <row r="236" spans="3:17" x14ac:dyDescent="0.25">
      <c r="C236" s="159"/>
      <c r="D236" s="165" t="s">
        <v>648</v>
      </c>
      <c r="E236" s="239">
        <v>39995</v>
      </c>
      <c r="F236" s="172" t="str">
        <f t="shared" si="11"/>
        <v>2009-10</v>
      </c>
      <c r="G236" s="68"/>
      <c r="H236" s="167" t="s">
        <v>279</v>
      </c>
      <c r="I236" s="173">
        <v>19964.399283333707</v>
      </c>
      <c r="J236" s="168">
        <f>IFERROR(MIN('MP Calculations'!$E$30/I236,1),"-")</f>
        <v>0.34115533736707537</v>
      </c>
      <c r="K236" s="12"/>
      <c r="L236" s="159">
        <v>1</v>
      </c>
      <c r="M236" s="159" t="s">
        <v>493</v>
      </c>
      <c r="N236" s="159">
        <v>4013.34</v>
      </c>
      <c r="O236" s="185">
        <f t="shared" si="10"/>
        <v>4013.34</v>
      </c>
      <c r="P236" s="215">
        <f t="shared" si="12"/>
        <v>1369.1723616687784</v>
      </c>
      <c r="Q236" s="215" cm="1">
        <f t="array" ref="Q236">IF(P236="-",0,P236/(1+'General inputs'!$H$32)^IFERROR(INDEX('MP Calculations'!$C$40:$C$130,MATCH(F236,'MP Calculations'!$D$40:$D$130,0),0),-1))</f>
        <v>2337.4292282169858</v>
      </c>
    </row>
    <row r="237" spans="3:17" x14ac:dyDescent="0.25">
      <c r="C237" s="159"/>
      <c r="D237" s="165" t="s">
        <v>649</v>
      </c>
      <c r="E237" s="239">
        <v>39995</v>
      </c>
      <c r="F237" s="172" t="str">
        <f t="shared" si="11"/>
        <v>2009-10</v>
      </c>
      <c r="G237" s="68"/>
      <c r="H237" s="167" t="s">
        <v>279</v>
      </c>
      <c r="I237" s="173">
        <v>19964.399283333707</v>
      </c>
      <c r="J237" s="168">
        <f>IFERROR(MIN('MP Calculations'!$E$30/I237,1),"-")</f>
        <v>0.34115533736707537</v>
      </c>
      <c r="K237" s="12"/>
      <c r="L237" s="159">
        <v>1</v>
      </c>
      <c r="M237" s="159" t="s">
        <v>493</v>
      </c>
      <c r="N237" s="159">
        <v>1815.38</v>
      </c>
      <c r="O237" s="185">
        <f t="shared" si="10"/>
        <v>1815.38</v>
      </c>
      <c r="P237" s="215">
        <f t="shared" si="12"/>
        <v>619.32657634944132</v>
      </c>
      <c r="Q237" s="215" cm="1">
        <f t="array" ref="Q237">IF(P237="-",0,P237/(1+'General inputs'!$H$32)^IFERROR(INDEX('MP Calculations'!$C$40:$C$130,MATCH(F237,'MP Calculations'!$D$40:$D$130,0),0),-1))</f>
        <v>1057.3044577136629</v>
      </c>
    </row>
    <row r="238" spans="3:17" x14ac:dyDescent="0.25">
      <c r="C238" s="159"/>
      <c r="D238" s="165" t="s">
        <v>650</v>
      </c>
      <c r="E238" s="239">
        <v>39995</v>
      </c>
      <c r="F238" s="172" t="str">
        <f t="shared" si="11"/>
        <v>2009-10</v>
      </c>
      <c r="G238" s="68"/>
      <c r="H238" s="167" t="s">
        <v>279</v>
      </c>
      <c r="I238" s="173">
        <v>19964.399283333707</v>
      </c>
      <c r="J238" s="168">
        <f>IFERROR(MIN('MP Calculations'!$E$30/I238,1),"-")</f>
        <v>0.34115533736707537</v>
      </c>
      <c r="K238" s="12"/>
      <c r="L238" s="159">
        <v>1</v>
      </c>
      <c r="M238" s="159" t="s">
        <v>493</v>
      </c>
      <c r="N238" s="159">
        <v>353326.81</v>
      </c>
      <c r="O238" s="185">
        <f t="shared" si="10"/>
        <v>353326.81</v>
      </c>
      <c r="P238" s="215">
        <f t="shared" si="12"/>
        <v>120539.32706638254</v>
      </c>
      <c r="Q238" s="215" cm="1">
        <f t="array" ref="Q238">IF(P238="-",0,P238/(1+'General inputs'!$H$32)^IFERROR(INDEX('MP Calculations'!$C$40:$C$130,MATCH(F238,'MP Calculations'!$D$40:$D$130,0),0),-1))</f>
        <v>205782.81750528727</v>
      </c>
    </row>
    <row r="239" spans="3:17" x14ac:dyDescent="0.25">
      <c r="C239" s="159"/>
      <c r="D239" s="165" t="s">
        <v>651</v>
      </c>
      <c r="E239" s="239">
        <v>40056</v>
      </c>
      <c r="F239" s="172" t="str">
        <f t="shared" si="11"/>
        <v>2009-10</v>
      </c>
      <c r="G239" s="68"/>
      <c r="H239" s="167" t="s">
        <v>279</v>
      </c>
      <c r="I239" s="173">
        <v>19964.399283333707</v>
      </c>
      <c r="J239" s="168">
        <f>IFERROR(MIN('MP Calculations'!$E$30/I239,1),"-")</f>
        <v>0.34115533736707537</v>
      </c>
      <c r="K239" s="12"/>
      <c r="L239" s="159">
        <v>1</v>
      </c>
      <c r="M239" s="159" t="s">
        <v>493</v>
      </c>
      <c r="N239" s="159">
        <v>7375.14</v>
      </c>
      <c r="O239" s="185">
        <f t="shared" si="10"/>
        <v>7375.14</v>
      </c>
      <c r="P239" s="215">
        <f t="shared" si="12"/>
        <v>2516.0683748294123</v>
      </c>
      <c r="Q239" s="215" cm="1">
        <f t="array" ref="Q239">IF(P239="-",0,P239/(1+'General inputs'!$H$32)^IFERROR(INDEX('MP Calculations'!$C$40:$C$130,MATCH(F239,'MP Calculations'!$D$40:$D$130,0),0),-1))</f>
        <v>4295.3918178355734</v>
      </c>
    </row>
    <row r="240" spans="3:17" x14ac:dyDescent="0.25">
      <c r="C240" s="159"/>
      <c r="D240" s="165" t="s">
        <v>652</v>
      </c>
      <c r="E240" s="239">
        <v>40087</v>
      </c>
      <c r="F240" s="172" t="str">
        <f t="shared" si="11"/>
        <v>2009-10</v>
      </c>
      <c r="G240" s="68"/>
      <c r="H240" s="167" t="s">
        <v>279</v>
      </c>
      <c r="I240" s="173">
        <v>19964.399283333707</v>
      </c>
      <c r="J240" s="168">
        <f>IFERROR(MIN('MP Calculations'!$E$30/I240,1),"-")</f>
        <v>0.34115533736707537</v>
      </c>
      <c r="K240" s="12"/>
      <c r="L240" s="159">
        <v>1</v>
      </c>
      <c r="M240" s="159" t="s">
        <v>493</v>
      </c>
      <c r="N240" s="159">
        <v>12714.54</v>
      </c>
      <c r="O240" s="185">
        <f t="shared" si="10"/>
        <v>12714.54</v>
      </c>
      <c r="P240" s="215">
        <f t="shared" si="12"/>
        <v>4337.633183167175</v>
      </c>
      <c r="Q240" s="215" cm="1">
        <f t="array" ref="Q240">IF(P240="-",0,P240/(1+'General inputs'!$H$32)^IFERROR(INDEX('MP Calculations'!$C$40:$C$130,MATCH(F240,'MP Calculations'!$D$40:$D$130,0),0),-1))</f>
        <v>7405.1382188735561</v>
      </c>
    </row>
    <row r="241" spans="3:17" x14ac:dyDescent="0.25">
      <c r="C241" s="159"/>
      <c r="D241" s="165" t="s">
        <v>653</v>
      </c>
      <c r="E241" s="239">
        <v>40148</v>
      </c>
      <c r="F241" s="172" t="str">
        <f t="shared" si="11"/>
        <v>2009-10</v>
      </c>
      <c r="G241" s="68"/>
      <c r="H241" s="167" t="s">
        <v>279</v>
      </c>
      <c r="I241" s="173">
        <v>19964.399283333707</v>
      </c>
      <c r="J241" s="168">
        <f>IFERROR(MIN('MP Calculations'!$E$30/I241,1),"-")</f>
        <v>0.34115533736707537</v>
      </c>
      <c r="K241" s="12"/>
      <c r="L241" s="159">
        <v>1</v>
      </c>
      <c r="M241" s="159" t="s">
        <v>493</v>
      </c>
      <c r="N241" s="159">
        <v>4148.63</v>
      </c>
      <c r="O241" s="185">
        <f t="shared" si="10"/>
        <v>4148.63</v>
      </c>
      <c r="P241" s="215">
        <f t="shared" si="12"/>
        <v>1415.3272672611699</v>
      </c>
      <c r="Q241" s="215" cm="1">
        <f t="array" ref="Q241">IF(P241="-",0,P241/(1+'General inputs'!$H$32)^IFERROR(INDEX('MP Calculations'!$C$40:$C$130,MATCH(F241,'MP Calculations'!$D$40:$D$130,0),0),-1))</f>
        <v>2416.2241472334349</v>
      </c>
    </row>
    <row r="242" spans="3:17" x14ac:dyDescent="0.25">
      <c r="C242" s="159"/>
      <c r="D242" s="165" t="s">
        <v>654</v>
      </c>
      <c r="E242" s="239">
        <v>40179</v>
      </c>
      <c r="F242" s="172" t="str">
        <f t="shared" si="11"/>
        <v>2009-10</v>
      </c>
      <c r="G242" s="68"/>
      <c r="H242" s="167" t="s">
        <v>279</v>
      </c>
      <c r="I242" s="173">
        <v>19964.399283333707</v>
      </c>
      <c r="J242" s="168">
        <f>IFERROR(MIN('MP Calculations'!$E$30/I242,1),"-")</f>
        <v>0.34115533736707537</v>
      </c>
      <c r="K242" s="12"/>
      <c r="L242" s="159">
        <v>1</v>
      </c>
      <c r="M242" s="159" t="s">
        <v>493</v>
      </c>
      <c r="N242" s="159">
        <v>8241.5300000000007</v>
      </c>
      <c r="O242" s="185">
        <f t="shared" si="10"/>
        <v>8241.5300000000007</v>
      </c>
      <c r="P242" s="215">
        <f t="shared" si="12"/>
        <v>2811.6419475708731</v>
      </c>
      <c r="Q242" s="215" cm="1">
        <f t="array" ref="Q242">IF(P242="-",0,P242/(1+'General inputs'!$H$32)^IFERROR(INDEX('MP Calculations'!$C$40:$C$130,MATCH(F242,'MP Calculations'!$D$40:$D$130,0),0),-1))</f>
        <v>4799.9903091258493</v>
      </c>
    </row>
    <row r="243" spans="3:17" x14ac:dyDescent="0.25">
      <c r="C243" s="159"/>
      <c r="D243" s="165" t="s">
        <v>655</v>
      </c>
      <c r="E243" s="239">
        <v>40210</v>
      </c>
      <c r="F243" s="172" t="str">
        <f t="shared" si="11"/>
        <v>2009-10</v>
      </c>
      <c r="G243" s="68"/>
      <c r="H243" s="167" t="s">
        <v>279</v>
      </c>
      <c r="I243" s="173">
        <v>19964.399283333707</v>
      </c>
      <c r="J243" s="168">
        <f>IFERROR(MIN('MP Calculations'!$E$30/I243,1),"-")</f>
        <v>0.34115533736707537</v>
      </c>
      <c r="K243" s="12"/>
      <c r="L243" s="159">
        <v>1</v>
      </c>
      <c r="M243" s="159" t="s">
        <v>493</v>
      </c>
      <c r="N243" s="159">
        <v>25103.64</v>
      </c>
      <c r="O243" s="185">
        <f t="shared" si="10"/>
        <v>25103.64</v>
      </c>
      <c r="P243" s="215">
        <f t="shared" si="12"/>
        <v>8564.2407733416076</v>
      </c>
      <c r="Q243" s="215" cm="1">
        <f t="array" ref="Q243">IF(P243="-",0,P243/(1+'General inputs'!$H$32)^IFERROR(INDEX('MP Calculations'!$C$40:$C$130,MATCH(F243,'MP Calculations'!$D$40:$D$130,0),0),-1))</f>
        <v>14620.735315382462</v>
      </c>
    </row>
    <row r="244" spans="3:17" x14ac:dyDescent="0.25">
      <c r="C244" s="159"/>
      <c r="D244" s="165" t="s">
        <v>656</v>
      </c>
      <c r="E244" s="239">
        <v>40210</v>
      </c>
      <c r="F244" s="172" t="str">
        <f t="shared" si="11"/>
        <v>2009-10</v>
      </c>
      <c r="G244" s="68"/>
      <c r="H244" s="167" t="s">
        <v>279</v>
      </c>
      <c r="I244" s="173">
        <v>19964.399283333707</v>
      </c>
      <c r="J244" s="168">
        <f>IFERROR(MIN('MP Calculations'!$E$30/I244,1),"-")</f>
        <v>0.34115533736707537</v>
      </c>
      <c r="K244" s="12"/>
      <c r="L244" s="159">
        <v>1</v>
      </c>
      <c r="M244" s="159" t="s">
        <v>493</v>
      </c>
      <c r="N244" s="159">
        <v>8318.8799999999992</v>
      </c>
      <c r="O244" s="185">
        <f t="shared" si="10"/>
        <v>8318.8799999999992</v>
      </c>
      <c r="P244" s="215">
        <f t="shared" si="12"/>
        <v>2838.0303129162157</v>
      </c>
      <c r="Q244" s="215" cm="1">
        <f t="array" ref="Q244">IF(P244="-",0,P244/(1+'General inputs'!$H$32)^IFERROR(INDEX('MP Calculations'!$C$40:$C$130,MATCH(F244,'MP Calculations'!$D$40:$D$130,0),0),-1))</f>
        <v>4845.0401057547369</v>
      </c>
    </row>
    <row r="245" spans="3:17" x14ac:dyDescent="0.25">
      <c r="C245" s="159"/>
      <c r="D245" s="165" t="s">
        <v>657</v>
      </c>
      <c r="E245" s="239">
        <v>40210</v>
      </c>
      <c r="F245" s="172" t="str">
        <f t="shared" si="11"/>
        <v>2009-10</v>
      </c>
      <c r="G245" s="68"/>
      <c r="H245" s="167" t="s">
        <v>279</v>
      </c>
      <c r="I245" s="173">
        <v>19964.399283333707</v>
      </c>
      <c r="J245" s="168">
        <f>IFERROR(MIN('MP Calculations'!$E$30/I245,1),"-")</f>
        <v>0.34115533736707537</v>
      </c>
      <c r="K245" s="12"/>
      <c r="L245" s="159">
        <v>1</v>
      </c>
      <c r="M245" s="159" t="s">
        <v>493</v>
      </c>
      <c r="N245" s="159">
        <v>1465.54</v>
      </c>
      <c r="O245" s="185">
        <f t="shared" si="10"/>
        <v>1465.54</v>
      </c>
      <c r="P245" s="215">
        <f t="shared" si="12"/>
        <v>499.97679312494364</v>
      </c>
      <c r="Q245" s="215" cm="1">
        <f t="array" ref="Q245">IF(P245="-",0,P245/(1+'General inputs'!$H$32)^IFERROR(INDEX('MP Calculations'!$C$40:$C$130,MATCH(F245,'MP Calculations'!$D$40:$D$130,0),0),-1))</f>
        <v>853.55241049129188</v>
      </c>
    </row>
    <row r="246" spans="3:17" x14ac:dyDescent="0.25">
      <c r="C246" s="159"/>
      <c r="D246" s="165" t="s">
        <v>658</v>
      </c>
      <c r="E246" s="239">
        <v>40238</v>
      </c>
      <c r="F246" s="172" t="str">
        <f t="shared" si="11"/>
        <v>2009-10</v>
      </c>
      <c r="G246" s="68"/>
      <c r="H246" s="167" t="s">
        <v>279</v>
      </c>
      <c r="I246" s="173">
        <v>19964.399283333707</v>
      </c>
      <c r="J246" s="168">
        <f>IFERROR(MIN('MP Calculations'!$E$30/I246,1),"-")</f>
        <v>0.34115533736707537</v>
      </c>
      <c r="K246" s="12"/>
      <c r="L246" s="159">
        <v>1</v>
      </c>
      <c r="M246" s="159" t="s">
        <v>493</v>
      </c>
      <c r="N246" s="159">
        <v>35911.440000000002</v>
      </c>
      <c r="O246" s="185">
        <f t="shared" si="10"/>
        <v>35911.440000000002</v>
      </c>
      <c r="P246" s="215">
        <f t="shared" si="12"/>
        <v>12251.379428537486</v>
      </c>
      <c r="Q246" s="215" cm="1">
        <f t="array" ref="Q246">IF(P246="-",0,P246/(1+'General inputs'!$H$32)^IFERROR(INDEX('MP Calculations'!$C$40:$C$130,MATCH(F246,'MP Calculations'!$D$40:$D$130,0),0),-1))</f>
        <v>20915.35964641934</v>
      </c>
    </row>
    <row r="247" spans="3:17" x14ac:dyDescent="0.25">
      <c r="C247" s="159"/>
      <c r="D247" s="165" t="s">
        <v>659</v>
      </c>
      <c r="E247" s="239">
        <v>40238</v>
      </c>
      <c r="F247" s="172" t="str">
        <f t="shared" si="11"/>
        <v>2009-10</v>
      </c>
      <c r="G247" s="68"/>
      <c r="H247" s="167" t="s">
        <v>279</v>
      </c>
      <c r="I247" s="173">
        <v>19964.399283333707</v>
      </c>
      <c r="J247" s="168">
        <f>IFERROR(MIN('MP Calculations'!$E$30/I247,1),"-")</f>
        <v>0.34115533736707537</v>
      </c>
      <c r="K247" s="12"/>
      <c r="L247" s="159">
        <v>1</v>
      </c>
      <c r="M247" s="159" t="s">
        <v>493</v>
      </c>
      <c r="N247" s="159">
        <v>16264.2</v>
      </c>
      <c r="O247" s="185">
        <f t="shared" si="10"/>
        <v>16264.2</v>
      </c>
      <c r="P247" s="215">
        <f t="shared" si="12"/>
        <v>5548.6186380055879</v>
      </c>
      <c r="Q247" s="215" cm="1">
        <f t="array" ref="Q247">IF(P247="-",0,P247/(1+'General inputs'!$H$32)^IFERROR(INDEX('MP Calculations'!$C$40:$C$130,MATCH(F247,'MP Calculations'!$D$40:$D$130,0),0),-1))</f>
        <v>9472.5132815975485</v>
      </c>
    </row>
    <row r="248" spans="3:17" x14ac:dyDescent="0.25">
      <c r="C248" s="159"/>
      <c r="D248" s="165" t="s">
        <v>660</v>
      </c>
      <c r="E248" s="239">
        <v>40269</v>
      </c>
      <c r="F248" s="172" t="str">
        <f t="shared" si="11"/>
        <v>2009-10</v>
      </c>
      <c r="G248" s="68"/>
      <c r="H248" s="167" t="s">
        <v>279</v>
      </c>
      <c r="I248" s="173">
        <v>19964.399283333707</v>
      </c>
      <c r="J248" s="168">
        <f>IFERROR(MIN('MP Calculations'!$E$30/I248,1),"-")</f>
        <v>0.34115533736707537</v>
      </c>
      <c r="K248" s="12"/>
      <c r="L248" s="159">
        <v>1</v>
      </c>
      <c r="M248" s="159" t="s">
        <v>493</v>
      </c>
      <c r="N248" s="159">
        <v>8457.11</v>
      </c>
      <c r="O248" s="185">
        <f t="shared" si="10"/>
        <v>8457.11</v>
      </c>
      <c r="P248" s="215">
        <f t="shared" si="12"/>
        <v>2885.1882152004669</v>
      </c>
      <c r="Q248" s="215" cm="1">
        <f t="array" ref="Q248">IF(P248="-",0,P248/(1+'General inputs'!$H$32)^IFERROR(INDEX('MP Calculations'!$C$40:$C$130,MATCH(F248,'MP Calculations'!$D$40:$D$130,0),0),-1))</f>
        <v>4925.5473247335522</v>
      </c>
    </row>
    <row r="249" spans="3:17" x14ac:dyDescent="0.25">
      <c r="C249" s="159"/>
      <c r="D249" s="165" t="s">
        <v>661</v>
      </c>
      <c r="E249" s="239">
        <v>40299</v>
      </c>
      <c r="F249" s="172" t="str">
        <f t="shared" si="11"/>
        <v>2009-10</v>
      </c>
      <c r="G249" s="68"/>
      <c r="H249" s="167" t="s">
        <v>279</v>
      </c>
      <c r="I249" s="173">
        <v>19964.399283333707</v>
      </c>
      <c r="J249" s="168">
        <f>IFERROR(MIN('MP Calculations'!$E$30/I249,1),"-")</f>
        <v>0.34115533736707537</v>
      </c>
      <c r="K249" s="12"/>
      <c r="L249" s="159">
        <v>1</v>
      </c>
      <c r="M249" s="159" t="s">
        <v>493</v>
      </c>
      <c r="N249" s="159">
        <v>2221.16</v>
      </c>
      <c r="O249" s="185">
        <f t="shared" si="10"/>
        <v>2221.16</v>
      </c>
      <c r="P249" s="215">
        <f t="shared" si="12"/>
        <v>757.7605891462531</v>
      </c>
      <c r="Q249" s="215" cm="1">
        <f t="array" ref="Q249">IF(P249="-",0,P249/(1+'General inputs'!$H$32)^IFERROR(INDEX('MP Calculations'!$C$40:$C$130,MATCH(F249,'MP Calculations'!$D$40:$D$130,0),0),-1))</f>
        <v>1293.6367974172235</v>
      </c>
    </row>
    <row r="250" spans="3:17" x14ac:dyDescent="0.25">
      <c r="C250" s="159"/>
      <c r="D250" s="165" t="s">
        <v>662</v>
      </c>
      <c r="E250" s="239">
        <v>40299</v>
      </c>
      <c r="F250" s="172" t="str">
        <f t="shared" si="11"/>
        <v>2009-10</v>
      </c>
      <c r="G250" s="68"/>
      <c r="H250" s="167" t="s">
        <v>279</v>
      </c>
      <c r="I250" s="173">
        <v>19964.399283333707</v>
      </c>
      <c r="J250" s="168">
        <f>IFERROR(MIN('MP Calculations'!$E$30/I250,1),"-")</f>
        <v>0.34115533736707537</v>
      </c>
      <c r="K250" s="12"/>
      <c r="L250" s="159">
        <v>1</v>
      </c>
      <c r="M250" s="159" t="s">
        <v>493</v>
      </c>
      <c r="N250" s="159">
        <v>6472.66</v>
      </c>
      <c r="O250" s="185">
        <f t="shared" si="10"/>
        <v>6472.66</v>
      </c>
      <c r="P250" s="215">
        <f t="shared" si="12"/>
        <v>2208.1825059623739</v>
      </c>
      <c r="Q250" s="215" cm="1">
        <f t="array" ref="Q250">IF(P250="-",0,P250/(1+'General inputs'!$H$32)^IFERROR(INDEX('MP Calculations'!$C$40:$C$130,MATCH(F250,'MP Calculations'!$D$40:$D$130,0),0),-1))</f>
        <v>3769.7739708848376</v>
      </c>
    </row>
    <row r="251" spans="3:17" x14ac:dyDescent="0.25">
      <c r="C251" s="159"/>
      <c r="D251" s="165" t="s">
        <v>663</v>
      </c>
      <c r="E251" s="239">
        <v>40299</v>
      </c>
      <c r="F251" s="172" t="str">
        <f t="shared" si="11"/>
        <v>2009-10</v>
      </c>
      <c r="G251" s="68"/>
      <c r="H251" s="167" t="s">
        <v>279</v>
      </c>
      <c r="I251" s="173">
        <v>19964.399283333707</v>
      </c>
      <c r="J251" s="168">
        <f>IFERROR(MIN('MP Calculations'!$E$30/I251,1),"-")</f>
        <v>0.34115533736707537</v>
      </c>
      <c r="K251" s="12"/>
      <c r="L251" s="159">
        <v>1</v>
      </c>
      <c r="M251" s="159" t="s">
        <v>493</v>
      </c>
      <c r="N251" s="159">
        <v>27662.07</v>
      </c>
      <c r="O251" s="185">
        <f t="shared" si="10"/>
        <v>27662.07</v>
      </c>
      <c r="P251" s="215">
        <f t="shared" si="12"/>
        <v>9437.0628231216542</v>
      </c>
      <c r="Q251" s="215" cm="1">
        <f t="array" ref="Q251">IF(P251="-",0,P251/(1+'General inputs'!$H$32)^IFERROR(INDEX('MP Calculations'!$C$40:$C$130,MATCH(F251,'MP Calculations'!$D$40:$D$130,0),0),-1))</f>
        <v>16110.803204060516</v>
      </c>
    </row>
    <row r="252" spans="3:17" x14ac:dyDescent="0.25">
      <c r="C252" s="159"/>
      <c r="D252" s="165" t="s">
        <v>664</v>
      </c>
      <c r="E252" s="239">
        <v>40330</v>
      </c>
      <c r="F252" s="172" t="str">
        <f t="shared" si="11"/>
        <v>2009-10</v>
      </c>
      <c r="G252" s="68"/>
      <c r="H252" s="167" t="s">
        <v>279</v>
      </c>
      <c r="I252" s="173">
        <v>19964.399283333707</v>
      </c>
      <c r="J252" s="168">
        <f>IFERROR(MIN('MP Calculations'!$E$30/I252,1),"-")</f>
        <v>0.34115533736707537</v>
      </c>
      <c r="K252" s="12"/>
      <c r="L252" s="159">
        <v>1</v>
      </c>
      <c r="M252" s="159" t="s">
        <v>493</v>
      </c>
      <c r="N252" s="159">
        <v>5482.19</v>
      </c>
      <c r="O252" s="185">
        <f t="shared" si="10"/>
        <v>5482.19</v>
      </c>
      <c r="P252" s="215">
        <f t="shared" si="12"/>
        <v>1870.2783789604068</v>
      </c>
      <c r="Q252" s="215" cm="1">
        <f t="array" ref="Q252">IF(P252="-",0,P252/(1+'General inputs'!$H$32)^IFERROR(INDEX('MP Calculations'!$C$40:$C$130,MATCH(F252,'MP Calculations'!$D$40:$D$130,0),0),-1))</f>
        <v>3192.9094322033211</v>
      </c>
    </row>
    <row r="253" spans="3:17" x14ac:dyDescent="0.25">
      <c r="C253" s="159"/>
      <c r="D253" s="165" t="s">
        <v>665</v>
      </c>
      <c r="E253" s="239">
        <v>40330</v>
      </c>
      <c r="F253" s="172" t="str">
        <f t="shared" si="11"/>
        <v>2009-10</v>
      </c>
      <c r="G253" s="68"/>
      <c r="H253" s="167" t="s">
        <v>279</v>
      </c>
      <c r="I253" s="173">
        <v>19964.399283333707</v>
      </c>
      <c r="J253" s="168">
        <f>IFERROR(MIN('MP Calculations'!$E$30/I253,1),"-")</f>
        <v>0.34115533736707537</v>
      </c>
      <c r="K253" s="12"/>
      <c r="L253" s="159">
        <v>1</v>
      </c>
      <c r="M253" s="159" t="s">
        <v>493</v>
      </c>
      <c r="N253" s="159">
        <v>3388.87</v>
      </c>
      <c r="O253" s="185">
        <f t="shared" si="10"/>
        <v>3388.87</v>
      </c>
      <c r="P253" s="215">
        <f t="shared" si="12"/>
        <v>1156.1310881431607</v>
      </c>
      <c r="Q253" s="215" cm="1">
        <f t="array" ref="Q253">IF(P253="-",0,P253/(1+'General inputs'!$H$32)^IFERROR(INDEX('MP Calculations'!$C$40:$C$130,MATCH(F253,'MP Calculations'!$D$40:$D$130,0),0),-1))</f>
        <v>1973.7285624013157</v>
      </c>
    </row>
    <row r="254" spans="3:17" x14ac:dyDescent="0.25">
      <c r="C254" s="159"/>
      <c r="D254" s="165" t="s">
        <v>666</v>
      </c>
      <c r="E254" s="239">
        <v>40360</v>
      </c>
      <c r="F254" s="172" t="str">
        <f t="shared" si="11"/>
        <v>2010-11</v>
      </c>
      <c r="G254" s="68"/>
      <c r="H254" s="167" t="s">
        <v>279</v>
      </c>
      <c r="I254" s="173">
        <v>19964.399283333707</v>
      </c>
      <c r="J254" s="168">
        <f>IFERROR(MIN('MP Calculations'!$E$30/I254,1),"-")</f>
        <v>0.34115533736707537</v>
      </c>
      <c r="K254" s="12"/>
      <c r="L254" s="159">
        <v>1</v>
      </c>
      <c r="M254" s="159" t="s">
        <v>493</v>
      </c>
      <c r="N254" s="159">
        <v>21804.74</v>
      </c>
      <c r="O254" s="185">
        <f t="shared" si="10"/>
        <v>21804.74</v>
      </c>
      <c r="P254" s="215">
        <f t="shared" si="12"/>
        <v>7438.8034309013638</v>
      </c>
      <c r="Q254" s="215" cm="1">
        <f t="array" ref="Q254">IF(P254="-",0,P254/(1+'General inputs'!$H$32)^IFERROR(INDEX('MP Calculations'!$C$40:$C$130,MATCH(F254,'MP Calculations'!$D$40:$D$130,0),0),-1))</f>
        <v>12187.530351553967</v>
      </c>
    </row>
    <row r="255" spans="3:17" x14ac:dyDescent="0.25">
      <c r="C255" s="159"/>
      <c r="D255" s="165" t="s">
        <v>667</v>
      </c>
      <c r="E255" s="239">
        <v>40360</v>
      </c>
      <c r="F255" s="172" t="str">
        <f t="shared" si="11"/>
        <v>2010-11</v>
      </c>
      <c r="G255" s="68"/>
      <c r="H255" s="167" t="s">
        <v>279</v>
      </c>
      <c r="I255" s="173">
        <v>19964.399283333707</v>
      </c>
      <c r="J255" s="168">
        <f>IFERROR(MIN('MP Calculations'!$E$30/I255,1),"-")</f>
        <v>0.34115533736707537</v>
      </c>
      <c r="K255" s="12"/>
      <c r="L255" s="159">
        <v>1</v>
      </c>
      <c r="M255" s="159" t="s">
        <v>493</v>
      </c>
      <c r="N255" s="159">
        <v>22960.7</v>
      </c>
      <c r="O255" s="185">
        <f t="shared" si="10"/>
        <v>22960.7</v>
      </c>
      <c r="P255" s="215">
        <f t="shared" si="12"/>
        <v>7833.1653546842081</v>
      </c>
      <c r="Q255" s="215" cm="1">
        <f t="array" ref="Q255">IF(P255="-",0,P255/(1+'General inputs'!$H$32)^IFERROR(INDEX('MP Calculations'!$C$40:$C$130,MATCH(F255,'MP Calculations'!$D$40:$D$130,0),0),-1))</f>
        <v>12833.642049523414</v>
      </c>
    </row>
    <row r="256" spans="3:17" x14ac:dyDescent="0.25">
      <c r="C256" s="159"/>
      <c r="D256" s="165" t="s">
        <v>668</v>
      </c>
      <c r="E256" s="239">
        <v>40391</v>
      </c>
      <c r="F256" s="172" t="str">
        <f t="shared" si="11"/>
        <v>2010-11</v>
      </c>
      <c r="G256" s="68"/>
      <c r="H256" s="167" t="s">
        <v>279</v>
      </c>
      <c r="I256" s="173">
        <v>19964.399283333707</v>
      </c>
      <c r="J256" s="168">
        <f>IFERROR(MIN('MP Calculations'!$E$30/I256,1),"-")</f>
        <v>0.34115533736707537</v>
      </c>
      <c r="K256" s="12"/>
      <c r="L256" s="159">
        <v>1</v>
      </c>
      <c r="M256" s="159" t="s">
        <v>493</v>
      </c>
      <c r="N256" s="159">
        <v>24358.880000000001</v>
      </c>
      <c r="O256" s="185">
        <f t="shared" si="10"/>
        <v>24358.880000000001</v>
      </c>
      <c r="P256" s="215">
        <f t="shared" si="12"/>
        <v>8310.1619242841061</v>
      </c>
      <c r="Q256" s="215" cm="1">
        <f t="array" ref="Q256">IF(P256="-",0,P256/(1+'General inputs'!$H$32)^IFERROR(INDEX('MP Calculations'!$C$40:$C$130,MATCH(F256,'MP Calculations'!$D$40:$D$130,0),0),-1))</f>
        <v>13615.140071831212</v>
      </c>
    </row>
    <row r="257" spans="3:17" x14ac:dyDescent="0.25">
      <c r="C257" s="159"/>
      <c r="D257" s="165" t="s">
        <v>669</v>
      </c>
      <c r="E257" s="239">
        <v>40422</v>
      </c>
      <c r="F257" s="172" t="str">
        <f t="shared" si="11"/>
        <v>2010-11</v>
      </c>
      <c r="G257" s="68"/>
      <c r="H257" s="167" t="s">
        <v>279</v>
      </c>
      <c r="I257" s="173">
        <v>19964.399283333707</v>
      </c>
      <c r="J257" s="168">
        <f>IFERROR(MIN('MP Calculations'!$E$30/I257,1),"-")</f>
        <v>0.34115533736707537</v>
      </c>
      <c r="K257" s="12"/>
      <c r="L257" s="159">
        <v>1</v>
      </c>
      <c r="M257" s="159" t="s">
        <v>493</v>
      </c>
      <c r="N257" s="159">
        <v>3004.09</v>
      </c>
      <c r="O257" s="185">
        <f t="shared" ref="O257:O320" si="13">IF(N257="","-",L257*N257)</f>
        <v>3004.09</v>
      </c>
      <c r="P257" s="215">
        <f t="shared" si="12"/>
        <v>1024.8613374310576</v>
      </c>
      <c r="Q257" s="215" cm="1">
        <f t="array" ref="Q257">IF(P257="-",0,P257/(1+'General inputs'!$H$32)^IFERROR(INDEX('MP Calculations'!$C$40:$C$130,MATCH(F257,'MP Calculations'!$D$40:$D$130,0),0),-1))</f>
        <v>1679.1045457914086</v>
      </c>
    </row>
    <row r="258" spans="3:17" x14ac:dyDescent="0.25">
      <c r="C258" s="159"/>
      <c r="D258" s="165" t="s">
        <v>670</v>
      </c>
      <c r="E258" s="239">
        <v>40452</v>
      </c>
      <c r="F258" s="172" t="str">
        <f t="shared" si="11"/>
        <v>2010-11</v>
      </c>
      <c r="G258" s="68"/>
      <c r="H258" s="167" t="s">
        <v>279</v>
      </c>
      <c r="I258" s="173">
        <v>19964.399283333707</v>
      </c>
      <c r="J258" s="168">
        <f>IFERROR(MIN('MP Calculations'!$E$30/I258,1),"-")</f>
        <v>0.34115533736707537</v>
      </c>
      <c r="K258" s="12"/>
      <c r="L258" s="159">
        <v>1</v>
      </c>
      <c r="M258" s="159" t="s">
        <v>493</v>
      </c>
      <c r="N258" s="159">
        <v>6116.44</v>
      </c>
      <c r="O258" s="185">
        <f t="shared" si="13"/>
        <v>6116.44</v>
      </c>
      <c r="P258" s="215">
        <f t="shared" si="12"/>
        <v>2086.6561516854745</v>
      </c>
      <c r="Q258" s="215" cm="1">
        <f t="array" ref="Q258">IF(P258="-",0,P258/(1+'General inputs'!$H$32)^IFERROR(INDEX('MP Calculations'!$C$40:$C$130,MATCH(F258,'MP Calculations'!$D$40:$D$130,0),0),-1))</f>
        <v>3418.7198812486981</v>
      </c>
    </row>
    <row r="259" spans="3:17" x14ac:dyDescent="0.25">
      <c r="C259" s="159"/>
      <c r="D259" s="165" t="s">
        <v>671</v>
      </c>
      <c r="E259" s="239">
        <v>40452</v>
      </c>
      <c r="F259" s="172" t="str">
        <f t="shared" si="11"/>
        <v>2010-11</v>
      </c>
      <c r="G259" s="68"/>
      <c r="H259" s="167" t="s">
        <v>279</v>
      </c>
      <c r="I259" s="173">
        <v>19964.399283333707</v>
      </c>
      <c r="J259" s="168">
        <f>IFERROR(MIN('MP Calculations'!$E$30/I259,1),"-")</f>
        <v>0.34115533736707537</v>
      </c>
      <c r="K259" s="12"/>
      <c r="L259" s="159">
        <v>1</v>
      </c>
      <c r="M259" s="159" t="s">
        <v>493</v>
      </c>
      <c r="N259" s="159">
        <v>48388.95</v>
      </c>
      <c r="O259" s="185">
        <f t="shared" si="13"/>
        <v>48388.95</v>
      </c>
      <c r="P259" s="215">
        <f t="shared" si="12"/>
        <v>16508.14856208854</v>
      </c>
      <c r="Q259" s="215" cm="1">
        <f t="array" ref="Q259">IF(P259="-",0,P259/(1+'General inputs'!$H$32)^IFERROR(INDEX('MP Calculations'!$C$40:$C$130,MATCH(F259,'MP Calculations'!$D$40:$D$130,0),0),-1))</f>
        <v>27046.495248502262</v>
      </c>
    </row>
    <row r="260" spans="3:17" x14ac:dyDescent="0.25">
      <c r="C260" s="159"/>
      <c r="D260" s="165" t="s">
        <v>672</v>
      </c>
      <c r="E260" s="239">
        <v>40452</v>
      </c>
      <c r="F260" s="172" t="str">
        <f t="shared" si="11"/>
        <v>2010-11</v>
      </c>
      <c r="G260" s="68"/>
      <c r="H260" s="167" t="s">
        <v>279</v>
      </c>
      <c r="I260" s="173">
        <v>19964.399283333707</v>
      </c>
      <c r="J260" s="168">
        <f>IFERROR(MIN('MP Calculations'!$E$30/I260,1),"-")</f>
        <v>0.34115533736707537</v>
      </c>
      <c r="K260" s="12"/>
      <c r="L260" s="159">
        <v>1</v>
      </c>
      <c r="M260" s="159" t="s">
        <v>493</v>
      </c>
      <c r="N260" s="159">
        <v>14362.76</v>
      </c>
      <c r="O260" s="185">
        <f t="shared" si="13"/>
        <v>14362.76</v>
      </c>
      <c r="P260" s="215">
        <f t="shared" si="12"/>
        <v>4899.9322333223354</v>
      </c>
      <c r="Q260" s="215" cm="1">
        <f t="array" ref="Q260">IF(P260="-",0,P260/(1+'General inputs'!$H$32)^IFERROR(INDEX('MP Calculations'!$C$40:$C$130,MATCH(F260,'MP Calculations'!$D$40:$D$130,0),0),-1))</f>
        <v>8027.9138128721206</v>
      </c>
    </row>
    <row r="261" spans="3:17" x14ac:dyDescent="0.25">
      <c r="C261" s="159"/>
      <c r="D261" s="165" t="s">
        <v>673</v>
      </c>
      <c r="E261" s="239">
        <v>40462</v>
      </c>
      <c r="F261" s="172" t="str">
        <f t="shared" si="11"/>
        <v>2010-11</v>
      </c>
      <c r="G261" s="68"/>
      <c r="H261" s="167" t="s">
        <v>279</v>
      </c>
      <c r="I261" s="173">
        <v>19964.399283333707</v>
      </c>
      <c r="J261" s="168">
        <f>IFERROR(MIN('MP Calculations'!$E$30/I261,1),"-")</f>
        <v>0.34115533736707537</v>
      </c>
      <c r="K261" s="12"/>
      <c r="L261" s="159">
        <v>1</v>
      </c>
      <c r="M261" s="159" t="s">
        <v>493</v>
      </c>
      <c r="N261" s="159">
        <v>2516.75</v>
      </c>
      <c r="O261" s="185">
        <f t="shared" si="13"/>
        <v>2516.75</v>
      </c>
      <c r="P261" s="215">
        <f t="shared" si="12"/>
        <v>858.60269531858694</v>
      </c>
      <c r="Q261" s="215" cm="1">
        <f t="array" ref="Q261">IF(P261="-",0,P261/(1+'General inputs'!$H$32)^IFERROR(INDEX('MP Calculations'!$C$40:$C$130,MATCH(F261,'MP Calculations'!$D$40:$D$130,0),0),-1))</f>
        <v>1406.7109725808903</v>
      </c>
    </row>
    <row r="262" spans="3:17" x14ac:dyDescent="0.25">
      <c r="C262" s="159"/>
      <c r="D262" s="165" t="s">
        <v>674</v>
      </c>
      <c r="E262" s="239">
        <v>40462</v>
      </c>
      <c r="F262" s="172" t="str">
        <f t="shared" si="11"/>
        <v>2010-11</v>
      </c>
      <c r="G262" s="68"/>
      <c r="H262" s="167" t="s">
        <v>279</v>
      </c>
      <c r="I262" s="173">
        <v>19964.399283333707</v>
      </c>
      <c r="J262" s="168">
        <f>IFERROR(MIN('MP Calculations'!$E$30/I262,1),"-")</f>
        <v>0.34115533736707537</v>
      </c>
      <c r="K262" s="12"/>
      <c r="L262" s="159">
        <v>1</v>
      </c>
      <c r="M262" s="159" t="s">
        <v>493</v>
      </c>
      <c r="N262" s="159">
        <v>2156.9699999999998</v>
      </c>
      <c r="O262" s="185">
        <f t="shared" si="13"/>
        <v>2156.9699999999998</v>
      </c>
      <c r="P262" s="215">
        <f t="shared" si="12"/>
        <v>735.8618280406605</v>
      </c>
      <c r="Q262" s="215" cm="1">
        <f t="array" ref="Q262">IF(P262="-",0,P262/(1+'General inputs'!$H$32)^IFERROR(INDEX('MP Calculations'!$C$40:$C$130,MATCH(F262,'MP Calculations'!$D$40:$D$130,0),0),-1))</f>
        <v>1205.6157212785549</v>
      </c>
    </row>
    <row r="263" spans="3:17" x14ac:dyDescent="0.25">
      <c r="C263" s="159"/>
      <c r="D263" s="165" t="s">
        <v>675</v>
      </c>
      <c r="E263" s="239">
        <v>40462</v>
      </c>
      <c r="F263" s="172" t="str">
        <f t="shared" si="11"/>
        <v>2010-11</v>
      </c>
      <c r="G263" s="68"/>
      <c r="H263" s="167" t="s">
        <v>279</v>
      </c>
      <c r="I263" s="173">
        <v>19964.399283333707</v>
      </c>
      <c r="J263" s="168">
        <f>IFERROR(MIN('MP Calculations'!$E$30/I263,1),"-")</f>
        <v>0.34115533736707537</v>
      </c>
      <c r="K263" s="12"/>
      <c r="L263" s="159">
        <v>1</v>
      </c>
      <c r="M263" s="159" t="s">
        <v>493</v>
      </c>
      <c r="N263" s="159">
        <v>2929.96</v>
      </c>
      <c r="O263" s="185">
        <f t="shared" si="13"/>
        <v>2929.96</v>
      </c>
      <c r="P263" s="215">
        <f t="shared" si="12"/>
        <v>999.57149227203615</v>
      </c>
      <c r="Q263" s="215" cm="1">
        <f t="array" ref="Q263">IF(P263="-",0,P263/(1+'General inputs'!$H$32)^IFERROR(INDEX('MP Calculations'!$C$40:$C$130,MATCH(F263,'MP Calculations'!$D$40:$D$130,0),0),-1))</f>
        <v>1637.6703610700727</v>
      </c>
    </row>
    <row r="264" spans="3:17" x14ac:dyDescent="0.25">
      <c r="C264" s="159"/>
      <c r="D264" s="165" t="s">
        <v>676</v>
      </c>
      <c r="E264" s="239">
        <v>40513</v>
      </c>
      <c r="F264" s="172" t="str">
        <f t="shared" si="11"/>
        <v>2010-11</v>
      </c>
      <c r="G264" s="68"/>
      <c r="H264" s="167" t="s">
        <v>279</v>
      </c>
      <c r="I264" s="173">
        <v>19964.399283333707</v>
      </c>
      <c r="J264" s="168">
        <f>IFERROR(MIN('MP Calculations'!$E$30/I264,1),"-")</f>
        <v>0.34115533736707537</v>
      </c>
      <c r="K264" s="12"/>
      <c r="L264" s="159">
        <v>1</v>
      </c>
      <c r="M264" s="159" t="s">
        <v>493</v>
      </c>
      <c r="N264" s="159">
        <v>4044.09</v>
      </c>
      <c r="O264" s="185">
        <f t="shared" si="13"/>
        <v>4044.09</v>
      </c>
      <c r="P264" s="215">
        <f t="shared" si="12"/>
        <v>1379.662888292816</v>
      </c>
      <c r="Q264" s="215" cm="1">
        <f t="array" ref="Q264">IF(P264="-",0,P264/(1+'General inputs'!$H$32)^IFERROR(INDEX('MP Calculations'!$C$40:$C$130,MATCH(F264,'MP Calculations'!$D$40:$D$130,0),0),-1))</f>
        <v>2260.401619987942</v>
      </c>
    </row>
    <row r="265" spans="3:17" x14ac:dyDescent="0.25">
      <c r="C265" s="159"/>
      <c r="D265" s="165" t="s">
        <v>677</v>
      </c>
      <c r="E265" s="239">
        <v>40513</v>
      </c>
      <c r="F265" s="172" t="str">
        <f t="shared" si="11"/>
        <v>2010-11</v>
      </c>
      <c r="G265" s="68"/>
      <c r="H265" s="167" t="s">
        <v>279</v>
      </c>
      <c r="I265" s="173">
        <v>19964.399283333707</v>
      </c>
      <c r="J265" s="168">
        <f>IFERROR(MIN('MP Calculations'!$E$30/I265,1),"-")</f>
        <v>0.34115533736707537</v>
      </c>
      <c r="K265" s="12"/>
      <c r="L265" s="159">
        <v>1</v>
      </c>
      <c r="M265" s="159" t="s">
        <v>493</v>
      </c>
      <c r="N265" s="159">
        <v>12968.78</v>
      </c>
      <c r="O265" s="185">
        <f t="shared" si="13"/>
        <v>12968.78</v>
      </c>
      <c r="P265" s="215">
        <f t="shared" si="12"/>
        <v>4424.3685161393796</v>
      </c>
      <c r="Q265" s="215" cm="1">
        <f t="array" ref="Q265">IF(P265="-",0,P265/(1+'General inputs'!$H$32)^IFERROR(INDEX('MP Calculations'!$C$40:$C$130,MATCH(F265,'MP Calculations'!$D$40:$D$130,0),0),-1))</f>
        <v>7248.7633364408857</v>
      </c>
    </row>
    <row r="266" spans="3:17" x14ac:dyDescent="0.25">
      <c r="C266" s="159"/>
      <c r="D266" s="165" t="s">
        <v>678</v>
      </c>
      <c r="E266" s="239">
        <v>40513</v>
      </c>
      <c r="F266" s="172" t="str">
        <f t="shared" si="11"/>
        <v>2010-11</v>
      </c>
      <c r="G266" s="68"/>
      <c r="H266" s="167" t="s">
        <v>279</v>
      </c>
      <c r="I266" s="173">
        <v>19964.399283333707</v>
      </c>
      <c r="J266" s="168">
        <f>IFERROR(MIN('MP Calculations'!$E$30/I266,1),"-")</f>
        <v>0.34115533736707537</v>
      </c>
      <c r="K266" s="12"/>
      <c r="L266" s="159">
        <v>1</v>
      </c>
      <c r="M266" s="159" t="s">
        <v>493</v>
      </c>
      <c r="N266" s="159">
        <v>340.88</v>
      </c>
      <c r="O266" s="185">
        <f t="shared" si="13"/>
        <v>340.88</v>
      </c>
      <c r="P266" s="215">
        <f t="shared" si="12"/>
        <v>116.29303140168865</v>
      </c>
      <c r="Q266" s="215" cm="1">
        <f t="array" ref="Q266">IF(P266="-",0,P266/(1+'General inputs'!$H$32)^IFERROR(INDEX('MP Calculations'!$C$40:$C$130,MATCH(F266,'MP Calculations'!$D$40:$D$130,0),0),-1))</f>
        <v>190.53129485780229</v>
      </c>
    </row>
    <row r="267" spans="3:17" x14ac:dyDescent="0.25">
      <c r="C267" s="159"/>
      <c r="D267" s="165" t="s">
        <v>679</v>
      </c>
      <c r="E267" s="239">
        <v>40513</v>
      </c>
      <c r="F267" s="172" t="str">
        <f t="shared" si="11"/>
        <v>2010-11</v>
      </c>
      <c r="G267" s="68"/>
      <c r="H267" s="167" t="s">
        <v>279</v>
      </c>
      <c r="I267" s="173">
        <v>19964.399283333707</v>
      </c>
      <c r="J267" s="168">
        <f>IFERROR(MIN('MP Calculations'!$E$30/I267,1),"-")</f>
        <v>0.34115533736707537</v>
      </c>
      <c r="K267" s="12"/>
      <c r="L267" s="159">
        <v>1</v>
      </c>
      <c r="M267" s="159" t="s">
        <v>493</v>
      </c>
      <c r="N267" s="159">
        <v>2416.0700000000002</v>
      </c>
      <c r="O267" s="185">
        <f t="shared" si="13"/>
        <v>2416.0700000000002</v>
      </c>
      <c r="P267" s="215">
        <f t="shared" si="12"/>
        <v>824.25517595246981</v>
      </c>
      <c r="Q267" s="215" cm="1">
        <f t="array" ref="Q267">IF(P267="-",0,P267/(1+'General inputs'!$H$32)^IFERROR(INDEX('MP Calculations'!$C$40:$C$130,MATCH(F267,'MP Calculations'!$D$40:$D$130,0),0),-1))</f>
        <v>1350.4369442827106</v>
      </c>
    </row>
    <row r="268" spans="3:17" x14ac:dyDescent="0.25">
      <c r="C268" s="159"/>
      <c r="D268" s="165" t="s">
        <v>680</v>
      </c>
      <c r="E268" s="239">
        <v>40575</v>
      </c>
      <c r="F268" s="172" t="str">
        <f t="shared" si="11"/>
        <v>2010-11</v>
      </c>
      <c r="G268" s="68"/>
      <c r="H268" s="167" t="s">
        <v>279</v>
      </c>
      <c r="I268" s="173">
        <v>19964.399283333707</v>
      </c>
      <c r="J268" s="168">
        <f>IFERROR(MIN('MP Calculations'!$E$30/I268,1),"-")</f>
        <v>0.34115533736707537</v>
      </c>
      <c r="K268" s="12"/>
      <c r="L268" s="159">
        <v>1</v>
      </c>
      <c r="M268" s="159" t="s">
        <v>493</v>
      </c>
      <c r="N268" s="159">
        <v>1791.72</v>
      </c>
      <c r="O268" s="185">
        <f t="shared" si="13"/>
        <v>1791.72</v>
      </c>
      <c r="P268" s="215">
        <f t="shared" si="12"/>
        <v>611.25484106733632</v>
      </c>
      <c r="Q268" s="215" cm="1">
        <f t="array" ref="Q268">IF(P268="-",0,P268/(1+'General inputs'!$H$32)^IFERROR(INDEX('MP Calculations'!$C$40:$C$130,MATCH(F268,'MP Calculations'!$D$40:$D$130,0),0),-1))</f>
        <v>1001.4630709417436</v>
      </c>
    </row>
    <row r="269" spans="3:17" x14ac:dyDescent="0.25">
      <c r="C269" s="159"/>
      <c r="D269" s="165" t="s">
        <v>681</v>
      </c>
      <c r="E269" s="239">
        <v>40603</v>
      </c>
      <c r="F269" s="172" t="str">
        <f t="shared" si="11"/>
        <v>2010-11</v>
      </c>
      <c r="G269" s="68"/>
      <c r="H269" s="167" t="s">
        <v>279</v>
      </c>
      <c r="I269" s="173">
        <v>19964.399283333707</v>
      </c>
      <c r="J269" s="168">
        <f>IFERROR(MIN('MP Calculations'!$E$30/I269,1),"-")</f>
        <v>0.34115533736707537</v>
      </c>
      <c r="K269" s="12"/>
      <c r="L269" s="159">
        <v>1</v>
      </c>
      <c r="M269" s="159" t="s">
        <v>493</v>
      </c>
      <c r="N269" s="159">
        <v>1679.1</v>
      </c>
      <c r="O269" s="185">
        <f t="shared" si="13"/>
        <v>1679.1</v>
      </c>
      <c r="P269" s="215">
        <f t="shared" si="12"/>
        <v>572.83392697305624</v>
      </c>
      <c r="Q269" s="215" cm="1">
        <f t="array" ref="Q269">IF(P269="-",0,P269/(1+'General inputs'!$H$32)^IFERROR(INDEX('MP Calculations'!$C$40:$C$130,MATCH(F269,'MP Calculations'!$D$40:$D$130,0),0),-1))</f>
        <v>938.51530508019187</v>
      </c>
    </row>
    <row r="270" spans="3:17" x14ac:dyDescent="0.25">
      <c r="C270" s="159"/>
      <c r="D270" s="165" t="s">
        <v>682</v>
      </c>
      <c r="E270" s="239">
        <v>40634</v>
      </c>
      <c r="F270" s="172" t="str">
        <f t="shared" si="11"/>
        <v>2010-11</v>
      </c>
      <c r="G270" s="68"/>
      <c r="H270" s="167" t="s">
        <v>279</v>
      </c>
      <c r="I270" s="173">
        <v>19964.399283333707</v>
      </c>
      <c r="J270" s="168">
        <f>IFERROR(MIN('MP Calculations'!$E$30/I270,1),"-")</f>
        <v>0.34115533736707537</v>
      </c>
      <c r="K270" s="12"/>
      <c r="L270" s="159">
        <v>1</v>
      </c>
      <c r="M270" s="159" t="s">
        <v>493</v>
      </c>
      <c r="N270" s="159">
        <v>33772.800000000003</v>
      </c>
      <c r="O270" s="185">
        <f t="shared" si="13"/>
        <v>33772.800000000003</v>
      </c>
      <c r="P270" s="215">
        <f t="shared" si="12"/>
        <v>11521.770977830764</v>
      </c>
      <c r="Q270" s="215" cm="1">
        <f t="array" ref="Q270">IF(P270="-",0,P270/(1+'General inputs'!$H$32)^IFERROR(INDEX('MP Calculations'!$C$40:$C$130,MATCH(F270,'MP Calculations'!$D$40:$D$130,0),0),-1))</f>
        <v>18876.951757139126</v>
      </c>
    </row>
    <row r="271" spans="3:17" x14ac:dyDescent="0.25">
      <c r="C271" s="159"/>
      <c r="D271" s="165" t="s">
        <v>683</v>
      </c>
      <c r="E271" s="239">
        <v>40695</v>
      </c>
      <c r="F271" s="172" t="str">
        <f t="shared" si="11"/>
        <v>2010-11</v>
      </c>
      <c r="G271" s="68"/>
      <c r="H271" s="167" t="s">
        <v>279</v>
      </c>
      <c r="I271" s="173">
        <v>19964.399283333707</v>
      </c>
      <c r="J271" s="168">
        <f>IFERROR(MIN('MP Calculations'!$E$30/I271,1),"-")</f>
        <v>0.34115533736707537</v>
      </c>
      <c r="K271" s="12"/>
      <c r="L271" s="159">
        <v>1</v>
      </c>
      <c r="M271" s="159" t="s">
        <v>493</v>
      </c>
      <c r="N271" s="159">
        <v>994.07</v>
      </c>
      <c r="O271" s="185">
        <f t="shared" si="13"/>
        <v>994.07</v>
      </c>
      <c r="P271" s="215">
        <f t="shared" si="12"/>
        <v>339.13228621648864</v>
      </c>
      <c r="Q271" s="215" cm="1">
        <f t="array" ref="Q271">IF(P271="-",0,P271/(1+'General inputs'!$H$32)^IFERROR(INDEX('MP Calculations'!$C$40:$C$130,MATCH(F271,'MP Calculations'!$D$40:$D$130,0),0),-1))</f>
        <v>555.62498321783482</v>
      </c>
    </row>
    <row r="272" spans="3:17" x14ac:dyDescent="0.25">
      <c r="C272" s="159"/>
      <c r="D272" s="165" t="s">
        <v>281</v>
      </c>
      <c r="E272" s="239">
        <v>40711</v>
      </c>
      <c r="F272" s="172" t="str">
        <f t="shared" si="11"/>
        <v>2010-11</v>
      </c>
      <c r="G272" s="68"/>
      <c r="H272" s="167" t="s">
        <v>279</v>
      </c>
      <c r="I272" s="173">
        <v>19964.399283333707</v>
      </c>
      <c r="J272" s="168">
        <f>IFERROR(MIN('MP Calculations'!$E$30/I272,1),"-")</f>
        <v>0.34115533736707537</v>
      </c>
      <c r="K272" s="12"/>
      <c r="L272" s="159">
        <v>9.9982170000000004</v>
      </c>
      <c r="M272" s="159" t="s">
        <v>492</v>
      </c>
      <c r="N272" s="159">
        <v>622</v>
      </c>
      <c r="O272" s="185">
        <f t="shared" si="13"/>
        <v>6218.8909739999999</v>
      </c>
      <c r="P272" s="215">
        <f t="shared" si="12"/>
        <v>2121.6078482840298</v>
      </c>
      <c r="Q272" s="215" cm="1">
        <f t="array" ref="Q272">IF(P272="-",0,P272/(1+'General inputs'!$H$32)^IFERROR(INDEX('MP Calculations'!$C$40:$C$130,MATCH(F272,'MP Calculations'!$D$40:$D$130,0),0),-1))</f>
        <v>3475.9837768590683</v>
      </c>
    </row>
    <row r="273" spans="3:17" x14ac:dyDescent="0.25">
      <c r="C273" s="159"/>
      <c r="D273" s="165" t="s">
        <v>684</v>
      </c>
      <c r="E273" s="239">
        <v>40725</v>
      </c>
      <c r="F273" s="172" t="str">
        <f t="shared" si="11"/>
        <v>2011-12</v>
      </c>
      <c r="G273" s="68"/>
      <c r="H273" s="167" t="s">
        <v>279</v>
      </c>
      <c r="I273" s="173">
        <v>19964.399283333707</v>
      </c>
      <c r="J273" s="168">
        <f>IFERROR(MIN('MP Calculations'!$E$30/I273,1),"-")</f>
        <v>0.34115533736707537</v>
      </c>
      <c r="K273" s="12"/>
      <c r="L273" s="159">
        <v>1</v>
      </c>
      <c r="M273" s="159" t="s">
        <v>493</v>
      </c>
      <c r="N273" s="159">
        <v>7000.69</v>
      </c>
      <c r="O273" s="185">
        <f t="shared" si="13"/>
        <v>7000.69</v>
      </c>
      <c r="P273" s="215">
        <f t="shared" si="12"/>
        <v>2388.3227587523106</v>
      </c>
      <c r="Q273" s="215" cm="1">
        <f t="array" ref="Q273">IF(P273="-",0,P273/(1+'General inputs'!$H$32)^IFERROR(INDEX('MP Calculations'!$C$40:$C$130,MATCH(F273,'MP Calculations'!$D$40:$D$130,0),0),-1))</f>
        <v>3755.2419665924726</v>
      </c>
    </row>
    <row r="274" spans="3:17" x14ac:dyDescent="0.25">
      <c r="C274" s="159"/>
      <c r="D274" s="165" t="s">
        <v>685</v>
      </c>
      <c r="E274" s="239">
        <v>40725</v>
      </c>
      <c r="F274" s="172" t="str">
        <f t="shared" si="11"/>
        <v>2011-12</v>
      </c>
      <c r="G274" s="68"/>
      <c r="H274" s="167" t="s">
        <v>279</v>
      </c>
      <c r="I274" s="173">
        <v>19964.399283333707</v>
      </c>
      <c r="J274" s="168">
        <f>IFERROR(MIN('MP Calculations'!$E$30/I274,1),"-")</f>
        <v>0.34115533736707537</v>
      </c>
      <c r="K274" s="12"/>
      <c r="L274" s="159">
        <v>1</v>
      </c>
      <c r="M274" s="159" t="s">
        <v>493</v>
      </c>
      <c r="N274" s="159">
        <v>3305.5</v>
      </c>
      <c r="O274" s="185">
        <f t="shared" si="13"/>
        <v>3305.5</v>
      </c>
      <c r="P274" s="215">
        <f t="shared" si="12"/>
        <v>1127.6889676668677</v>
      </c>
      <c r="Q274" s="215" cm="1">
        <f t="array" ref="Q274">IF(P274="-",0,P274/(1+'General inputs'!$H$32)^IFERROR(INDEX('MP Calculations'!$C$40:$C$130,MATCH(F274,'MP Calculations'!$D$40:$D$130,0),0),-1))</f>
        <v>1773.1041255321147</v>
      </c>
    </row>
    <row r="275" spans="3:17" x14ac:dyDescent="0.25">
      <c r="C275" s="159"/>
      <c r="D275" s="165" t="s">
        <v>686</v>
      </c>
      <c r="E275" s="239">
        <v>40725</v>
      </c>
      <c r="F275" s="172" t="str">
        <f t="shared" si="11"/>
        <v>2011-12</v>
      </c>
      <c r="G275" s="68"/>
      <c r="H275" s="167" t="s">
        <v>279</v>
      </c>
      <c r="I275" s="173">
        <v>19964.399283333707</v>
      </c>
      <c r="J275" s="168">
        <f>IFERROR(MIN('MP Calculations'!$E$30/I275,1),"-")</f>
        <v>0.34115533736707537</v>
      </c>
      <c r="K275" s="12"/>
      <c r="L275" s="159">
        <v>1</v>
      </c>
      <c r="M275" s="159" t="s">
        <v>493</v>
      </c>
      <c r="N275" s="159">
        <v>4994.7</v>
      </c>
      <c r="O275" s="185">
        <f t="shared" si="13"/>
        <v>4994.7</v>
      </c>
      <c r="P275" s="215">
        <f t="shared" si="12"/>
        <v>1703.9685635473313</v>
      </c>
      <c r="Q275" s="215" cm="1">
        <f t="array" ref="Q275">IF(P275="-",0,P275/(1+'General inputs'!$H$32)^IFERROR(INDEX('MP Calculations'!$C$40:$C$130,MATCH(F275,'MP Calculations'!$D$40:$D$130,0),0),-1))</f>
        <v>2679.2083423975955</v>
      </c>
    </row>
    <row r="276" spans="3:17" x14ac:dyDescent="0.25">
      <c r="C276" s="159"/>
      <c r="D276" s="165" t="s">
        <v>687</v>
      </c>
      <c r="E276" s="239">
        <v>40756</v>
      </c>
      <c r="F276" s="172" t="str">
        <f t="shared" si="11"/>
        <v>2011-12</v>
      </c>
      <c r="G276" s="68"/>
      <c r="H276" s="167" t="s">
        <v>279</v>
      </c>
      <c r="I276" s="173">
        <v>19964.399283333707</v>
      </c>
      <c r="J276" s="168">
        <f>IFERROR(MIN('MP Calculations'!$E$30/I276,1),"-")</f>
        <v>0.34115533736707537</v>
      </c>
      <c r="K276" s="12"/>
      <c r="L276" s="159">
        <v>1</v>
      </c>
      <c r="M276" s="159" t="s">
        <v>493</v>
      </c>
      <c r="N276" s="159">
        <v>1576.51</v>
      </c>
      <c r="O276" s="185">
        <f t="shared" si="13"/>
        <v>1576.51</v>
      </c>
      <c r="P276" s="215">
        <f t="shared" si="12"/>
        <v>537.83480091256797</v>
      </c>
      <c r="Q276" s="215" cm="1">
        <f t="array" ref="Q276">IF(P276="-",0,P276/(1+'General inputs'!$H$32)^IFERROR(INDEX('MP Calculations'!$C$40:$C$130,MATCH(F276,'MP Calculations'!$D$40:$D$130,0),0),-1))</f>
        <v>845.65614428759147</v>
      </c>
    </row>
    <row r="277" spans="3:17" x14ac:dyDescent="0.25">
      <c r="C277" s="159"/>
      <c r="D277" s="165" t="s">
        <v>688</v>
      </c>
      <c r="E277" s="239">
        <v>40756</v>
      </c>
      <c r="F277" s="172" t="str">
        <f t="shared" si="11"/>
        <v>2011-12</v>
      </c>
      <c r="G277" s="68"/>
      <c r="H277" s="167" t="s">
        <v>279</v>
      </c>
      <c r="I277" s="173">
        <v>19964.399283333707</v>
      </c>
      <c r="J277" s="168">
        <f>IFERROR(MIN('MP Calculations'!$E$30/I277,1),"-")</f>
        <v>0.34115533736707537</v>
      </c>
      <c r="K277" s="12"/>
      <c r="L277" s="159">
        <v>1</v>
      </c>
      <c r="M277" s="159" t="s">
        <v>493</v>
      </c>
      <c r="N277" s="159">
        <v>5031.0600000000004</v>
      </c>
      <c r="O277" s="185">
        <f t="shared" si="13"/>
        <v>5031.0600000000004</v>
      </c>
      <c r="P277" s="215">
        <f t="shared" si="12"/>
        <v>1716.3729716139983</v>
      </c>
      <c r="Q277" s="215" cm="1">
        <f t="array" ref="Q277">IF(P277="-",0,P277/(1+'General inputs'!$H$32)^IFERROR(INDEX('MP Calculations'!$C$40:$C$130,MATCH(F277,'MP Calculations'!$D$40:$D$130,0),0),-1))</f>
        <v>2698.7122195733173</v>
      </c>
    </row>
    <row r="278" spans="3:17" x14ac:dyDescent="0.25">
      <c r="C278" s="159"/>
      <c r="D278" s="165" t="s">
        <v>688</v>
      </c>
      <c r="E278" s="239">
        <v>40756</v>
      </c>
      <c r="F278" s="172" t="str">
        <f t="shared" ref="F278:F341" si="14">IF(E278="","-",IF(OR(E278&lt;$E$15,E278&gt;$E$16),"ERROR - date outside of range",IF(MONTH(E278)&gt;=7,YEAR(E278)&amp;"-"&amp;IF(YEAR(E278)=1999,"00",IF(AND(YEAR(E278)&gt;=2000,YEAR(E278)&lt;2009),"0","")&amp;RIGHT(YEAR(E278),2)+1),RIGHT(YEAR(E278),4)-1&amp;"-"&amp;RIGHT(YEAR(E278),2))))</f>
        <v>2011-12</v>
      </c>
      <c r="G278" s="68"/>
      <c r="H278" s="167" t="s">
        <v>279</v>
      </c>
      <c r="I278" s="173">
        <v>19964.399283333707</v>
      </c>
      <c r="J278" s="168">
        <f>IFERROR(MIN('MP Calculations'!$E$30/I278,1),"-")</f>
        <v>0.34115533736707537</v>
      </c>
      <c r="K278" s="12"/>
      <c r="L278" s="159">
        <v>1</v>
      </c>
      <c r="M278" s="159" t="s">
        <v>493</v>
      </c>
      <c r="N278" s="159">
        <v>5031.0600000000004</v>
      </c>
      <c r="O278" s="185">
        <f t="shared" si="13"/>
        <v>5031.0600000000004</v>
      </c>
      <c r="P278" s="215">
        <f t="shared" si="12"/>
        <v>1716.3729716139983</v>
      </c>
      <c r="Q278" s="215" cm="1">
        <f t="array" ref="Q278">IF(P278="-",0,P278/(1+'General inputs'!$H$32)^IFERROR(INDEX('MP Calculations'!$C$40:$C$130,MATCH(F278,'MP Calculations'!$D$40:$D$130,0),0),-1))</f>
        <v>2698.7122195733173</v>
      </c>
    </row>
    <row r="279" spans="3:17" x14ac:dyDescent="0.25">
      <c r="C279" s="159"/>
      <c r="D279" s="165" t="s">
        <v>689</v>
      </c>
      <c r="E279" s="239">
        <v>40843</v>
      </c>
      <c r="F279" s="172" t="str">
        <f t="shared" si="14"/>
        <v>2011-12</v>
      </c>
      <c r="G279" s="68"/>
      <c r="H279" s="167" t="s">
        <v>279</v>
      </c>
      <c r="I279" s="173">
        <v>19964.399283333707</v>
      </c>
      <c r="J279" s="168">
        <f>IFERROR(MIN('MP Calculations'!$E$30/I279,1),"-")</f>
        <v>0.34115533736707537</v>
      </c>
      <c r="K279" s="12"/>
      <c r="L279" s="159">
        <v>1</v>
      </c>
      <c r="M279" s="159" t="s">
        <v>493</v>
      </c>
      <c r="N279" s="159">
        <v>282803.69</v>
      </c>
      <c r="O279" s="185">
        <f t="shared" si="13"/>
        <v>282803.69</v>
      </c>
      <c r="P279" s="215">
        <f t="shared" ref="P279:P342" si="15">IF(O279="-","-",IF(OR(E279&lt;$E$15,E279&gt;$E$16),0,O279*J279))</f>
        <v>96479.988270603804</v>
      </c>
      <c r="Q279" s="215" cm="1">
        <f t="array" ref="Q279">IF(P279="-",0,P279/(1+'General inputs'!$H$32)^IFERROR(INDEX('MP Calculations'!$C$40:$C$130,MATCH(F279,'MP Calculations'!$D$40:$D$130,0),0),-1))</f>
        <v>151698.80183170631</v>
      </c>
    </row>
    <row r="280" spans="3:17" x14ac:dyDescent="0.25">
      <c r="C280" s="159"/>
      <c r="D280" s="165" t="s">
        <v>690</v>
      </c>
      <c r="E280" s="239">
        <v>40843</v>
      </c>
      <c r="F280" s="172" t="str">
        <f t="shared" si="14"/>
        <v>2011-12</v>
      </c>
      <c r="G280" s="68"/>
      <c r="H280" s="167" t="s">
        <v>279</v>
      </c>
      <c r="I280" s="173">
        <v>19964.399283333707</v>
      </c>
      <c r="J280" s="168">
        <f>IFERROR(MIN('MP Calculations'!$E$30/I280,1),"-")</f>
        <v>0.34115533736707537</v>
      </c>
      <c r="K280" s="12"/>
      <c r="L280" s="159">
        <v>1</v>
      </c>
      <c r="M280" s="159" t="s">
        <v>493</v>
      </c>
      <c r="N280" s="159">
        <v>280461.31</v>
      </c>
      <c r="O280" s="185">
        <f t="shared" si="13"/>
        <v>280461.31</v>
      </c>
      <c r="P280" s="215">
        <f t="shared" si="15"/>
        <v>95680.872831461907</v>
      </c>
      <c r="Q280" s="215" cm="1">
        <f t="array" ref="Q280">IF(P280="-",0,P280/(1+'General inputs'!$H$32)^IFERROR(INDEX('MP Calculations'!$C$40:$C$130,MATCH(F280,'MP Calculations'!$D$40:$D$130,0),0),-1))</f>
        <v>150442.3251590202</v>
      </c>
    </row>
    <row r="281" spans="3:17" x14ac:dyDescent="0.25">
      <c r="C281" s="159"/>
      <c r="D281" s="165" t="s">
        <v>691</v>
      </c>
      <c r="E281" s="239">
        <v>40843</v>
      </c>
      <c r="F281" s="172" t="str">
        <f t="shared" si="14"/>
        <v>2011-12</v>
      </c>
      <c r="G281" s="68"/>
      <c r="H281" s="167" t="s">
        <v>279</v>
      </c>
      <c r="I281" s="173">
        <v>19964.399283333707</v>
      </c>
      <c r="J281" s="168">
        <f>IFERROR(MIN('MP Calculations'!$E$30/I281,1),"-")</f>
        <v>0.34115533736707537</v>
      </c>
      <c r="K281" s="12"/>
      <c r="L281" s="159">
        <v>1</v>
      </c>
      <c r="M281" s="159" t="s">
        <v>493</v>
      </c>
      <c r="N281" s="159">
        <v>53700.959999999999</v>
      </c>
      <c r="O281" s="185">
        <f t="shared" si="13"/>
        <v>53700.959999999999</v>
      </c>
      <c r="P281" s="215">
        <f t="shared" si="15"/>
        <v>18320.369125735819</v>
      </c>
      <c r="Q281" s="215" cm="1">
        <f t="array" ref="Q281">IF(P281="-",0,P281/(1+'General inputs'!$H$32)^IFERROR(INDEX('MP Calculations'!$C$40:$C$130,MATCH(F281,'MP Calculations'!$D$40:$D$130,0),0),-1))</f>
        <v>28805.746096213901</v>
      </c>
    </row>
    <row r="282" spans="3:17" x14ac:dyDescent="0.25">
      <c r="C282" s="159"/>
      <c r="D282" s="165" t="s">
        <v>692</v>
      </c>
      <c r="E282" s="239">
        <v>40843</v>
      </c>
      <c r="F282" s="172" t="str">
        <f t="shared" si="14"/>
        <v>2011-12</v>
      </c>
      <c r="G282" s="68"/>
      <c r="H282" s="167" t="s">
        <v>279</v>
      </c>
      <c r="I282" s="173">
        <v>19964.399283333707</v>
      </c>
      <c r="J282" s="168">
        <f>IFERROR(MIN('MP Calculations'!$E$30/I282,1),"-")</f>
        <v>0.34115533736707537</v>
      </c>
      <c r="K282" s="12"/>
      <c r="L282" s="159">
        <v>1</v>
      </c>
      <c r="M282" s="159" t="s">
        <v>493</v>
      </c>
      <c r="N282" s="159">
        <v>79103.5</v>
      </c>
      <c r="O282" s="185">
        <f t="shared" si="13"/>
        <v>79103.5</v>
      </c>
      <c r="P282" s="215">
        <f t="shared" si="15"/>
        <v>26986.581229416446</v>
      </c>
      <c r="Q282" s="215" cm="1">
        <f t="array" ref="Q282">IF(P282="-",0,P282/(1+'General inputs'!$H$32)^IFERROR(INDEX('MP Calculations'!$C$40:$C$130,MATCH(F282,'MP Calculations'!$D$40:$D$130,0),0),-1))</f>
        <v>42431.929267593288</v>
      </c>
    </row>
    <row r="283" spans="3:17" x14ac:dyDescent="0.25">
      <c r="C283" s="159"/>
      <c r="D283" s="165" t="s">
        <v>693</v>
      </c>
      <c r="E283" s="239">
        <v>40843</v>
      </c>
      <c r="F283" s="172" t="str">
        <f t="shared" si="14"/>
        <v>2011-12</v>
      </c>
      <c r="G283" s="68"/>
      <c r="H283" s="167" t="s">
        <v>279</v>
      </c>
      <c r="I283" s="173">
        <v>19964.399283333707</v>
      </c>
      <c r="J283" s="168">
        <f>IFERROR(MIN('MP Calculations'!$E$30/I283,1),"-")</f>
        <v>0.34115533736707537</v>
      </c>
      <c r="K283" s="12"/>
      <c r="L283" s="159">
        <v>1</v>
      </c>
      <c r="M283" s="159" t="s">
        <v>493</v>
      </c>
      <c r="N283" s="159">
        <v>81791.8</v>
      </c>
      <c r="O283" s="185">
        <f t="shared" si="13"/>
        <v>81791.8</v>
      </c>
      <c r="P283" s="215">
        <f t="shared" si="15"/>
        <v>27903.709122860357</v>
      </c>
      <c r="Q283" s="215" cm="1">
        <f t="array" ref="Q283">IF(P283="-",0,P283/(1+'General inputs'!$H$32)^IFERROR(INDEX('MP Calculations'!$C$40:$C$130,MATCH(F283,'MP Calculations'!$D$40:$D$130,0),0),-1))</f>
        <v>43873.960978580428</v>
      </c>
    </row>
    <row r="284" spans="3:17" x14ac:dyDescent="0.25">
      <c r="C284" s="159"/>
      <c r="D284" s="165" t="s">
        <v>694</v>
      </c>
      <c r="E284" s="239">
        <v>40843</v>
      </c>
      <c r="F284" s="172" t="str">
        <f t="shared" si="14"/>
        <v>2011-12</v>
      </c>
      <c r="G284" s="68"/>
      <c r="H284" s="167" t="s">
        <v>279</v>
      </c>
      <c r="I284" s="173">
        <v>19964.399283333707</v>
      </c>
      <c r="J284" s="168">
        <f>IFERROR(MIN('MP Calculations'!$E$30/I284,1),"-")</f>
        <v>0.34115533736707537</v>
      </c>
      <c r="K284" s="12"/>
      <c r="L284" s="159">
        <v>1</v>
      </c>
      <c r="M284" s="159" t="s">
        <v>493</v>
      </c>
      <c r="N284" s="159">
        <v>935406.32</v>
      </c>
      <c r="O284" s="185">
        <f t="shared" si="13"/>
        <v>935406.32</v>
      </c>
      <c r="P284" s="215">
        <f t="shared" si="15"/>
        <v>319118.85867489444</v>
      </c>
      <c r="Q284" s="215" cm="1">
        <f t="array" ref="Q284">IF(P284="-",0,P284/(1+'General inputs'!$H$32)^IFERROR(INDEX('MP Calculations'!$C$40:$C$130,MATCH(F284,'MP Calculations'!$D$40:$D$130,0),0),-1))</f>
        <v>501761.55045857304</v>
      </c>
    </row>
    <row r="285" spans="3:17" x14ac:dyDescent="0.25">
      <c r="C285" s="159"/>
      <c r="D285" s="165" t="s">
        <v>695</v>
      </c>
      <c r="E285" s="239">
        <v>40843</v>
      </c>
      <c r="F285" s="172" t="str">
        <f t="shared" si="14"/>
        <v>2011-12</v>
      </c>
      <c r="G285" s="68"/>
      <c r="H285" s="167" t="s">
        <v>279</v>
      </c>
      <c r="I285" s="173">
        <v>19964.399283333707</v>
      </c>
      <c r="J285" s="168">
        <f>IFERROR(MIN('MP Calculations'!$E$30/I285,1),"-")</f>
        <v>0.34115533736707537</v>
      </c>
      <c r="K285" s="12"/>
      <c r="L285" s="159">
        <v>1</v>
      </c>
      <c r="M285" s="159" t="s">
        <v>493</v>
      </c>
      <c r="N285" s="159">
        <v>935406.32</v>
      </c>
      <c r="O285" s="185">
        <f t="shared" si="13"/>
        <v>935406.32</v>
      </c>
      <c r="P285" s="215">
        <f t="shared" si="15"/>
        <v>319118.85867489444</v>
      </c>
      <c r="Q285" s="215" cm="1">
        <f t="array" ref="Q285">IF(P285="-",0,P285/(1+'General inputs'!$H$32)^IFERROR(INDEX('MP Calculations'!$C$40:$C$130,MATCH(F285,'MP Calculations'!$D$40:$D$130,0),0),-1))</f>
        <v>501761.55045857304</v>
      </c>
    </row>
    <row r="286" spans="3:17" x14ac:dyDescent="0.25">
      <c r="C286" s="159"/>
      <c r="D286" s="165" t="s">
        <v>696</v>
      </c>
      <c r="E286" s="239">
        <v>40843</v>
      </c>
      <c r="F286" s="172" t="str">
        <f t="shared" si="14"/>
        <v>2011-12</v>
      </c>
      <c r="G286" s="68"/>
      <c r="H286" s="167" t="s">
        <v>279</v>
      </c>
      <c r="I286" s="173">
        <v>19964.399283333707</v>
      </c>
      <c r="J286" s="168">
        <f>IFERROR(MIN('MP Calculations'!$E$30/I286,1),"-")</f>
        <v>0.34115533736707537</v>
      </c>
      <c r="K286" s="12"/>
      <c r="L286" s="159">
        <v>1</v>
      </c>
      <c r="M286" s="159" t="s">
        <v>493</v>
      </c>
      <c r="N286" s="159">
        <v>306125.45</v>
      </c>
      <c r="O286" s="185">
        <f t="shared" si="13"/>
        <v>306125.45</v>
      </c>
      <c r="P286" s="215">
        <f t="shared" si="15"/>
        <v>104436.33117139777</v>
      </c>
      <c r="Q286" s="215" cm="1">
        <f t="array" ref="Q286">IF(P286="-",0,P286/(1+'General inputs'!$H$32)^IFERROR(INDEX('MP Calculations'!$C$40:$C$130,MATCH(F286,'MP Calculations'!$D$40:$D$130,0),0),-1))</f>
        <v>164208.83325529424</v>
      </c>
    </row>
    <row r="287" spans="3:17" x14ac:dyDescent="0.25">
      <c r="C287" s="159"/>
      <c r="D287" s="165" t="s">
        <v>697</v>
      </c>
      <c r="E287" s="239">
        <v>40843</v>
      </c>
      <c r="F287" s="172" t="str">
        <f t="shared" si="14"/>
        <v>2011-12</v>
      </c>
      <c r="G287" s="68"/>
      <c r="H287" s="167" t="s">
        <v>279</v>
      </c>
      <c r="I287" s="173">
        <v>19964.399283333707</v>
      </c>
      <c r="J287" s="168">
        <f>IFERROR(MIN('MP Calculations'!$E$30/I287,1),"-")</f>
        <v>0.34115533736707537</v>
      </c>
      <c r="K287" s="12"/>
      <c r="L287" s="159">
        <v>1</v>
      </c>
      <c r="M287" s="159" t="s">
        <v>493</v>
      </c>
      <c r="N287" s="159">
        <v>306125.45</v>
      </c>
      <c r="O287" s="185">
        <f t="shared" si="13"/>
        <v>306125.45</v>
      </c>
      <c r="P287" s="215">
        <f t="shared" si="15"/>
        <v>104436.33117139777</v>
      </c>
      <c r="Q287" s="215" cm="1">
        <f t="array" ref="Q287">IF(P287="-",0,P287/(1+'General inputs'!$H$32)^IFERROR(INDEX('MP Calculations'!$C$40:$C$130,MATCH(F287,'MP Calculations'!$D$40:$D$130,0),0),-1))</f>
        <v>164208.83325529424</v>
      </c>
    </row>
    <row r="288" spans="3:17" x14ac:dyDescent="0.25">
      <c r="C288" s="159"/>
      <c r="D288" s="165" t="s">
        <v>698</v>
      </c>
      <c r="E288" s="239">
        <v>40843</v>
      </c>
      <c r="F288" s="172" t="str">
        <f t="shared" si="14"/>
        <v>2011-12</v>
      </c>
      <c r="G288" s="68"/>
      <c r="H288" s="167" t="s">
        <v>279</v>
      </c>
      <c r="I288" s="173">
        <v>19964.399283333707</v>
      </c>
      <c r="J288" s="168">
        <f>IFERROR(MIN('MP Calculations'!$E$30/I288,1),"-")</f>
        <v>0.34115533736707537</v>
      </c>
      <c r="K288" s="12"/>
      <c r="L288" s="159">
        <v>1</v>
      </c>
      <c r="M288" s="159" t="s">
        <v>493</v>
      </c>
      <c r="N288" s="159">
        <v>1422057.01</v>
      </c>
      <c r="O288" s="185">
        <f t="shared" si="13"/>
        <v>1422057.01</v>
      </c>
      <c r="P288" s="215">
        <f t="shared" si="15"/>
        <v>485142.33900176449</v>
      </c>
      <c r="Q288" s="215" cm="1">
        <f t="array" ref="Q288">IF(P288="-",0,P288/(1+'General inputs'!$H$32)^IFERROR(INDEX('MP Calculations'!$C$40:$C$130,MATCH(F288,'MP Calculations'!$D$40:$D$130,0),0),-1))</f>
        <v>762805.97524515609</v>
      </c>
    </row>
    <row r="289" spans="3:17" x14ac:dyDescent="0.25">
      <c r="C289" s="159"/>
      <c r="D289" s="165" t="s">
        <v>699</v>
      </c>
      <c r="E289" s="239">
        <v>40843</v>
      </c>
      <c r="F289" s="172" t="str">
        <f t="shared" si="14"/>
        <v>2011-12</v>
      </c>
      <c r="G289" s="68"/>
      <c r="H289" s="167" t="s">
        <v>279</v>
      </c>
      <c r="I289" s="173">
        <v>19964.399283333707</v>
      </c>
      <c r="J289" s="168">
        <f>IFERROR(MIN('MP Calculations'!$E$30/I289,1),"-")</f>
        <v>0.34115533736707537</v>
      </c>
      <c r="K289" s="12"/>
      <c r="L289" s="159">
        <v>1</v>
      </c>
      <c r="M289" s="159" t="s">
        <v>493</v>
      </c>
      <c r="N289" s="159">
        <v>723709.91</v>
      </c>
      <c r="O289" s="185">
        <f t="shared" si="13"/>
        <v>723709.91</v>
      </c>
      <c r="P289" s="215">
        <f t="shared" si="15"/>
        <v>246897.49850194575</v>
      </c>
      <c r="Q289" s="215" cm="1">
        <f t="array" ref="Q289">IF(P289="-",0,P289/(1+'General inputs'!$H$32)^IFERROR(INDEX('MP Calculations'!$C$40:$C$130,MATCH(F289,'MP Calculations'!$D$40:$D$130,0),0),-1))</f>
        <v>388205.42341838614</v>
      </c>
    </row>
    <row r="290" spans="3:17" x14ac:dyDescent="0.25">
      <c r="C290" s="159"/>
      <c r="D290" s="165" t="s">
        <v>700</v>
      </c>
      <c r="E290" s="239">
        <v>40843</v>
      </c>
      <c r="F290" s="172" t="str">
        <f t="shared" si="14"/>
        <v>2011-12</v>
      </c>
      <c r="G290" s="68"/>
      <c r="H290" s="167" t="s">
        <v>279</v>
      </c>
      <c r="I290" s="173">
        <v>19964.399283333707</v>
      </c>
      <c r="J290" s="168">
        <f>IFERROR(MIN('MP Calculations'!$E$30/I290,1),"-")</f>
        <v>0.34115533736707537</v>
      </c>
      <c r="K290" s="12"/>
      <c r="L290" s="159">
        <v>1</v>
      </c>
      <c r="M290" s="159" t="s">
        <v>493</v>
      </c>
      <c r="N290" s="159">
        <v>2377230.37</v>
      </c>
      <c r="O290" s="185">
        <f t="shared" si="13"/>
        <v>2377230.37</v>
      </c>
      <c r="P290" s="215">
        <f t="shared" si="15"/>
        <v>811004.82887660747</v>
      </c>
      <c r="Q290" s="215" cm="1">
        <f t="array" ref="Q290">IF(P290="-",0,P290/(1+'General inputs'!$H$32)^IFERROR(INDEX('MP Calculations'!$C$40:$C$130,MATCH(F290,'MP Calculations'!$D$40:$D$130,0),0),-1))</f>
        <v>1275170.7688359509</v>
      </c>
    </row>
    <row r="291" spans="3:17" x14ac:dyDescent="0.25">
      <c r="C291" s="159"/>
      <c r="D291" s="165" t="s">
        <v>701</v>
      </c>
      <c r="E291" s="239">
        <v>40843</v>
      </c>
      <c r="F291" s="172" t="str">
        <f t="shared" si="14"/>
        <v>2011-12</v>
      </c>
      <c r="G291" s="68"/>
      <c r="H291" s="167" t="s">
        <v>279</v>
      </c>
      <c r="I291" s="173">
        <v>19964.399283333707</v>
      </c>
      <c r="J291" s="168">
        <f>IFERROR(MIN('MP Calculations'!$E$30/I291,1),"-")</f>
        <v>0.34115533736707537</v>
      </c>
      <c r="K291" s="12"/>
      <c r="L291" s="159">
        <v>1</v>
      </c>
      <c r="M291" s="159" t="s">
        <v>493</v>
      </c>
      <c r="N291" s="159">
        <v>371747.16</v>
      </c>
      <c r="O291" s="185">
        <f t="shared" si="13"/>
        <v>371747.16</v>
      </c>
      <c r="P291" s="215">
        <f t="shared" si="15"/>
        <v>126823.52778505214</v>
      </c>
      <c r="Q291" s="215" cm="1">
        <f t="array" ref="Q291">IF(P291="-",0,P291/(1+'General inputs'!$H$32)^IFERROR(INDEX('MP Calculations'!$C$40:$C$130,MATCH(F291,'MP Calculations'!$D$40:$D$130,0),0),-1))</f>
        <v>199408.99199844108</v>
      </c>
    </row>
    <row r="292" spans="3:17" x14ac:dyDescent="0.25">
      <c r="C292" s="159"/>
      <c r="D292" s="165" t="s">
        <v>702</v>
      </c>
      <c r="E292" s="239">
        <v>40843</v>
      </c>
      <c r="F292" s="172" t="str">
        <f t="shared" si="14"/>
        <v>2011-12</v>
      </c>
      <c r="G292" s="68"/>
      <c r="H292" s="167" t="s">
        <v>279</v>
      </c>
      <c r="I292" s="173">
        <v>19964.399283333707</v>
      </c>
      <c r="J292" s="168">
        <f>IFERROR(MIN('MP Calculations'!$E$30/I292,1),"-")</f>
        <v>0.34115533736707537</v>
      </c>
      <c r="K292" s="12"/>
      <c r="L292" s="159">
        <v>1</v>
      </c>
      <c r="M292" s="159" t="s">
        <v>493</v>
      </c>
      <c r="N292" s="159">
        <v>1005653.57</v>
      </c>
      <c r="O292" s="185">
        <f t="shared" si="13"/>
        <v>1005653.57</v>
      </c>
      <c r="P292" s="215">
        <f t="shared" si="15"/>
        <v>343084.08294775372</v>
      </c>
      <c r="Q292" s="215" cm="1">
        <f t="array" ref="Q292">IF(P292="-",0,P292/(1+'General inputs'!$H$32)^IFERROR(INDEX('MP Calculations'!$C$40:$C$130,MATCH(F292,'MP Calculations'!$D$40:$D$130,0),0),-1))</f>
        <v>539442.89633129607</v>
      </c>
    </row>
    <row r="293" spans="3:17" x14ac:dyDescent="0.25">
      <c r="C293" s="159"/>
      <c r="D293" s="165" t="s">
        <v>703</v>
      </c>
      <c r="E293" s="239">
        <v>40843</v>
      </c>
      <c r="F293" s="172" t="str">
        <f t="shared" si="14"/>
        <v>2011-12</v>
      </c>
      <c r="G293" s="68"/>
      <c r="H293" s="167" t="s">
        <v>279</v>
      </c>
      <c r="I293" s="173">
        <v>19964.399283333707</v>
      </c>
      <c r="J293" s="168">
        <f>IFERROR(MIN('MP Calculations'!$E$30/I293,1),"-")</f>
        <v>0.34115533736707537</v>
      </c>
      <c r="K293" s="12"/>
      <c r="L293" s="159">
        <v>1</v>
      </c>
      <c r="M293" s="159" t="s">
        <v>493</v>
      </c>
      <c r="N293" s="159">
        <v>1005653.57</v>
      </c>
      <c r="O293" s="185">
        <f t="shared" si="13"/>
        <v>1005653.57</v>
      </c>
      <c r="P293" s="215">
        <f t="shared" si="15"/>
        <v>343084.08294775372</v>
      </c>
      <c r="Q293" s="215" cm="1">
        <f t="array" ref="Q293">IF(P293="-",0,P293/(1+'General inputs'!$H$32)^IFERROR(INDEX('MP Calculations'!$C$40:$C$130,MATCH(F293,'MP Calculations'!$D$40:$D$130,0),0),-1))</f>
        <v>539442.89633129607</v>
      </c>
    </row>
    <row r="294" spans="3:17" x14ac:dyDescent="0.25">
      <c r="C294" s="159"/>
      <c r="D294" s="165" t="s">
        <v>704</v>
      </c>
      <c r="E294" s="239">
        <v>40843</v>
      </c>
      <c r="F294" s="172" t="str">
        <f t="shared" si="14"/>
        <v>2011-12</v>
      </c>
      <c r="G294" s="68"/>
      <c r="H294" s="167" t="s">
        <v>279</v>
      </c>
      <c r="I294" s="173">
        <v>19964.399283333707</v>
      </c>
      <c r="J294" s="168">
        <f>IFERROR(MIN('MP Calculations'!$E$30/I294,1),"-")</f>
        <v>0.34115533736707537</v>
      </c>
      <c r="K294" s="12"/>
      <c r="L294" s="159">
        <v>1</v>
      </c>
      <c r="M294" s="159" t="s">
        <v>493</v>
      </c>
      <c r="N294" s="159">
        <v>306125.45</v>
      </c>
      <c r="O294" s="185">
        <f t="shared" si="13"/>
        <v>306125.45</v>
      </c>
      <c r="P294" s="215">
        <f t="shared" si="15"/>
        <v>104436.33117139777</v>
      </c>
      <c r="Q294" s="215" cm="1">
        <f t="array" ref="Q294">IF(P294="-",0,P294/(1+'General inputs'!$H$32)^IFERROR(INDEX('MP Calculations'!$C$40:$C$130,MATCH(F294,'MP Calculations'!$D$40:$D$130,0),0),-1))</f>
        <v>164208.83325529424</v>
      </c>
    </row>
    <row r="295" spans="3:17" x14ac:dyDescent="0.25">
      <c r="C295" s="159"/>
      <c r="D295" s="165" t="s">
        <v>705</v>
      </c>
      <c r="E295" s="239">
        <v>40843</v>
      </c>
      <c r="F295" s="172" t="str">
        <f t="shared" si="14"/>
        <v>2011-12</v>
      </c>
      <c r="G295" s="68"/>
      <c r="H295" s="167" t="s">
        <v>279</v>
      </c>
      <c r="I295" s="173">
        <v>19964.399283333707</v>
      </c>
      <c r="J295" s="168">
        <f>IFERROR(MIN('MP Calculations'!$E$30/I295,1),"-")</f>
        <v>0.34115533736707537</v>
      </c>
      <c r="K295" s="12"/>
      <c r="L295" s="159">
        <v>1</v>
      </c>
      <c r="M295" s="159" t="s">
        <v>493</v>
      </c>
      <c r="N295" s="159">
        <v>306125.45</v>
      </c>
      <c r="O295" s="185">
        <f t="shared" si="13"/>
        <v>306125.45</v>
      </c>
      <c r="P295" s="215">
        <f t="shared" si="15"/>
        <v>104436.33117139777</v>
      </c>
      <c r="Q295" s="215" cm="1">
        <f t="array" ref="Q295">IF(P295="-",0,P295/(1+'General inputs'!$H$32)^IFERROR(INDEX('MP Calculations'!$C$40:$C$130,MATCH(F295,'MP Calculations'!$D$40:$D$130,0),0),-1))</f>
        <v>164208.83325529424</v>
      </c>
    </row>
    <row r="296" spans="3:17" x14ac:dyDescent="0.25">
      <c r="C296" s="159"/>
      <c r="D296" s="165" t="s">
        <v>706</v>
      </c>
      <c r="E296" s="239">
        <v>40843</v>
      </c>
      <c r="F296" s="172" t="str">
        <f t="shared" si="14"/>
        <v>2011-12</v>
      </c>
      <c r="G296" s="68"/>
      <c r="H296" s="167" t="s">
        <v>279</v>
      </c>
      <c r="I296" s="173">
        <v>19964.399283333707</v>
      </c>
      <c r="J296" s="168">
        <f>IFERROR(MIN('MP Calculations'!$E$30/I296,1),"-")</f>
        <v>0.34115533736707537</v>
      </c>
      <c r="K296" s="12"/>
      <c r="L296" s="159">
        <v>1</v>
      </c>
      <c r="M296" s="159" t="s">
        <v>493</v>
      </c>
      <c r="N296" s="159">
        <v>168456.26</v>
      </c>
      <c r="O296" s="185">
        <f t="shared" si="13"/>
        <v>168456.26</v>
      </c>
      <c r="P296" s="215">
        <f t="shared" si="15"/>
        <v>57469.752211895764</v>
      </c>
      <c r="Q296" s="215" cm="1">
        <f t="array" ref="Q296">IF(P296="-",0,P296/(1+'General inputs'!$H$32)^IFERROR(INDEX('MP Calculations'!$C$40:$C$130,MATCH(F296,'MP Calculations'!$D$40:$D$130,0),0),-1))</f>
        <v>90361.666791018157</v>
      </c>
    </row>
    <row r="297" spans="3:17" x14ac:dyDescent="0.25">
      <c r="C297" s="159"/>
      <c r="D297" s="165" t="s">
        <v>707</v>
      </c>
      <c r="E297" s="239">
        <v>40843</v>
      </c>
      <c r="F297" s="172" t="str">
        <f t="shared" si="14"/>
        <v>2011-12</v>
      </c>
      <c r="G297" s="68"/>
      <c r="H297" s="167" t="s">
        <v>279</v>
      </c>
      <c r="I297" s="173">
        <v>19964.399283333707</v>
      </c>
      <c r="J297" s="168">
        <f>IFERROR(MIN('MP Calculations'!$E$30/I297,1),"-")</f>
        <v>0.34115533736707537</v>
      </c>
      <c r="K297" s="12"/>
      <c r="L297" s="159">
        <v>1</v>
      </c>
      <c r="M297" s="159" t="s">
        <v>493</v>
      </c>
      <c r="N297" s="159">
        <v>1126826.1000000001</v>
      </c>
      <c r="O297" s="185">
        <f t="shared" si="13"/>
        <v>1126826.1000000001</v>
      </c>
      <c r="P297" s="215">
        <f t="shared" si="15"/>
        <v>384422.73829952587</v>
      </c>
      <c r="Q297" s="215" cm="1">
        <f t="array" ref="Q297">IF(P297="-",0,P297/(1+'General inputs'!$H$32)^IFERROR(INDEX('MP Calculations'!$C$40:$C$130,MATCH(F297,'MP Calculations'!$D$40:$D$130,0),0),-1))</f>
        <v>604441.0850604336</v>
      </c>
    </row>
    <row r="298" spans="3:17" x14ac:dyDescent="0.25">
      <c r="C298" s="159"/>
      <c r="D298" s="165" t="s">
        <v>708</v>
      </c>
      <c r="E298" s="239">
        <v>40843</v>
      </c>
      <c r="F298" s="172" t="str">
        <f t="shared" si="14"/>
        <v>2011-12</v>
      </c>
      <c r="G298" s="68"/>
      <c r="H298" s="167" t="s">
        <v>279</v>
      </c>
      <c r="I298" s="173">
        <v>19964.399283333707</v>
      </c>
      <c r="J298" s="168">
        <f>IFERROR(MIN('MP Calculations'!$E$30/I298,1),"-")</f>
        <v>0.34115533736707537</v>
      </c>
      <c r="K298" s="12"/>
      <c r="L298" s="159">
        <v>1</v>
      </c>
      <c r="M298" s="159" t="s">
        <v>493</v>
      </c>
      <c r="N298" s="159">
        <v>454602.95</v>
      </c>
      <c r="O298" s="185">
        <f t="shared" si="13"/>
        <v>454602.95</v>
      </c>
      <c r="P298" s="215">
        <f t="shared" si="15"/>
        <v>155090.2227753177</v>
      </c>
      <c r="Q298" s="215" cm="1">
        <f t="array" ref="Q298">IF(P298="-",0,P298/(1+'General inputs'!$H$32)^IFERROR(INDEX('MP Calculations'!$C$40:$C$130,MATCH(F298,'MP Calculations'!$D$40:$D$130,0),0),-1))</f>
        <v>243853.68813313253</v>
      </c>
    </row>
    <row r="299" spans="3:17" x14ac:dyDescent="0.25">
      <c r="C299" s="159"/>
      <c r="D299" s="165" t="s">
        <v>709</v>
      </c>
      <c r="E299" s="239">
        <v>40843</v>
      </c>
      <c r="F299" s="172" t="str">
        <f t="shared" si="14"/>
        <v>2011-12</v>
      </c>
      <c r="G299" s="68"/>
      <c r="H299" s="167" t="s">
        <v>279</v>
      </c>
      <c r="I299" s="173">
        <v>19964.399283333707</v>
      </c>
      <c r="J299" s="168">
        <f>IFERROR(MIN('MP Calculations'!$E$30/I299,1),"-")</f>
        <v>0.34115533736707537</v>
      </c>
      <c r="K299" s="12"/>
      <c r="L299" s="159">
        <v>1</v>
      </c>
      <c r="M299" s="159" t="s">
        <v>493</v>
      </c>
      <c r="N299" s="159">
        <v>132737.32</v>
      </c>
      <c r="O299" s="185">
        <f t="shared" si="13"/>
        <v>132737.32</v>
      </c>
      <c r="P299" s="215">
        <f t="shared" si="15"/>
        <v>45284.045185801442</v>
      </c>
      <c r="Q299" s="215" cm="1">
        <f t="array" ref="Q299">IF(P299="-",0,P299/(1+'General inputs'!$H$32)^IFERROR(INDEX('MP Calculations'!$C$40:$C$130,MATCH(F299,'MP Calculations'!$D$40:$D$130,0),0),-1))</f>
        <v>71201.660778725301</v>
      </c>
    </row>
    <row r="300" spans="3:17" x14ac:dyDescent="0.25">
      <c r="C300" s="159"/>
      <c r="D300" s="165" t="s">
        <v>710</v>
      </c>
      <c r="E300" s="239">
        <v>40843</v>
      </c>
      <c r="F300" s="172" t="str">
        <f t="shared" si="14"/>
        <v>2011-12</v>
      </c>
      <c r="G300" s="68"/>
      <c r="H300" s="167" t="s">
        <v>279</v>
      </c>
      <c r="I300" s="173">
        <v>19964.399283333707</v>
      </c>
      <c r="J300" s="168">
        <f>IFERROR(MIN('MP Calculations'!$E$30/I300,1),"-")</f>
        <v>0.34115533736707537</v>
      </c>
      <c r="K300" s="12"/>
      <c r="L300" s="159">
        <v>1</v>
      </c>
      <c r="M300" s="159" t="s">
        <v>493</v>
      </c>
      <c r="N300" s="159">
        <v>132668.94</v>
      </c>
      <c r="O300" s="185">
        <f t="shared" si="13"/>
        <v>132668.94</v>
      </c>
      <c r="P300" s="215">
        <f t="shared" si="15"/>
        <v>45260.716983832281</v>
      </c>
      <c r="Q300" s="215" cm="1">
        <f t="array" ref="Q300">IF(P300="-",0,P300/(1+'General inputs'!$H$32)^IFERROR(INDEX('MP Calculations'!$C$40:$C$130,MATCH(F300,'MP Calculations'!$D$40:$D$130,0),0),-1))</f>
        <v>71164.981044916829</v>
      </c>
    </row>
    <row r="301" spans="3:17" x14ac:dyDescent="0.25">
      <c r="C301" s="159"/>
      <c r="D301" s="165" t="s">
        <v>711</v>
      </c>
      <c r="E301" s="239">
        <v>40843</v>
      </c>
      <c r="F301" s="172" t="str">
        <f t="shared" si="14"/>
        <v>2011-12</v>
      </c>
      <c r="G301" s="68"/>
      <c r="H301" s="167" t="s">
        <v>279</v>
      </c>
      <c r="I301" s="173">
        <v>19964.399283333707</v>
      </c>
      <c r="J301" s="168">
        <f>IFERROR(MIN('MP Calculations'!$E$30/I301,1),"-")</f>
        <v>0.34115533736707537</v>
      </c>
      <c r="K301" s="12"/>
      <c r="L301" s="159">
        <v>1</v>
      </c>
      <c r="M301" s="159" t="s">
        <v>493</v>
      </c>
      <c r="N301" s="159">
        <v>164625.67000000001</v>
      </c>
      <c r="O301" s="185">
        <f t="shared" si="13"/>
        <v>164625.67000000001</v>
      </c>
      <c r="P301" s="215">
        <f t="shared" si="15"/>
        <v>56162.925988130824</v>
      </c>
      <c r="Q301" s="215" cm="1">
        <f t="array" ref="Q301">IF(P301="-",0,P301/(1+'General inputs'!$H$32)^IFERROR(INDEX('MP Calculations'!$C$40:$C$130,MATCH(F301,'MP Calculations'!$D$40:$D$130,0),0),-1))</f>
        <v>88306.899000299047</v>
      </c>
    </row>
    <row r="302" spans="3:17" x14ac:dyDescent="0.25">
      <c r="C302" s="159"/>
      <c r="D302" s="165" t="s">
        <v>712</v>
      </c>
      <c r="E302" s="239">
        <v>40843</v>
      </c>
      <c r="F302" s="172" t="str">
        <f t="shared" si="14"/>
        <v>2011-12</v>
      </c>
      <c r="G302" s="68"/>
      <c r="H302" s="167" t="s">
        <v>279</v>
      </c>
      <c r="I302" s="173">
        <v>19964.399283333707</v>
      </c>
      <c r="J302" s="168">
        <f>IFERROR(MIN('MP Calculations'!$E$30/I302,1),"-")</f>
        <v>0.34115533736707537</v>
      </c>
      <c r="K302" s="12"/>
      <c r="L302" s="159">
        <v>1</v>
      </c>
      <c r="M302" s="159" t="s">
        <v>493</v>
      </c>
      <c r="N302" s="159">
        <v>390920.62</v>
      </c>
      <c r="O302" s="185">
        <f t="shared" si="13"/>
        <v>390920.62</v>
      </c>
      <c r="P302" s="215">
        <f t="shared" si="15"/>
        <v>133364.65599984626</v>
      </c>
      <c r="Q302" s="215" cm="1">
        <f t="array" ref="Q302">IF(P302="-",0,P302/(1+'General inputs'!$H$32)^IFERROR(INDEX('MP Calculations'!$C$40:$C$130,MATCH(F302,'MP Calculations'!$D$40:$D$130,0),0),-1))</f>
        <v>209693.83272653818</v>
      </c>
    </row>
    <row r="303" spans="3:17" x14ac:dyDescent="0.25">
      <c r="C303" s="159"/>
      <c r="D303" s="165" t="s">
        <v>713</v>
      </c>
      <c r="E303" s="239">
        <v>40843</v>
      </c>
      <c r="F303" s="172" t="str">
        <f t="shared" si="14"/>
        <v>2011-12</v>
      </c>
      <c r="G303" s="68"/>
      <c r="H303" s="167" t="s">
        <v>279</v>
      </c>
      <c r="I303" s="173">
        <v>19964.399283333707</v>
      </c>
      <c r="J303" s="168">
        <f>IFERROR(MIN('MP Calculations'!$E$30/I303,1),"-")</f>
        <v>0.34115533736707537</v>
      </c>
      <c r="K303" s="12"/>
      <c r="L303" s="159">
        <v>1</v>
      </c>
      <c r="M303" s="159" t="s">
        <v>493</v>
      </c>
      <c r="N303" s="159">
        <v>10494.72</v>
      </c>
      <c r="O303" s="185">
        <f t="shared" si="13"/>
        <v>10494.72</v>
      </c>
      <c r="P303" s="215">
        <f t="shared" si="15"/>
        <v>3580.3297421729931</v>
      </c>
      <c r="Q303" s="215" cm="1">
        <f t="array" ref="Q303">IF(P303="-",0,P303/(1+'General inputs'!$H$32)^IFERROR(INDEX('MP Calculations'!$C$40:$C$130,MATCH(F303,'MP Calculations'!$D$40:$D$130,0),0),-1))</f>
        <v>5629.4755190755986</v>
      </c>
    </row>
    <row r="304" spans="3:17" x14ac:dyDescent="0.25">
      <c r="C304" s="159"/>
      <c r="D304" s="165" t="s">
        <v>714</v>
      </c>
      <c r="E304" s="239">
        <v>40843</v>
      </c>
      <c r="F304" s="172" t="str">
        <f t="shared" si="14"/>
        <v>2011-12</v>
      </c>
      <c r="G304" s="68"/>
      <c r="H304" s="167" t="s">
        <v>279</v>
      </c>
      <c r="I304" s="173">
        <v>19964.399283333707</v>
      </c>
      <c r="J304" s="168">
        <f>IFERROR(MIN('MP Calculations'!$E$30/I304,1),"-")</f>
        <v>0.34115533736707537</v>
      </c>
      <c r="K304" s="12"/>
      <c r="L304" s="159">
        <v>1</v>
      </c>
      <c r="M304" s="159" t="s">
        <v>493</v>
      </c>
      <c r="N304" s="159">
        <v>33602</v>
      </c>
      <c r="O304" s="185">
        <f t="shared" si="13"/>
        <v>33602</v>
      </c>
      <c r="P304" s="215">
        <f t="shared" si="15"/>
        <v>11463.501646208466</v>
      </c>
      <c r="Q304" s="215" cm="1">
        <f t="array" ref="Q304">IF(P304="-",0,P304/(1+'General inputs'!$H$32)^IFERROR(INDEX('MP Calculations'!$C$40:$C$130,MATCH(F304,'MP Calculations'!$D$40:$D$130,0),0),-1))</f>
        <v>18024.457669378342</v>
      </c>
    </row>
    <row r="305" spans="3:17" x14ac:dyDescent="0.25">
      <c r="C305" s="159"/>
      <c r="D305" s="165" t="s">
        <v>715</v>
      </c>
      <c r="E305" s="239">
        <v>40843</v>
      </c>
      <c r="F305" s="172" t="str">
        <f t="shared" si="14"/>
        <v>2011-12</v>
      </c>
      <c r="G305" s="68"/>
      <c r="H305" s="167" t="s">
        <v>279</v>
      </c>
      <c r="I305" s="173">
        <v>19964.399283333707</v>
      </c>
      <c r="J305" s="168">
        <f>IFERROR(MIN('MP Calculations'!$E$30/I305,1),"-")</f>
        <v>0.34115533736707537</v>
      </c>
      <c r="K305" s="12"/>
      <c r="L305" s="159">
        <v>1</v>
      </c>
      <c r="M305" s="159" t="s">
        <v>493</v>
      </c>
      <c r="N305" s="159">
        <v>33602</v>
      </c>
      <c r="O305" s="185">
        <f t="shared" si="13"/>
        <v>33602</v>
      </c>
      <c r="P305" s="215">
        <f t="shared" si="15"/>
        <v>11463.501646208466</v>
      </c>
      <c r="Q305" s="215" cm="1">
        <f t="array" ref="Q305">IF(P305="-",0,P305/(1+'General inputs'!$H$32)^IFERROR(INDEX('MP Calculations'!$C$40:$C$130,MATCH(F305,'MP Calculations'!$D$40:$D$130,0),0),-1))</f>
        <v>18024.457669378342</v>
      </c>
    </row>
    <row r="306" spans="3:17" x14ac:dyDescent="0.25">
      <c r="C306" s="159"/>
      <c r="D306" s="165" t="s">
        <v>716</v>
      </c>
      <c r="E306" s="239">
        <v>40843</v>
      </c>
      <c r="F306" s="172" t="str">
        <f t="shared" si="14"/>
        <v>2011-12</v>
      </c>
      <c r="G306" s="68"/>
      <c r="H306" s="167" t="s">
        <v>279</v>
      </c>
      <c r="I306" s="173">
        <v>19964.399283333707</v>
      </c>
      <c r="J306" s="168">
        <f>IFERROR(MIN('MP Calculations'!$E$30/I306,1),"-")</f>
        <v>0.34115533736707537</v>
      </c>
      <c r="K306" s="12"/>
      <c r="L306" s="159">
        <v>1</v>
      </c>
      <c r="M306" s="159" t="s">
        <v>493</v>
      </c>
      <c r="N306" s="159">
        <v>563971.07999999996</v>
      </c>
      <c r="O306" s="185">
        <f t="shared" si="13"/>
        <v>563971.07999999996</v>
      </c>
      <c r="P306" s="215">
        <f t="shared" si="15"/>
        <v>192401.74406267385</v>
      </c>
      <c r="Q306" s="215" cm="1">
        <f t="array" ref="Q306">IF(P306="-",0,P306/(1+'General inputs'!$H$32)^IFERROR(INDEX('MP Calculations'!$C$40:$C$130,MATCH(F306,'MP Calculations'!$D$40:$D$130,0),0),-1))</f>
        <v>302519.87554947881</v>
      </c>
    </row>
    <row r="307" spans="3:17" x14ac:dyDescent="0.25">
      <c r="C307" s="159"/>
      <c r="D307" s="165" t="s">
        <v>717</v>
      </c>
      <c r="E307" s="239">
        <v>40843</v>
      </c>
      <c r="F307" s="172" t="str">
        <f t="shared" si="14"/>
        <v>2011-12</v>
      </c>
      <c r="G307" s="68"/>
      <c r="H307" s="167" t="s">
        <v>279</v>
      </c>
      <c r="I307" s="173">
        <v>19964.399283333707</v>
      </c>
      <c r="J307" s="168">
        <f>IFERROR(MIN('MP Calculations'!$E$30/I307,1),"-")</f>
        <v>0.34115533736707537</v>
      </c>
      <c r="K307" s="12"/>
      <c r="L307" s="159">
        <v>1</v>
      </c>
      <c r="M307" s="159" t="s">
        <v>493</v>
      </c>
      <c r="N307" s="159">
        <v>81791.8</v>
      </c>
      <c r="O307" s="185">
        <f t="shared" si="13"/>
        <v>81791.8</v>
      </c>
      <c r="P307" s="215">
        <f t="shared" si="15"/>
        <v>27903.709122860357</v>
      </c>
      <c r="Q307" s="215" cm="1">
        <f t="array" ref="Q307">IF(P307="-",0,P307/(1+'General inputs'!$H$32)^IFERROR(INDEX('MP Calculations'!$C$40:$C$130,MATCH(F307,'MP Calculations'!$D$40:$D$130,0),0),-1))</f>
        <v>43873.960978580428</v>
      </c>
    </row>
    <row r="308" spans="3:17" x14ac:dyDescent="0.25">
      <c r="C308" s="159"/>
      <c r="D308" s="165" t="s">
        <v>718</v>
      </c>
      <c r="E308" s="239">
        <v>40843</v>
      </c>
      <c r="F308" s="172" t="str">
        <f t="shared" si="14"/>
        <v>2011-12</v>
      </c>
      <c r="G308" s="68"/>
      <c r="H308" s="167" t="s">
        <v>279</v>
      </c>
      <c r="I308" s="173">
        <v>19964.399283333707</v>
      </c>
      <c r="J308" s="168">
        <f>IFERROR(MIN('MP Calculations'!$E$30/I308,1),"-")</f>
        <v>0.34115533736707537</v>
      </c>
      <c r="K308" s="12"/>
      <c r="L308" s="159">
        <v>1</v>
      </c>
      <c r="M308" s="159" t="s">
        <v>493</v>
      </c>
      <c r="N308" s="159">
        <v>12996.18</v>
      </c>
      <c r="O308" s="185">
        <f t="shared" si="13"/>
        <v>12996.18</v>
      </c>
      <c r="P308" s="215">
        <f t="shared" si="15"/>
        <v>4433.7161723832378</v>
      </c>
      <c r="Q308" s="215" cm="1">
        <f t="array" ref="Q308">IF(P308="-",0,P308/(1+'General inputs'!$H$32)^IFERROR(INDEX('MP Calculations'!$C$40:$C$130,MATCH(F308,'MP Calculations'!$D$40:$D$130,0),0),-1))</f>
        <v>6971.2843364568016</v>
      </c>
    </row>
    <row r="309" spans="3:17" x14ac:dyDescent="0.25">
      <c r="C309" s="159"/>
      <c r="D309" s="165" t="s">
        <v>719</v>
      </c>
      <c r="E309" s="239">
        <v>40843</v>
      </c>
      <c r="F309" s="172" t="str">
        <f t="shared" si="14"/>
        <v>2011-12</v>
      </c>
      <c r="G309" s="68"/>
      <c r="H309" s="167" t="s">
        <v>279</v>
      </c>
      <c r="I309" s="173">
        <v>19964.399283333707</v>
      </c>
      <c r="J309" s="168">
        <f>IFERROR(MIN('MP Calculations'!$E$30/I309,1),"-")</f>
        <v>0.34115533736707537</v>
      </c>
      <c r="K309" s="12"/>
      <c r="L309" s="159">
        <v>1</v>
      </c>
      <c r="M309" s="159" t="s">
        <v>493</v>
      </c>
      <c r="N309" s="159">
        <v>139311.54</v>
      </c>
      <c r="O309" s="185">
        <f t="shared" si="13"/>
        <v>139311.54</v>
      </c>
      <c r="P309" s="215">
        <f t="shared" si="15"/>
        <v>47526.875427826817</v>
      </c>
      <c r="Q309" s="215" cm="1">
        <f t="array" ref="Q309">IF(P309="-",0,P309/(1+'General inputs'!$H$32)^IFERROR(INDEX('MP Calculations'!$C$40:$C$130,MATCH(F309,'MP Calculations'!$D$40:$D$130,0),0),-1))</f>
        <v>74728.139860303199</v>
      </c>
    </row>
    <row r="310" spans="3:17" x14ac:dyDescent="0.25">
      <c r="C310" s="159"/>
      <c r="D310" s="165" t="s">
        <v>720</v>
      </c>
      <c r="E310" s="239">
        <v>40843</v>
      </c>
      <c r="F310" s="172" t="str">
        <f t="shared" si="14"/>
        <v>2011-12</v>
      </c>
      <c r="G310" s="68"/>
      <c r="H310" s="167" t="s">
        <v>279</v>
      </c>
      <c r="I310" s="173">
        <v>19964.399283333707</v>
      </c>
      <c r="J310" s="168">
        <f>IFERROR(MIN('MP Calculations'!$E$30/I310,1),"-")</f>
        <v>0.34115533736707537</v>
      </c>
      <c r="K310" s="12"/>
      <c r="L310" s="159">
        <v>1</v>
      </c>
      <c r="M310" s="159" t="s">
        <v>493</v>
      </c>
      <c r="N310" s="159">
        <v>61250.95</v>
      </c>
      <c r="O310" s="185">
        <f t="shared" si="13"/>
        <v>61250.95</v>
      </c>
      <c r="P310" s="215">
        <f t="shared" si="15"/>
        <v>20896.088511303864</v>
      </c>
      <c r="Q310" s="215" cm="1">
        <f t="array" ref="Q310">IF(P310="-",0,P310/(1+'General inputs'!$H$32)^IFERROR(INDEX('MP Calculations'!$C$40:$C$130,MATCH(F310,'MP Calculations'!$D$40:$D$130,0),0),-1))</f>
        <v>32855.6382204693</v>
      </c>
    </row>
    <row r="311" spans="3:17" x14ac:dyDescent="0.25">
      <c r="C311" s="159"/>
      <c r="D311" s="165" t="s">
        <v>721</v>
      </c>
      <c r="E311" s="239">
        <v>40843</v>
      </c>
      <c r="F311" s="172" t="str">
        <f t="shared" si="14"/>
        <v>2011-12</v>
      </c>
      <c r="G311" s="68"/>
      <c r="H311" s="167" t="s">
        <v>279</v>
      </c>
      <c r="I311" s="173">
        <v>19964.399283333707</v>
      </c>
      <c r="J311" s="168">
        <f>IFERROR(MIN('MP Calculations'!$E$30/I311,1),"-")</f>
        <v>0.34115533736707537</v>
      </c>
      <c r="K311" s="12"/>
      <c r="L311" s="159">
        <v>1</v>
      </c>
      <c r="M311" s="159" t="s">
        <v>493</v>
      </c>
      <c r="N311" s="159">
        <v>61237.22</v>
      </c>
      <c r="O311" s="185">
        <f t="shared" si="13"/>
        <v>61237.22</v>
      </c>
      <c r="P311" s="215">
        <f t="shared" si="15"/>
        <v>20891.404448521815</v>
      </c>
      <c r="Q311" s="215" cm="1">
        <f t="array" ref="Q311">IF(P311="-",0,P311/(1+'General inputs'!$H$32)^IFERROR(INDEX('MP Calculations'!$C$40:$C$130,MATCH(F311,'MP Calculations'!$D$40:$D$130,0),0),-1))</f>
        <v>32848.273307553383</v>
      </c>
    </row>
    <row r="312" spans="3:17" x14ac:dyDescent="0.25">
      <c r="C312" s="159"/>
      <c r="D312" s="165" t="s">
        <v>722</v>
      </c>
      <c r="E312" s="239">
        <v>40843</v>
      </c>
      <c r="F312" s="172" t="str">
        <f t="shared" si="14"/>
        <v>2011-12</v>
      </c>
      <c r="G312" s="68"/>
      <c r="H312" s="167" t="s">
        <v>279</v>
      </c>
      <c r="I312" s="173">
        <v>19964.399283333707</v>
      </c>
      <c r="J312" s="168">
        <f>IFERROR(MIN('MP Calculations'!$E$30/I312,1),"-")</f>
        <v>0.34115533736707537</v>
      </c>
      <c r="K312" s="12"/>
      <c r="L312" s="159">
        <v>1</v>
      </c>
      <c r="M312" s="159" t="s">
        <v>493</v>
      </c>
      <c r="N312" s="159">
        <v>61237.22</v>
      </c>
      <c r="O312" s="185">
        <f t="shared" si="13"/>
        <v>61237.22</v>
      </c>
      <c r="P312" s="215">
        <f t="shared" si="15"/>
        <v>20891.404448521815</v>
      </c>
      <c r="Q312" s="215" cm="1">
        <f t="array" ref="Q312">IF(P312="-",0,P312/(1+'General inputs'!$H$32)^IFERROR(INDEX('MP Calculations'!$C$40:$C$130,MATCH(F312,'MP Calculations'!$D$40:$D$130,0),0),-1))</f>
        <v>32848.273307553383</v>
      </c>
    </row>
    <row r="313" spans="3:17" x14ac:dyDescent="0.25">
      <c r="C313" s="159"/>
      <c r="D313" s="165" t="s">
        <v>723</v>
      </c>
      <c r="E313" s="239">
        <v>40843</v>
      </c>
      <c r="F313" s="172" t="str">
        <f t="shared" si="14"/>
        <v>2011-12</v>
      </c>
      <c r="G313" s="68"/>
      <c r="H313" s="167" t="s">
        <v>279</v>
      </c>
      <c r="I313" s="173">
        <v>19964.399283333707</v>
      </c>
      <c r="J313" s="168">
        <f>IFERROR(MIN('MP Calculations'!$E$30/I313,1),"-")</f>
        <v>0.34115533736707537</v>
      </c>
      <c r="K313" s="12"/>
      <c r="L313" s="159">
        <v>1</v>
      </c>
      <c r="M313" s="159" t="s">
        <v>493</v>
      </c>
      <c r="N313" s="159">
        <v>61237.22</v>
      </c>
      <c r="O313" s="185">
        <f t="shared" si="13"/>
        <v>61237.22</v>
      </c>
      <c r="P313" s="215">
        <f t="shared" si="15"/>
        <v>20891.404448521815</v>
      </c>
      <c r="Q313" s="215" cm="1">
        <f t="array" ref="Q313">IF(P313="-",0,P313/(1+'General inputs'!$H$32)^IFERROR(INDEX('MP Calculations'!$C$40:$C$130,MATCH(F313,'MP Calculations'!$D$40:$D$130,0),0),-1))</f>
        <v>32848.273307553383</v>
      </c>
    </row>
    <row r="314" spans="3:17" x14ac:dyDescent="0.25">
      <c r="C314" s="159"/>
      <c r="D314" s="165" t="s">
        <v>724</v>
      </c>
      <c r="E314" s="239">
        <v>40843</v>
      </c>
      <c r="F314" s="172" t="str">
        <f t="shared" si="14"/>
        <v>2011-12</v>
      </c>
      <c r="G314" s="68"/>
      <c r="H314" s="167" t="s">
        <v>279</v>
      </c>
      <c r="I314" s="173">
        <v>19964.399283333707</v>
      </c>
      <c r="J314" s="168">
        <f>IFERROR(MIN('MP Calculations'!$E$30/I314,1),"-")</f>
        <v>0.34115533736707537</v>
      </c>
      <c r="K314" s="12"/>
      <c r="L314" s="159">
        <v>1</v>
      </c>
      <c r="M314" s="159" t="s">
        <v>493</v>
      </c>
      <c r="N314" s="159">
        <v>442585.63</v>
      </c>
      <c r="O314" s="185">
        <f t="shared" si="13"/>
        <v>442585.63</v>
      </c>
      <c r="P314" s="215">
        <f t="shared" si="15"/>
        <v>150990.4499164696</v>
      </c>
      <c r="Q314" s="215" cm="1">
        <f t="array" ref="Q314">IF(P314="-",0,P314/(1+'General inputs'!$H$32)^IFERROR(INDEX('MP Calculations'!$C$40:$C$130,MATCH(F314,'MP Calculations'!$D$40:$D$130,0),0),-1))</f>
        <v>237407.47434706704</v>
      </c>
    </row>
    <row r="315" spans="3:17" x14ac:dyDescent="0.25">
      <c r="C315" s="159"/>
      <c r="D315" s="165" t="s">
        <v>725</v>
      </c>
      <c r="E315" s="239">
        <v>40843</v>
      </c>
      <c r="F315" s="172" t="str">
        <f t="shared" si="14"/>
        <v>2011-12</v>
      </c>
      <c r="G315" s="68"/>
      <c r="H315" s="167" t="s">
        <v>279</v>
      </c>
      <c r="I315" s="173">
        <v>19964.399283333707</v>
      </c>
      <c r="J315" s="168">
        <f>IFERROR(MIN('MP Calculations'!$E$30/I315,1),"-")</f>
        <v>0.34115533736707537</v>
      </c>
      <c r="K315" s="12"/>
      <c r="L315" s="159">
        <v>1</v>
      </c>
      <c r="M315" s="159" t="s">
        <v>493</v>
      </c>
      <c r="N315" s="159">
        <v>200935.04000000001</v>
      </c>
      <c r="O315" s="185">
        <f t="shared" si="13"/>
        <v>200935.04000000001</v>
      </c>
      <c r="P315" s="215">
        <f t="shared" si="15"/>
        <v>68550.061360066786</v>
      </c>
      <c r="Q315" s="215" cm="1">
        <f t="array" ref="Q315">IF(P315="-",0,P315/(1+'General inputs'!$H$32)^IFERROR(INDEX('MP Calculations'!$C$40:$C$130,MATCH(F315,'MP Calculations'!$D$40:$D$130,0),0),-1))</f>
        <v>107783.61772438677</v>
      </c>
    </row>
    <row r="316" spans="3:17" x14ac:dyDescent="0.25">
      <c r="C316" s="159"/>
      <c r="D316" s="165" t="s">
        <v>726</v>
      </c>
      <c r="E316" s="239">
        <v>40843</v>
      </c>
      <c r="F316" s="172" t="str">
        <f t="shared" si="14"/>
        <v>2011-12</v>
      </c>
      <c r="G316" s="68"/>
      <c r="H316" s="167" t="s">
        <v>279</v>
      </c>
      <c r="I316" s="173">
        <v>19964.399283333707</v>
      </c>
      <c r="J316" s="168">
        <f>IFERROR(MIN('MP Calculations'!$E$30/I316,1),"-")</f>
        <v>0.34115533736707537</v>
      </c>
      <c r="K316" s="12"/>
      <c r="L316" s="159">
        <v>1</v>
      </c>
      <c r="M316" s="159" t="s">
        <v>493</v>
      </c>
      <c r="N316" s="159">
        <v>74260.600000000006</v>
      </c>
      <c r="O316" s="185">
        <f t="shared" si="13"/>
        <v>74260.600000000006</v>
      </c>
      <c r="P316" s="215">
        <f t="shared" si="15"/>
        <v>25334.400046081439</v>
      </c>
      <c r="Q316" s="215" cm="1">
        <f t="array" ref="Q316">IF(P316="-",0,P316/(1+'General inputs'!$H$32)^IFERROR(INDEX('MP Calculations'!$C$40:$C$130,MATCH(F316,'MP Calculations'!$D$40:$D$130,0),0),-1))</f>
        <v>39834.148003173548</v>
      </c>
    </row>
    <row r="317" spans="3:17" x14ac:dyDescent="0.25">
      <c r="C317" s="159"/>
      <c r="D317" s="165" t="s">
        <v>727</v>
      </c>
      <c r="E317" s="239">
        <v>40843</v>
      </c>
      <c r="F317" s="172" t="str">
        <f t="shared" si="14"/>
        <v>2011-12</v>
      </c>
      <c r="G317" s="68"/>
      <c r="H317" s="167" t="s">
        <v>279</v>
      </c>
      <c r="I317" s="173">
        <v>19964.399283333707</v>
      </c>
      <c r="J317" s="168">
        <f>IFERROR(MIN('MP Calculations'!$E$30/I317,1),"-")</f>
        <v>0.34115533736707537</v>
      </c>
      <c r="K317" s="12"/>
      <c r="L317" s="159">
        <v>1</v>
      </c>
      <c r="M317" s="159" t="s">
        <v>493</v>
      </c>
      <c r="N317" s="159">
        <v>128943.73</v>
      </c>
      <c r="O317" s="185">
        <f t="shared" si="13"/>
        <v>128943.73</v>
      </c>
      <c r="P317" s="215">
        <f t="shared" si="15"/>
        <v>43989.841709519074</v>
      </c>
      <c r="Q317" s="215" cm="1">
        <f t="array" ref="Q317">IF(P317="-",0,P317/(1+'General inputs'!$H$32)^IFERROR(INDEX('MP Calculations'!$C$40:$C$130,MATCH(F317,'MP Calculations'!$D$40:$D$130,0),0),-1))</f>
        <v>69166.740167750439</v>
      </c>
    </row>
    <row r="318" spans="3:17" x14ac:dyDescent="0.25">
      <c r="C318" s="159"/>
      <c r="D318" s="165" t="s">
        <v>728</v>
      </c>
      <c r="E318" s="239">
        <v>41456</v>
      </c>
      <c r="F318" s="172" t="str">
        <f t="shared" si="14"/>
        <v>2013-14</v>
      </c>
      <c r="G318" s="68"/>
      <c r="H318" s="167" t="s">
        <v>279</v>
      </c>
      <c r="I318" s="173">
        <v>19964.399283333707</v>
      </c>
      <c r="J318" s="168">
        <f>IFERROR(MIN('MP Calculations'!$E$30/I318,1),"-")</f>
        <v>0.34115533736707537</v>
      </c>
      <c r="K318" s="12"/>
      <c r="L318" s="159">
        <v>1</v>
      </c>
      <c r="M318" s="159" t="s">
        <v>493</v>
      </c>
      <c r="N318" s="159">
        <v>214168.53</v>
      </c>
      <c r="O318" s="185">
        <f t="shared" si="13"/>
        <v>214168.53</v>
      </c>
      <c r="P318" s="215">
        <f t="shared" si="15"/>
        <v>73064.737105560605</v>
      </c>
      <c r="Q318" s="215" cm="1">
        <f t="array" ref="Q318">IF(P318="-",0,P318/(1+'General inputs'!$H$32)^IFERROR(INDEX('MP Calculations'!$C$40:$C$130,MATCH(F318,'MP Calculations'!$D$40:$D$130,0),0),-1))</f>
        <v>105807.70552389027</v>
      </c>
    </row>
    <row r="319" spans="3:17" x14ac:dyDescent="0.25">
      <c r="C319" s="159"/>
      <c r="D319" s="165" t="s">
        <v>729</v>
      </c>
      <c r="E319" s="239">
        <v>41456</v>
      </c>
      <c r="F319" s="172" t="str">
        <f t="shared" si="14"/>
        <v>2013-14</v>
      </c>
      <c r="G319" s="68"/>
      <c r="H319" s="167" t="s">
        <v>279</v>
      </c>
      <c r="I319" s="173">
        <v>19964.399283333707</v>
      </c>
      <c r="J319" s="168">
        <f>IFERROR(MIN('MP Calculations'!$E$30/I319,1),"-")</f>
        <v>0.34115533736707537</v>
      </c>
      <c r="K319" s="12"/>
      <c r="L319" s="159">
        <v>1</v>
      </c>
      <c r="M319" s="159" t="s">
        <v>493</v>
      </c>
      <c r="N319" s="159">
        <v>5359.12</v>
      </c>
      <c r="O319" s="185">
        <f t="shared" si="13"/>
        <v>5359.12</v>
      </c>
      <c r="P319" s="215">
        <f t="shared" si="15"/>
        <v>1828.292391590641</v>
      </c>
      <c r="Q319" s="215" cm="1">
        <f t="array" ref="Q319">IF(P319="-",0,P319/(1+'General inputs'!$H$32)^IFERROR(INDEX('MP Calculations'!$C$40:$C$130,MATCH(F319,'MP Calculations'!$D$40:$D$130,0),0),-1))</f>
        <v>2647.616766231672</v>
      </c>
    </row>
    <row r="320" spans="3:17" x14ac:dyDescent="0.25">
      <c r="C320" s="159"/>
      <c r="D320" s="165" t="s">
        <v>730</v>
      </c>
      <c r="E320" s="239">
        <v>41520</v>
      </c>
      <c r="F320" s="172" t="str">
        <f t="shared" si="14"/>
        <v>2013-14</v>
      </c>
      <c r="G320" s="68"/>
      <c r="H320" s="167" t="s">
        <v>279</v>
      </c>
      <c r="I320" s="173">
        <v>19964.399283333707</v>
      </c>
      <c r="J320" s="168">
        <f>IFERROR(MIN('MP Calculations'!$E$30/I320,1),"-")</f>
        <v>0.34115533736707537</v>
      </c>
      <c r="K320" s="12"/>
      <c r="L320" s="159">
        <v>1</v>
      </c>
      <c r="M320" s="159" t="s">
        <v>493</v>
      </c>
      <c r="N320" s="159">
        <v>2395.85</v>
      </c>
      <c r="O320" s="185">
        <f t="shared" si="13"/>
        <v>2395.85</v>
      </c>
      <c r="P320" s="215">
        <f t="shared" si="15"/>
        <v>817.35701503090752</v>
      </c>
      <c r="Q320" s="215" cm="1">
        <f t="array" ref="Q320">IF(P320="-",0,P320/(1+'General inputs'!$H$32)^IFERROR(INDEX('MP Calculations'!$C$40:$C$130,MATCH(F320,'MP Calculations'!$D$40:$D$130,0),0),-1))</f>
        <v>1183.6444471062696</v>
      </c>
    </row>
    <row r="321" spans="3:17" x14ac:dyDescent="0.25">
      <c r="C321" s="159"/>
      <c r="D321" s="165" t="s">
        <v>731</v>
      </c>
      <c r="E321" s="239">
        <v>41640</v>
      </c>
      <c r="F321" s="172" t="str">
        <f t="shared" si="14"/>
        <v>2013-14</v>
      </c>
      <c r="G321" s="68"/>
      <c r="H321" s="167" t="s">
        <v>279</v>
      </c>
      <c r="I321" s="173">
        <v>19964.399283333707</v>
      </c>
      <c r="J321" s="168">
        <f>IFERROR(MIN('MP Calculations'!$E$30/I321,1),"-")</f>
        <v>0.34115533736707537</v>
      </c>
      <c r="K321" s="12"/>
      <c r="L321" s="159">
        <v>1</v>
      </c>
      <c r="M321" s="159" t="s">
        <v>493</v>
      </c>
      <c r="N321" s="159">
        <v>2046.1</v>
      </c>
      <c r="O321" s="185">
        <f t="shared" ref="O321:O384" si="16">IF(N321="","-",L321*N321)</f>
        <v>2046.1</v>
      </c>
      <c r="P321" s="215">
        <f t="shared" si="15"/>
        <v>698.03793578677289</v>
      </c>
      <c r="Q321" s="215" cm="1">
        <f t="array" ref="Q321">IF(P321="-",0,P321/(1+'General inputs'!$H$32)^IFERROR(INDEX('MP Calculations'!$C$40:$C$130,MATCH(F321,'MP Calculations'!$D$40:$D$130,0),0),-1))</f>
        <v>1010.8541449690665</v>
      </c>
    </row>
    <row r="322" spans="3:17" x14ac:dyDescent="0.25">
      <c r="C322" s="159"/>
      <c r="D322" s="165" t="s">
        <v>732</v>
      </c>
      <c r="E322" s="239">
        <v>41640</v>
      </c>
      <c r="F322" s="172" t="str">
        <f t="shared" si="14"/>
        <v>2013-14</v>
      </c>
      <c r="G322" s="68"/>
      <c r="H322" s="167" t="s">
        <v>279</v>
      </c>
      <c r="I322" s="173">
        <v>19964.399283333707</v>
      </c>
      <c r="J322" s="168">
        <f>IFERROR(MIN('MP Calculations'!$E$30/I322,1),"-")</f>
        <v>0.34115533736707537</v>
      </c>
      <c r="K322" s="12"/>
      <c r="L322" s="159">
        <v>1</v>
      </c>
      <c r="M322" s="159" t="s">
        <v>493</v>
      </c>
      <c r="N322" s="159">
        <v>2046.1</v>
      </c>
      <c r="O322" s="185">
        <f t="shared" si="16"/>
        <v>2046.1</v>
      </c>
      <c r="P322" s="215">
        <f t="shared" si="15"/>
        <v>698.03793578677289</v>
      </c>
      <c r="Q322" s="215" cm="1">
        <f t="array" ref="Q322">IF(P322="-",0,P322/(1+'General inputs'!$H$32)^IFERROR(INDEX('MP Calculations'!$C$40:$C$130,MATCH(F322,'MP Calculations'!$D$40:$D$130,0),0),-1))</f>
        <v>1010.8541449690665</v>
      </c>
    </row>
    <row r="323" spans="3:17" x14ac:dyDescent="0.25">
      <c r="C323" s="159"/>
      <c r="D323" s="165" t="s">
        <v>733</v>
      </c>
      <c r="E323" s="239">
        <v>41640</v>
      </c>
      <c r="F323" s="172" t="str">
        <f t="shared" si="14"/>
        <v>2013-14</v>
      </c>
      <c r="G323" s="68"/>
      <c r="H323" s="167" t="s">
        <v>279</v>
      </c>
      <c r="I323" s="173">
        <v>19964.399283333707</v>
      </c>
      <c r="J323" s="168">
        <f>IFERROR(MIN('MP Calculations'!$E$30/I323,1),"-")</f>
        <v>0.34115533736707537</v>
      </c>
      <c r="K323" s="12"/>
      <c r="L323" s="159">
        <v>1</v>
      </c>
      <c r="M323" s="159" t="s">
        <v>493</v>
      </c>
      <c r="N323" s="159">
        <v>2046.1</v>
      </c>
      <c r="O323" s="185">
        <f t="shared" si="16"/>
        <v>2046.1</v>
      </c>
      <c r="P323" s="215">
        <f t="shared" si="15"/>
        <v>698.03793578677289</v>
      </c>
      <c r="Q323" s="215" cm="1">
        <f t="array" ref="Q323">IF(P323="-",0,P323/(1+'General inputs'!$H$32)^IFERROR(INDEX('MP Calculations'!$C$40:$C$130,MATCH(F323,'MP Calculations'!$D$40:$D$130,0),0),-1))</f>
        <v>1010.8541449690665</v>
      </c>
    </row>
    <row r="324" spans="3:17" x14ac:dyDescent="0.25">
      <c r="C324" s="159"/>
      <c r="D324" s="165" t="s">
        <v>734</v>
      </c>
      <c r="E324" s="239">
        <v>41640</v>
      </c>
      <c r="F324" s="172" t="str">
        <f t="shared" si="14"/>
        <v>2013-14</v>
      </c>
      <c r="G324" s="68"/>
      <c r="H324" s="167" t="s">
        <v>279</v>
      </c>
      <c r="I324" s="173">
        <v>19964.399283333707</v>
      </c>
      <c r="J324" s="168">
        <f>IFERROR(MIN('MP Calculations'!$E$30/I324,1),"-")</f>
        <v>0.34115533736707537</v>
      </c>
      <c r="K324" s="12"/>
      <c r="L324" s="159">
        <v>1</v>
      </c>
      <c r="M324" s="159" t="s">
        <v>493</v>
      </c>
      <c r="N324" s="159">
        <v>2046.1</v>
      </c>
      <c r="O324" s="185">
        <f t="shared" si="16"/>
        <v>2046.1</v>
      </c>
      <c r="P324" s="215">
        <f t="shared" si="15"/>
        <v>698.03793578677289</v>
      </c>
      <c r="Q324" s="215" cm="1">
        <f t="array" ref="Q324">IF(P324="-",0,P324/(1+'General inputs'!$H$32)^IFERROR(INDEX('MP Calculations'!$C$40:$C$130,MATCH(F324,'MP Calculations'!$D$40:$D$130,0),0),-1))</f>
        <v>1010.8541449690665</v>
      </c>
    </row>
    <row r="325" spans="3:17" x14ac:dyDescent="0.25">
      <c r="C325" s="159"/>
      <c r="D325" s="165" t="s">
        <v>735</v>
      </c>
      <c r="E325" s="239">
        <v>41640</v>
      </c>
      <c r="F325" s="172" t="str">
        <f t="shared" si="14"/>
        <v>2013-14</v>
      </c>
      <c r="G325" s="68"/>
      <c r="H325" s="167" t="s">
        <v>279</v>
      </c>
      <c r="I325" s="173">
        <v>19964.399283333707</v>
      </c>
      <c r="J325" s="168">
        <f>IFERROR(MIN('MP Calculations'!$E$30/I325,1),"-")</f>
        <v>0.34115533736707537</v>
      </c>
      <c r="K325" s="12"/>
      <c r="L325" s="159">
        <v>1</v>
      </c>
      <c r="M325" s="159" t="s">
        <v>493</v>
      </c>
      <c r="N325" s="159">
        <v>2046.1</v>
      </c>
      <c r="O325" s="185">
        <f t="shared" si="16"/>
        <v>2046.1</v>
      </c>
      <c r="P325" s="215">
        <f t="shared" si="15"/>
        <v>698.03793578677289</v>
      </c>
      <c r="Q325" s="215" cm="1">
        <f t="array" ref="Q325">IF(P325="-",0,P325/(1+'General inputs'!$H$32)^IFERROR(INDEX('MP Calculations'!$C$40:$C$130,MATCH(F325,'MP Calculations'!$D$40:$D$130,0),0),-1))</f>
        <v>1010.8541449690665</v>
      </c>
    </row>
    <row r="326" spans="3:17" x14ac:dyDescent="0.25">
      <c r="C326" s="159"/>
      <c r="D326" s="165" t="s">
        <v>736</v>
      </c>
      <c r="E326" s="239">
        <v>41640</v>
      </c>
      <c r="F326" s="172" t="str">
        <f t="shared" si="14"/>
        <v>2013-14</v>
      </c>
      <c r="G326" s="68"/>
      <c r="H326" s="167" t="s">
        <v>279</v>
      </c>
      <c r="I326" s="173">
        <v>19964.399283333707</v>
      </c>
      <c r="J326" s="168">
        <f>IFERROR(MIN('MP Calculations'!$E$30/I326,1),"-")</f>
        <v>0.34115533736707537</v>
      </c>
      <c r="K326" s="12"/>
      <c r="L326" s="159">
        <v>1</v>
      </c>
      <c r="M326" s="159" t="s">
        <v>493</v>
      </c>
      <c r="N326" s="159">
        <v>2046.1</v>
      </c>
      <c r="O326" s="185">
        <f t="shared" si="16"/>
        <v>2046.1</v>
      </c>
      <c r="P326" s="215">
        <f t="shared" si="15"/>
        <v>698.03793578677289</v>
      </c>
      <c r="Q326" s="215" cm="1">
        <f t="array" ref="Q326">IF(P326="-",0,P326/(1+'General inputs'!$H$32)^IFERROR(INDEX('MP Calculations'!$C$40:$C$130,MATCH(F326,'MP Calculations'!$D$40:$D$130,0),0),-1))</f>
        <v>1010.8541449690665</v>
      </c>
    </row>
    <row r="327" spans="3:17" x14ac:dyDescent="0.25">
      <c r="C327" s="159"/>
      <c r="D327" s="165" t="s">
        <v>737</v>
      </c>
      <c r="E327" s="239">
        <v>41640</v>
      </c>
      <c r="F327" s="172" t="str">
        <f t="shared" si="14"/>
        <v>2013-14</v>
      </c>
      <c r="G327" s="68"/>
      <c r="H327" s="167" t="s">
        <v>279</v>
      </c>
      <c r="I327" s="173">
        <v>19964.399283333707</v>
      </c>
      <c r="J327" s="168">
        <f>IFERROR(MIN('MP Calculations'!$E$30/I327,1),"-")</f>
        <v>0.34115533736707537</v>
      </c>
      <c r="K327" s="12"/>
      <c r="L327" s="159">
        <v>1</v>
      </c>
      <c r="M327" s="159" t="s">
        <v>493</v>
      </c>
      <c r="N327" s="159">
        <v>2046.1</v>
      </c>
      <c r="O327" s="185">
        <f t="shared" si="16"/>
        <v>2046.1</v>
      </c>
      <c r="P327" s="215">
        <f t="shared" si="15"/>
        <v>698.03793578677289</v>
      </c>
      <c r="Q327" s="215" cm="1">
        <f t="array" ref="Q327">IF(P327="-",0,P327/(1+'General inputs'!$H$32)^IFERROR(INDEX('MP Calculations'!$C$40:$C$130,MATCH(F327,'MP Calculations'!$D$40:$D$130,0),0),-1))</f>
        <v>1010.8541449690665</v>
      </c>
    </row>
    <row r="328" spans="3:17" x14ac:dyDescent="0.25">
      <c r="C328" s="159"/>
      <c r="D328" s="165" t="s">
        <v>738</v>
      </c>
      <c r="E328" s="239">
        <v>41640</v>
      </c>
      <c r="F328" s="172" t="str">
        <f t="shared" si="14"/>
        <v>2013-14</v>
      </c>
      <c r="G328" s="68"/>
      <c r="H328" s="167" t="s">
        <v>279</v>
      </c>
      <c r="I328" s="173">
        <v>19964.399283333707</v>
      </c>
      <c r="J328" s="168">
        <f>IFERROR(MIN('MP Calculations'!$E$30/I328,1),"-")</f>
        <v>0.34115533736707537</v>
      </c>
      <c r="K328" s="12"/>
      <c r="L328" s="159">
        <v>1</v>
      </c>
      <c r="M328" s="159" t="s">
        <v>493</v>
      </c>
      <c r="N328" s="159">
        <v>2046.1</v>
      </c>
      <c r="O328" s="185">
        <f t="shared" si="16"/>
        <v>2046.1</v>
      </c>
      <c r="P328" s="215">
        <f t="shared" si="15"/>
        <v>698.03793578677289</v>
      </c>
      <c r="Q328" s="215" cm="1">
        <f t="array" ref="Q328">IF(P328="-",0,P328/(1+'General inputs'!$H$32)^IFERROR(INDEX('MP Calculations'!$C$40:$C$130,MATCH(F328,'MP Calculations'!$D$40:$D$130,0),0),-1))</f>
        <v>1010.8541449690665</v>
      </c>
    </row>
    <row r="329" spans="3:17" x14ac:dyDescent="0.25">
      <c r="C329" s="159"/>
      <c r="D329" s="165" t="s">
        <v>739</v>
      </c>
      <c r="E329" s="239">
        <v>41653</v>
      </c>
      <c r="F329" s="172" t="str">
        <f t="shared" si="14"/>
        <v>2013-14</v>
      </c>
      <c r="G329" s="68"/>
      <c r="H329" s="167" t="s">
        <v>279</v>
      </c>
      <c r="I329" s="173">
        <v>19964.399283333707</v>
      </c>
      <c r="J329" s="168">
        <f>IFERROR(MIN('MP Calculations'!$E$30/I329,1),"-")</f>
        <v>0.34115533736707537</v>
      </c>
      <c r="K329" s="12"/>
      <c r="L329" s="159">
        <v>1</v>
      </c>
      <c r="M329" s="159" t="s">
        <v>493</v>
      </c>
      <c r="N329" s="159">
        <v>2120.69</v>
      </c>
      <c r="O329" s="185">
        <f t="shared" si="16"/>
        <v>2120.69</v>
      </c>
      <c r="P329" s="215">
        <f t="shared" si="15"/>
        <v>723.48471240098308</v>
      </c>
      <c r="Q329" s="215" cm="1">
        <f t="array" ref="Q329">IF(P329="-",0,P329/(1+'General inputs'!$H$32)^IFERROR(INDEX('MP Calculations'!$C$40:$C$130,MATCH(F329,'MP Calculations'!$D$40:$D$130,0),0),-1))</f>
        <v>1047.7045485042031</v>
      </c>
    </row>
    <row r="330" spans="3:17" x14ac:dyDescent="0.25">
      <c r="C330" s="159"/>
      <c r="D330" s="165" t="s">
        <v>740</v>
      </c>
      <c r="E330" s="239">
        <v>41704</v>
      </c>
      <c r="F330" s="172" t="str">
        <f t="shared" si="14"/>
        <v>2013-14</v>
      </c>
      <c r="G330" s="68"/>
      <c r="H330" s="167" t="s">
        <v>279</v>
      </c>
      <c r="I330" s="173">
        <v>19964.399283333707</v>
      </c>
      <c r="J330" s="168">
        <f>IFERROR(MIN('MP Calculations'!$E$30/I330,1),"-")</f>
        <v>0.34115533736707537</v>
      </c>
      <c r="K330" s="12"/>
      <c r="L330" s="159">
        <v>1</v>
      </c>
      <c r="M330" s="159" t="s">
        <v>493</v>
      </c>
      <c r="N330" s="159">
        <v>22904.14</v>
      </c>
      <c r="O330" s="185">
        <f t="shared" si="16"/>
        <v>22904.14</v>
      </c>
      <c r="P330" s="215">
        <f t="shared" si="15"/>
        <v>7813.8696088027255</v>
      </c>
      <c r="Q330" s="215" cm="1">
        <f t="array" ref="Q330">IF(P330="-",0,P330/(1+'General inputs'!$H$32)^IFERROR(INDEX('MP Calculations'!$C$40:$C$130,MATCH(F330,'MP Calculations'!$D$40:$D$130,0),0),-1))</f>
        <v>11315.549022995843</v>
      </c>
    </row>
    <row r="331" spans="3:17" x14ac:dyDescent="0.25">
      <c r="C331" s="159"/>
      <c r="D331" s="165" t="s">
        <v>741</v>
      </c>
      <c r="E331" s="239">
        <v>41704</v>
      </c>
      <c r="F331" s="172" t="str">
        <f t="shared" si="14"/>
        <v>2013-14</v>
      </c>
      <c r="G331" s="68"/>
      <c r="H331" s="167" t="s">
        <v>279</v>
      </c>
      <c r="I331" s="173">
        <v>19964.399283333707</v>
      </c>
      <c r="J331" s="168">
        <f>IFERROR(MIN('MP Calculations'!$E$30/I331,1),"-")</f>
        <v>0.34115533736707537</v>
      </c>
      <c r="K331" s="12"/>
      <c r="L331" s="159">
        <v>1</v>
      </c>
      <c r="M331" s="159" t="s">
        <v>493</v>
      </c>
      <c r="N331" s="159">
        <v>28405.59</v>
      </c>
      <c r="O331" s="185">
        <f t="shared" si="16"/>
        <v>28405.59</v>
      </c>
      <c r="P331" s="215">
        <f t="shared" si="15"/>
        <v>9690.7186395608223</v>
      </c>
      <c r="Q331" s="215" cm="1">
        <f t="array" ref="Q331">IF(P331="-",0,P331/(1+'General inputs'!$H$32)^IFERROR(INDEX('MP Calculations'!$C$40:$C$130,MATCH(F331,'MP Calculations'!$D$40:$D$130,0),0),-1))</f>
        <v>14033.482425977159</v>
      </c>
    </row>
    <row r="332" spans="3:17" x14ac:dyDescent="0.25">
      <c r="C332" s="159"/>
      <c r="D332" s="165" t="s">
        <v>742</v>
      </c>
      <c r="E332" s="239">
        <v>41704</v>
      </c>
      <c r="F332" s="172" t="str">
        <f t="shared" si="14"/>
        <v>2013-14</v>
      </c>
      <c r="G332" s="68"/>
      <c r="H332" s="167" t="s">
        <v>279</v>
      </c>
      <c r="I332" s="173">
        <v>19964.399283333707</v>
      </c>
      <c r="J332" s="168">
        <f>IFERROR(MIN('MP Calculations'!$E$30/I332,1),"-")</f>
        <v>0.34115533736707537</v>
      </c>
      <c r="K332" s="12"/>
      <c r="L332" s="159">
        <v>1</v>
      </c>
      <c r="M332" s="159" t="s">
        <v>493</v>
      </c>
      <c r="N332" s="159">
        <v>22904.14</v>
      </c>
      <c r="O332" s="185">
        <f t="shared" si="16"/>
        <v>22904.14</v>
      </c>
      <c r="P332" s="215">
        <f t="shared" si="15"/>
        <v>7813.8696088027255</v>
      </c>
      <c r="Q332" s="215" cm="1">
        <f t="array" ref="Q332">IF(P332="-",0,P332/(1+'General inputs'!$H$32)^IFERROR(INDEX('MP Calculations'!$C$40:$C$130,MATCH(F332,'MP Calculations'!$D$40:$D$130,0),0),-1))</f>
        <v>11315.549022995843</v>
      </c>
    </row>
    <row r="333" spans="3:17" x14ac:dyDescent="0.25">
      <c r="C333" s="159"/>
      <c r="D333" s="165" t="s">
        <v>742</v>
      </c>
      <c r="E333" s="239">
        <v>41704</v>
      </c>
      <c r="F333" s="172" t="str">
        <f t="shared" si="14"/>
        <v>2013-14</v>
      </c>
      <c r="G333" s="68"/>
      <c r="H333" s="167" t="s">
        <v>279</v>
      </c>
      <c r="I333" s="173">
        <v>19964.399283333707</v>
      </c>
      <c r="J333" s="168">
        <f>IFERROR(MIN('MP Calculations'!$E$30/I333,1),"-")</f>
        <v>0.34115533736707537</v>
      </c>
      <c r="K333" s="12"/>
      <c r="L333" s="159">
        <v>1</v>
      </c>
      <c r="M333" s="159" t="s">
        <v>493</v>
      </c>
      <c r="N333" s="159">
        <v>22904.14</v>
      </c>
      <c r="O333" s="185">
        <f t="shared" si="16"/>
        <v>22904.14</v>
      </c>
      <c r="P333" s="215">
        <f t="shared" si="15"/>
        <v>7813.8696088027255</v>
      </c>
      <c r="Q333" s="215" cm="1">
        <f t="array" ref="Q333">IF(P333="-",0,P333/(1+'General inputs'!$H$32)^IFERROR(INDEX('MP Calculations'!$C$40:$C$130,MATCH(F333,'MP Calculations'!$D$40:$D$130,0),0),-1))</f>
        <v>11315.549022995843</v>
      </c>
    </row>
    <row r="334" spans="3:17" x14ac:dyDescent="0.25">
      <c r="C334" s="159"/>
      <c r="D334" s="165" t="s">
        <v>743</v>
      </c>
      <c r="E334" s="239">
        <v>41709</v>
      </c>
      <c r="F334" s="172" t="str">
        <f t="shared" si="14"/>
        <v>2013-14</v>
      </c>
      <c r="G334" s="68"/>
      <c r="H334" s="167" t="s">
        <v>279</v>
      </c>
      <c r="I334" s="173">
        <v>19964.399283333707</v>
      </c>
      <c r="J334" s="168">
        <f>IFERROR(MIN('MP Calculations'!$E$30/I334,1),"-")</f>
        <v>0.34115533736707537</v>
      </c>
      <c r="K334" s="12"/>
      <c r="L334" s="159">
        <v>1</v>
      </c>
      <c r="M334" s="159" t="s">
        <v>493</v>
      </c>
      <c r="N334" s="159">
        <v>29337.67</v>
      </c>
      <c r="O334" s="185">
        <f t="shared" si="16"/>
        <v>29337.67</v>
      </c>
      <c r="P334" s="215">
        <f t="shared" si="15"/>
        <v>10008.702706413926</v>
      </c>
      <c r="Q334" s="215" cm="1">
        <f t="array" ref="Q334">IF(P334="-",0,P334/(1+'General inputs'!$H$32)^IFERROR(INDEX('MP Calculations'!$C$40:$C$130,MATCH(F334,'MP Calculations'!$D$40:$D$130,0),0),-1))</f>
        <v>14493.96672852482</v>
      </c>
    </row>
    <row r="335" spans="3:17" x14ac:dyDescent="0.25">
      <c r="C335" s="159"/>
      <c r="D335" s="165" t="s">
        <v>744</v>
      </c>
      <c r="E335" s="239">
        <v>41711</v>
      </c>
      <c r="F335" s="172" t="str">
        <f t="shared" si="14"/>
        <v>2013-14</v>
      </c>
      <c r="G335" s="68"/>
      <c r="H335" s="167" t="s">
        <v>279</v>
      </c>
      <c r="I335" s="173">
        <v>19964.399283333707</v>
      </c>
      <c r="J335" s="168">
        <f>IFERROR(MIN('MP Calculations'!$E$30/I335,1),"-")</f>
        <v>0.34115533736707537</v>
      </c>
      <c r="K335" s="12"/>
      <c r="L335" s="159">
        <v>1</v>
      </c>
      <c r="M335" s="159" t="s">
        <v>493</v>
      </c>
      <c r="N335" s="159">
        <v>62107.11</v>
      </c>
      <c r="O335" s="185">
        <f t="shared" si="16"/>
        <v>62107.11</v>
      </c>
      <c r="P335" s="215">
        <f t="shared" si="15"/>
        <v>21188.172064944061</v>
      </c>
      <c r="Q335" s="215" cm="1">
        <f t="array" ref="Q335">IF(P335="-",0,P335/(1+'General inputs'!$H$32)^IFERROR(INDEX('MP Calculations'!$C$40:$C$130,MATCH(F335,'MP Calculations'!$D$40:$D$130,0),0),-1))</f>
        <v>30683.363264527521</v>
      </c>
    </row>
    <row r="336" spans="3:17" x14ac:dyDescent="0.25">
      <c r="C336" s="159"/>
      <c r="D336" s="165" t="s">
        <v>745</v>
      </c>
      <c r="E336" s="239">
        <v>41714</v>
      </c>
      <c r="F336" s="172" t="str">
        <f t="shared" si="14"/>
        <v>2013-14</v>
      </c>
      <c r="G336" s="68"/>
      <c r="H336" s="167" t="s">
        <v>279</v>
      </c>
      <c r="I336" s="173">
        <v>19964.399283333707</v>
      </c>
      <c r="J336" s="168">
        <f>IFERROR(MIN('MP Calculations'!$E$30/I336,1),"-")</f>
        <v>0.34115533736707537</v>
      </c>
      <c r="K336" s="12"/>
      <c r="L336" s="159">
        <v>1</v>
      </c>
      <c r="M336" s="159" t="s">
        <v>493</v>
      </c>
      <c r="N336" s="159">
        <v>1656.65</v>
      </c>
      <c r="O336" s="185">
        <f t="shared" si="16"/>
        <v>1656.65</v>
      </c>
      <c r="P336" s="215">
        <f t="shared" si="15"/>
        <v>565.17498964916547</v>
      </c>
      <c r="Q336" s="215" cm="1">
        <f t="array" ref="Q336">IF(P336="-",0,P336/(1+'General inputs'!$H$32)^IFERROR(INDEX('MP Calculations'!$C$40:$C$130,MATCH(F336,'MP Calculations'!$D$40:$D$130,0),0),-1))</f>
        <v>818.45047615610395</v>
      </c>
    </row>
    <row r="337" spans="3:17" x14ac:dyDescent="0.25">
      <c r="C337" s="159"/>
      <c r="D337" s="165" t="s">
        <v>746</v>
      </c>
      <c r="E337" s="239">
        <v>41729</v>
      </c>
      <c r="F337" s="172" t="str">
        <f t="shared" si="14"/>
        <v>2013-14</v>
      </c>
      <c r="G337" s="68"/>
      <c r="H337" s="167" t="s">
        <v>279</v>
      </c>
      <c r="I337" s="173">
        <v>19964.399283333707</v>
      </c>
      <c r="J337" s="168">
        <f>IFERROR(MIN('MP Calculations'!$E$30/I337,1),"-")</f>
        <v>0.34115533736707537</v>
      </c>
      <c r="K337" s="12"/>
      <c r="L337" s="159">
        <v>1</v>
      </c>
      <c r="M337" s="159" t="s">
        <v>493</v>
      </c>
      <c r="N337" s="159">
        <v>21353.34</v>
      </c>
      <c r="O337" s="185">
        <f t="shared" si="16"/>
        <v>21353.34</v>
      </c>
      <c r="P337" s="215">
        <f t="shared" si="15"/>
        <v>7284.8059116138656</v>
      </c>
      <c r="Q337" s="215" cm="1">
        <f t="array" ref="Q337">IF(P337="-",0,P337/(1+'General inputs'!$H$32)^IFERROR(INDEX('MP Calculations'!$C$40:$C$130,MATCH(F337,'MP Calculations'!$D$40:$D$130,0),0),-1))</f>
        <v>10549.392623984051</v>
      </c>
    </row>
    <row r="338" spans="3:17" x14ac:dyDescent="0.25">
      <c r="C338" s="159"/>
      <c r="D338" s="165" t="s">
        <v>747</v>
      </c>
      <c r="E338" s="239">
        <v>41737</v>
      </c>
      <c r="F338" s="172" t="str">
        <f t="shared" si="14"/>
        <v>2013-14</v>
      </c>
      <c r="G338" s="68"/>
      <c r="H338" s="167" t="s">
        <v>279</v>
      </c>
      <c r="I338" s="173">
        <v>19964.399283333707</v>
      </c>
      <c r="J338" s="168">
        <f>IFERROR(MIN('MP Calculations'!$E$30/I338,1),"-")</f>
        <v>0.34115533736707537</v>
      </c>
      <c r="K338" s="12"/>
      <c r="L338" s="159">
        <v>1</v>
      </c>
      <c r="M338" s="159" t="s">
        <v>493</v>
      </c>
      <c r="N338" s="159">
        <v>1526.19</v>
      </c>
      <c r="O338" s="185">
        <f t="shared" si="16"/>
        <v>1526.19</v>
      </c>
      <c r="P338" s="215">
        <f t="shared" si="15"/>
        <v>520.6678643362568</v>
      </c>
      <c r="Q338" s="215" cm="1">
        <f t="array" ref="Q338">IF(P338="-",0,P338/(1+'General inputs'!$H$32)^IFERROR(INDEX('MP Calculations'!$C$40:$C$130,MATCH(F338,'MP Calculations'!$D$40:$D$130,0),0),-1))</f>
        <v>753.99808783067283</v>
      </c>
    </row>
    <row r="339" spans="3:17" x14ac:dyDescent="0.25">
      <c r="C339" s="159"/>
      <c r="D339" s="165" t="s">
        <v>748</v>
      </c>
      <c r="E339" s="239">
        <v>41756</v>
      </c>
      <c r="F339" s="172" t="str">
        <f t="shared" si="14"/>
        <v>2013-14</v>
      </c>
      <c r="G339" s="68"/>
      <c r="H339" s="167" t="s">
        <v>279</v>
      </c>
      <c r="I339" s="173">
        <v>19964.399283333707</v>
      </c>
      <c r="J339" s="168">
        <f>IFERROR(MIN('MP Calculations'!$E$30/I339,1),"-")</f>
        <v>0.34115533736707537</v>
      </c>
      <c r="K339" s="12"/>
      <c r="L339" s="159">
        <v>1</v>
      </c>
      <c r="M339" s="159" t="s">
        <v>493</v>
      </c>
      <c r="N339" s="159">
        <v>4621.79</v>
      </c>
      <c r="O339" s="185">
        <f t="shared" si="16"/>
        <v>4621.79</v>
      </c>
      <c r="P339" s="215">
        <f t="shared" si="15"/>
        <v>1576.7483266897752</v>
      </c>
      <c r="Q339" s="215" cm="1">
        <f t="array" ref="Q339">IF(P339="-",0,P339/(1+'General inputs'!$H$32)^IFERROR(INDEX('MP Calculations'!$C$40:$C$130,MATCH(F339,'MP Calculations'!$D$40:$D$130,0),0),-1))</f>
        <v>2283.3466490770647</v>
      </c>
    </row>
    <row r="340" spans="3:17" x14ac:dyDescent="0.25">
      <c r="C340" s="159"/>
      <c r="D340" s="165" t="s">
        <v>749</v>
      </c>
      <c r="E340" s="239">
        <v>41756</v>
      </c>
      <c r="F340" s="172" t="str">
        <f t="shared" si="14"/>
        <v>2013-14</v>
      </c>
      <c r="G340" s="68"/>
      <c r="H340" s="167" t="s">
        <v>279</v>
      </c>
      <c r="I340" s="173">
        <v>19964.399283333707</v>
      </c>
      <c r="J340" s="168">
        <f>IFERROR(MIN('MP Calculations'!$E$30/I340,1),"-")</f>
        <v>0.34115533736707537</v>
      </c>
      <c r="K340" s="12"/>
      <c r="L340" s="159">
        <v>1</v>
      </c>
      <c r="M340" s="159" t="s">
        <v>493</v>
      </c>
      <c r="N340" s="159">
        <v>3189.88</v>
      </c>
      <c r="O340" s="185">
        <f t="shared" si="16"/>
        <v>3189.88</v>
      </c>
      <c r="P340" s="215">
        <f t="shared" si="15"/>
        <v>1088.2445875604865</v>
      </c>
      <c r="Q340" s="215" cm="1">
        <f t="array" ref="Q340">IF(P340="-",0,P340/(1+'General inputs'!$H$32)^IFERROR(INDEX('MP Calculations'!$C$40:$C$130,MATCH(F340,'MP Calculations'!$D$40:$D$130,0),0),-1))</f>
        <v>1575.9266018053497</v>
      </c>
    </row>
    <row r="341" spans="3:17" x14ac:dyDescent="0.25">
      <c r="C341" s="159"/>
      <c r="D341" s="165" t="s">
        <v>750</v>
      </c>
      <c r="E341" s="239">
        <v>41760</v>
      </c>
      <c r="F341" s="172" t="str">
        <f t="shared" si="14"/>
        <v>2013-14</v>
      </c>
      <c r="G341" s="68"/>
      <c r="H341" s="167" t="s">
        <v>279</v>
      </c>
      <c r="I341" s="173">
        <v>19964.399283333707</v>
      </c>
      <c r="J341" s="168">
        <f>IFERROR(MIN('MP Calculations'!$E$30/I341,1),"-")</f>
        <v>0.34115533736707537</v>
      </c>
      <c r="K341" s="12"/>
      <c r="L341" s="159">
        <v>1</v>
      </c>
      <c r="M341" s="159" t="s">
        <v>493</v>
      </c>
      <c r="N341" s="159">
        <v>3627.98</v>
      </c>
      <c r="O341" s="185">
        <f t="shared" si="16"/>
        <v>3627.98</v>
      </c>
      <c r="P341" s="215">
        <f t="shared" si="15"/>
        <v>1237.7047408610022</v>
      </c>
      <c r="Q341" s="215" cm="1">
        <f t="array" ref="Q341">IF(P341="-",0,P341/(1+'General inputs'!$H$32)^IFERROR(INDEX('MP Calculations'!$C$40:$C$130,MATCH(F341,'MP Calculations'!$D$40:$D$130,0),0),-1))</f>
        <v>1792.3652904867183</v>
      </c>
    </row>
    <row r="342" spans="3:17" x14ac:dyDescent="0.25">
      <c r="C342" s="159"/>
      <c r="D342" s="165" t="s">
        <v>751</v>
      </c>
      <c r="E342" s="239">
        <v>41782</v>
      </c>
      <c r="F342" s="172" t="str">
        <f t="shared" ref="F342:F405" si="17">IF(E342="","-",IF(OR(E342&lt;$E$15,E342&gt;$E$16),"ERROR - date outside of range",IF(MONTH(E342)&gt;=7,YEAR(E342)&amp;"-"&amp;IF(YEAR(E342)=1999,"00",IF(AND(YEAR(E342)&gt;=2000,YEAR(E342)&lt;2009),"0","")&amp;RIGHT(YEAR(E342),2)+1),RIGHT(YEAR(E342),4)-1&amp;"-"&amp;RIGHT(YEAR(E342),2))))</f>
        <v>2013-14</v>
      </c>
      <c r="G342" s="68"/>
      <c r="H342" s="167" t="s">
        <v>279</v>
      </c>
      <c r="I342" s="173">
        <v>19964.399283333707</v>
      </c>
      <c r="J342" s="168">
        <f>IFERROR(MIN('MP Calculations'!$E$30/I342,1),"-")</f>
        <v>0.34115533736707537</v>
      </c>
      <c r="K342" s="12"/>
      <c r="L342" s="159">
        <v>1</v>
      </c>
      <c r="M342" s="159" t="s">
        <v>493</v>
      </c>
      <c r="N342" s="159">
        <v>11689.34</v>
      </c>
      <c r="O342" s="185">
        <f t="shared" si="16"/>
        <v>11689.34</v>
      </c>
      <c r="P342" s="215">
        <f t="shared" si="15"/>
        <v>3987.8807312984491</v>
      </c>
      <c r="Q342" s="215" cm="1">
        <f t="array" ref="Q342">IF(P342="-",0,P342/(1+'General inputs'!$H$32)^IFERROR(INDEX('MP Calculations'!$C$40:$C$130,MATCH(F342,'MP Calculations'!$D$40:$D$130,0),0),-1))</f>
        <v>5774.9952548520159</v>
      </c>
    </row>
    <row r="343" spans="3:17" x14ac:dyDescent="0.25">
      <c r="C343" s="159"/>
      <c r="D343" s="165" t="s">
        <v>752</v>
      </c>
      <c r="E343" s="239">
        <v>41785</v>
      </c>
      <c r="F343" s="172" t="str">
        <f t="shared" si="17"/>
        <v>2013-14</v>
      </c>
      <c r="G343" s="68"/>
      <c r="H343" s="167" t="s">
        <v>279</v>
      </c>
      <c r="I343" s="173">
        <v>19964.399283333707</v>
      </c>
      <c r="J343" s="168">
        <f>IFERROR(MIN('MP Calculations'!$E$30/I343,1),"-")</f>
        <v>0.34115533736707537</v>
      </c>
      <c r="K343" s="12"/>
      <c r="L343" s="159">
        <v>1</v>
      </c>
      <c r="M343" s="159" t="s">
        <v>493</v>
      </c>
      <c r="N343" s="159">
        <v>19538.73</v>
      </c>
      <c r="O343" s="185">
        <f t="shared" si="16"/>
        <v>19538.73</v>
      </c>
      <c r="P343" s="215">
        <f t="shared" ref="P343:P406" si="18">IF(O343="-","-",IF(OR(E343&lt;$E$15,E343&gt;$E$16),0,O343*J343))</f>
        <v>6665.7420248741964</v>
      </c>
      <c r="Q343" s="215" cm="1">
        <f t="array" ref="Q343">IF(P343="-",0,P343/(1+'General inputs'!$H$32)^IFERROR(INDEX('MP Calculations'!$C$40:$C$130,MATCH(F343,'MP Calculations'!$D$40:$D$130,0),0),-1))</f>
        <v>9652.9036742737153</v>
      </c>
    </row>
    <row r="344" spans="3:17" x14ac:dyDescent="0.25">
      <c r="C344" s="159"/>
      <c r="D344" s="165" t="s">
        <v>281</v>
      </c>
      <c r="E344" s="239">
        <v>41816</v>
      </c>
      <c r="F344" s="172" t="str">
        <f t="shared" si="17"/>
        <v>2013-14</v>
      </c>
      <c r="G344" s="68"/>
      <c r="H344" s="167" t="s">
        <v>279</v>
      </c>
      <c r="I344" s="173">
        <v>19964.399283333707</v>
      </c>
      <c r="J344" s="168">
        <f>IFERROR(MIN('MP Calculations'!$E$30/I344,1),"-")</f>
        <v>0.34115533736707537</v>
      </c>
      <c r="K344" s="12"/>
      <c r="L344" s="159">
        <v>15.999954000000001</v>
      </c>
      <c r="M344" s="159" t="s">
        <v>492</v>
      </c>
      <c r="N344" s="159">
        <v>622</v>
      </c>
      <c r="O344" s="185">
        <f t="shared" si="16"/>
        <v>9951.9713879999999</v>
      </c>
      <c r="P344" s="215">
        <f t="shared" si="18"/>
        <v>3395.1681563406214</v>
      </c>
      <c r="Q344" s="215" cm="1">
        <f t="array" ref="Q344">IF(P344="-",0,P344/(1+'General inputs'!$H$32)^IFERROR(INDEX('MP Calculations'!$C$40:$C$130,MATCH(F344,'MP Calculations'!$D$40:$D$130,0),0),-1))</f>
        <v>4916.6665989801841</v>
      </c>
    </row>
    <row r="345" spans="3:17" x14ac:dyDescent="0.25">
      <c r="C345" s="159"/>
      <c r="D345" s="165" t="s">
        <v>300</v>
      </c>
      <c r="E345" s="239">
        <v>41816</v>
      </c>
      <c r="F345" s="172" t="str">
        <f t="shared" si="17"/>
        <v>2013-14</v>
      </c>
      <c r="G345" s="68"/>
      <c r="H345" s="167" t="s">
        <v>279</v>
      </c>
      <c r="I345" s="173">
        <v>19964.399283333707</v>
      </c>
      <c r="J345" s="168">
        <f>IFERROR(MIN('MP Calculations'!$E$30/I345,1),"-")</f>
        <v>0.34115533736707537</v>
      </c>
      <c r="K345" s="12"/>
      <c r="L345" s="159">
        <v>15.999961000000001</v>
      </c>
      <c r="M345" s="159" t="s">
        <v>492</v>
      </c>
      <c r="N345" s="159">
        <v>405</v>
      </c>
      <c r="O345" s="185">
        <f t="shared" si="16"/>
        <v>6479.9842050000007</v>
      </c>
      <c r="P345" s="215">
        <f t="shared" si="18"/>
        <v>2210.6811975900951</v>
      </c>
      <c r="Q345" s="215" cm="1">
        <f t="array" ref="Q345">IF(P345="-",0,P345/(1+'General inputs'!$H$32)^IFERROR(INDEX('MP Calculations'!$C$40:$C$130,MATCH(F345,'MP Calculations'!$D$40:$D$130,0),0),-1))</f>
        <v>3201.36791601502</v>
      </c>
    </row>
    <row r="346" spans="3:17" x14ac:dyDescent="0.25">
      <c r="C346" s="159"/>
      <c r="D346" s="165" t="s">
        <v>753</v>
      </c>
      <c r="E346" s="239">
        <v>41821</v>
      </c>
      <c r="F346" s="172" t="str">
        <f t="shared" si="17"/>
        <v>2014-15</v>
      </c>
      <c r="G346" s="68"/>
      <c r="H346" s="167" t="s">
        <v>279</v>
      </c>
      <c r="I346" s="173">
        <v>19964.399283333707</v>
      </c>
      <c r="J346" s="168">
        <f>IFERROR(MIN('MP Calculations'!$E$30/I346,1),"-")</f>
        <v>0.34115533736707537</v>
      </c>
      <c r="K346" s="12"/>
      <c r="L346" s="159">
        <v>1</v>
      </c>
      <c r="M346" s="159" t="s">
        <v>493</v>
      </c>
      <c r="N346" s="159">
        <v>3203.29</v>
      </c>
      <c r="O346" s="185">
        <f t="shared" si="16"/>
        <v>3203.29</v>
      </c>
      <c r="P346" s="215">
        <f t="shared" si="18"/>
        <v>1092.8194806345789</v>
      </c>
      <c r="Q346" s="215" cm="1">
        <f t="array" ref="Q346">IF(P346="-",0,P346/(1+'General inputs'!$H$32)^IFERROR(INDEX('MP Calculations'!$C$40:$C$130,MATCH(F346,'MP Calculations'!$D$40:$D$130,0),0),-1))</f>
        <v>1518.7635998103415</v>
      </c>
    </row>
    <row r="347" spans="3:17" x14ac:dyDescent="0.25">
      <c r="C347" s="159"/>
      <c r="D347" s="165" t="s">
        <v>754</v>
      </c>
      <c r="E347" s="239">
        <v>41821</v>
      </c>
      <c r="F347" s="172" t="str">
        <f t="shared" si="17"/>
        <v>2014-15</v>
      </c>
      <c r="G347" s="68"/>
      <c r="H347" s="167" t="s">
        <v>279</v>
      </c>
      <c r="I347" s="173">
        <v>19964.399283333707</v>
      </c>
      <c r="J347" s="168">
        <f>IFERROR(MIN('MP Calculations'!$E$30/I347,1),"-")</f>
        <v>0.34115533736707537</v>
      </c>
      <c r="K347" s="12"/>
      <c r="L347" s="159">
        <v>1</v>
      </c>
      <c r="M347" s="159" t="s">
        <v>493</v>
      </c>
      <c r="N347" s="159">
        <v>49242.81</v>
      </c>
      <c r="O347" s="185">
        <f t="shared" si="16"/>
        <v>49242.81</v>
      </c>
      <c r="P347" s="215">
        <f t="shared" si="18"/>
        <v>16799.447458452792</v>
      </c>
      <c r="Q347" s="215" cm="1">
        <f t="array" ref="Q347">IF(P347="-",0,P347/(1+'General inputs'!$H$32)^IFERROR(INDEX('MP Calculations'!$C$40:$C$130,MATCH(F347,'MP Calculations'!$D$40:$D$130,0),0),-1))</f>
        <v>23347.304608816772</v>
      </c>
    </row>
    <row r="348" spans="3:17" x14ac:dyDescent="0.25">
      <c r="C348" s="159"/>
      <c r="D348" s="165" t="s">
        <v>755</v>
      </c>
      <c r="E348" s="239">
        <v>41924</v>
      </c>
      <c r="F348" s="172" t="str">
        <f t="shared" si="17"/>
        <v>2014-15</v>
      </c>
      <c r="G348" s="68"/>
      <c r="H348" s="167" t="s">
        <v>279</v>
      </c>
      <c r="I348" s="173">
        <v>19964.399283333707</v>
      </c>
      <c r="J348" s="168">
        <f>IFERROR(MIN('MP Calculations'!$E$30/I348,1),"-")</f>
        <v>0.34115533736707537</v>
      </c>
      <c r="K348" s="12"/>
      <c r="L348" s="159">
        <v>1</v>
      </c>
      <c r="M348" s="159" t="s">
        <v>493</v>
      </c>
      <c r="N348" s="159">
        <v>5381.04</v>
      </c>
      <c r="O348" s="185">
        <f t="shared" si="16"/>
        <v>5381.04</v>
      </c>
      <c r="P348" s="215">
        <f t="shared" si="18"/>
        <v>1835.7705165857274</v>
      </c>
      <c r="Q348" s="215" cm="1">
        <f t="array" ref="Q348">IF(P348="-",0,P348/(1+'General inputs'!$H$32)^IFERROR(INDEX('MP Calculations'!$C$40:$C$130,MATCH(F348,'MP Calculations'!$D$40:$D$130,0),0),-1))</f>
        <v>2551.2918534142837</v>
      </c>
    </row>
    <row r="349" spans="3:17" x14ac:dyDescent="0.25">
      <c r="C349" s="159"/>
      <c r="D349" s="165" t="s">
        <v>756</v>
      </c>
      <c r="E349" s="239">
        <v>41962</v>
      </c>
      <c r="F349" s="172" t="str">
        <f t="shared" si="17"/>
        <v>2014-15</v>
      </c>
      <c r="G349" s="68"/>
      <c r="H349" s="167" t="s">
        <v>279</v>
      </c>
      <c r="I349" s="173">
        <v>19964.399283333707</v>
      </c>
      <c r="J349" s="168">
        <f>IFERROR(MIN('MP Calculations'!$E$30/I349,1),"-")</f>
        <v>0.34115533736707537</v>
      </c>
      <c r="K349" s="12"/>
      <c r="L349" s="159">
        <v>1</v>
      </c>
      <c r="M349" s="159" t="s">
        <v>493</v>
      </c>
      <c r="N349" s="159">
        <v>11293.14</v>
      </c>
      <c r="O349" s="185">
        <f t="shared" si="16"/>
        <v>11293.14</v>
      </c>
      <c r="P349" s="215">
        <f t="shared" si="18"/>
        <v>3852.7149866336135</v>
      </c>
      <c r="Q349" s="215" cm="1">
        <f t="array" ref="Q349">IF(P349="-",0,P349/(1+'General inputs'!$H$32)^IFERROR(INDEX('MP Calculations'!$C$40:$C$130,MATCH(F349,'MP Calculations'!$D$40:$D$130,0),0),-1))</f>
        <v>5354.3731474709311</v>
      </c>
    </row>
    <row r="350" spans="3:17" x14ac:dyDescent="0.25">
      <c r="C350" s="159"/>
      <c r="D350" s="165" t="s">
        <v>757</v>
      </c>
      <c r="E350" s="239">
        <v>41962</v>
      </c>
      <c r="F350" s="172" t="str">
        <f t="shared" si="17"/>
        <v>2014-15</v>
      </c>
      <c r="G350" s="68"/>
      <c r="H350" s="167" t="s">
        <v>279</v>
      </c>
      <c r="I350" s="173">
        <v>19964.399283333707</v>
      </c>
      <c r="J350" s="168">
        <f>IFERROR(MIN('MP Calculations'!$E$30/I350,1),"-")</f>
        <v>0.34115533736707537</v>
      </c>
      <c r="K350" s="12"/>
      <c r="L350" s="159">
        <v>1</v>
      </c>
      <c r="M350" s="159" t="s">
        <v>493</v>
      </c>
      <c r="N350" s="159">
        <v>234433.66</v>
      </c>
      <c r="O350" s="185">
        <f t="shared" si="16"/>
        <v>234433.66</v>
      </c>
      <c r="P350" s="215">
        <f t="shared" si="18"/>
        <v>79978.294367498238</v>
      </c>
      <c r="Q350" s="215" cm="1">
        <f t="array" ref="Q350">IF(P350="-",0,P350/(1+'General inputs'!$H$32)^IFERROR(INDEX('MP Calculations'!$C$40:$C$130,MATCH(F350,'MP Calculations'!$D$40:$D$130,0),0),-1))</f>
        <v>111151.13192321446</v>
      </c>
    </row>
    <row r="351" spans="3:17" x14ac:dyDescent="0.25">
      <c r="C351" s="159"/>
      <c r="D351" s="165" t="s">
        <v>758</v>
      </c>
      <c r="E351" s="239">
        <v>41962</v>
      </c>
      <c r="F351" s="172" t="str">
        <f t="shared" si="17"/>
        <v>2014-15</v>
      </c>
      <c r="G351" s="68"/>
      <c r="H351" s="167" t="s">
        <v>279</v>
      </c>
      <c r="I351" s="173">
        <v>19964.399283333707</v>
      </c>
      <c r="J351" s="168">
        <f>IFERROR(MIN('MP Calculations'!$E$30/I351,1),"-")</f>
        <v>0.34115533736707537</v>
      </c>
      <c r="K351" s="12"/>
      <c r="L351" s="159">
        <v>1</v>
      </c>
      <c r="M351" s="159" t="s">
        <v>493</v>
      </c>
      <c r="N351" s="159">
        <v>225683.11</v>
      </c>
      <c r="O351" s="185">
        <f t="shared" si="16"/>
        <v>225683.11</v>
      </c>
      <c r="P351" s="215">
        <f t="shared" si="18"/>
        <v>76992.99753010078</v>
      </c>
      <c r="Q351" s="215" cm="1">
        <f t="array" ref="Q351">IF(P351="-",0,P351/(1+'General inputs'!$H$32)^IFERROR(INDEX('MP Calculations'!$C$40:$C$130,MATCH(F351,'MP Calculations'!$D$40:$D$130,0),0),-1))</f>
        <v>107002.26721901335</v>
      </c>
    </row>
    <row r="352" spans="3:17" x14ac:dyDescent="0.25">
      <c r="C352" s="159"/>
      <c r="D352" s="165" t="s">
        <v>759</v>
      </c>
      <c r="E352" s="239">
        <v>41962</v>
      </c>
      <c r="F352" s="172" t="str">
        <f t="shared" si="17"/>
        <v>2014-15</v>
      </c>
      <c r="G352" s="68"/>
      <c r="H352" s="167" t="s">
        <v>279</v>
      </c>
      <c r="I352" s="173">
        <v>19964.399283333707</v>
      </c>
      <c r="J352" s="168">
        <f>IFERROR(MIN('MP Calculations'!$E$30/I352,1),"-")</f>
        <v>0.34115533736707537</v>
      </c>
      <c r="K352" s="12"/>
      <c r="L352" s="159">
        <v>1</v>
      </c>
      <c r="M352" s="159" t="s">
        <v>493</v>
      </c>
      <c r="N352" s="159">
        <v>11293.14</v>
      </c>
      <c r="O352" s="185">
        <f t="shared" si="16"/>
        <v>11293.14</v>
      </c>
      <c r="P352" s="215">
        <f t="shared" si="18"/>
        <v>3852.7149866336135</v>
      </c>
      <c r="Q352" s="215" cm="1">
        <f t="array" ref="Q352">IF(P352="-",0,P352/(1+'General inputs'!$H$32)^IFERROR(INDEX('MP Calculations'!$C$40:$C$130,MATCH(F352,'MP Calculations'!$D$40:$D$130,0),0),-1))</f>
        <v>5354.3731474709311</v>
      </c>
    </row>
    <row r="353" spans="3:17" x14ac:dyDescent="0.25">
      <c r="C353" s="159"/>
      <c r="D353" s="165" t="s">
        <v>760</v>
      </c>
      <c r="E353" s="239">
        <v>41962</v>
      </c>
      <c r="F353" s="172" t="str">
        <f t="shared" si="17"/>
        <v>2014-15</v>
      </c>
      <c r="G353" s="68"/>
      <c r="H353" s="167" t="s">
        <v>279</v>
      </c>
      <c r="I353" s="173">
        <v>19964.399283333707</v>
      </c>
      <c r="J353" s="168">
        <f>IFERROR(MIN('MP Calculations'!$E$30/I353,1),"-")</f>
        <v>0.34115533736707537</v>
      </c>
      <c r="K353" s="12"/>
      <c r="L353" s="159">
        <v>1</v>
      </c>
      <c r="M353" s="159" t="s">
        <v>493</v>
      </c>
      <c r="N353" s="159">
        <v>234433.66</v>
      </c>
      <c r="O353" s="185">
        <f t="shared" si="16"/>
        <v>234433.66</v>
      </c>
      <c r="P353" s="215">
        <f t="shared" si="18"/>
        <v>79978.294367498238</v>
      </c>
      <c r="Q353" s="215" cm="1">
        <f t="array" ref="Q353">IF(P353="-",0,P353/(1+'General inputs'!$H$32)^IFERROR(INDEX('MP Calculations'!$C$40:$C$130,MATCH(F353,'MP Calculations'!$D$40:$D$130,0),0),-1))</f>
        <v>111151.13192321446</v>
      </c>
    </row>
    <row r="354" spans="3:17" x14ac:dyDescent="0.25">
      <c r="C354" s="159"/>
      <c r="D354" s="165" t="s">
        <v>761</v>
      </c>
      <c r="E354" s="239">
        <v>41962</v>
      </c>
      <c r="F354" s="172" t="str">
        <f t="shared" si="17"/>
        <v>2014-15</v>
      </c>
      <c r="G354" s="68"/>
      <c r="H354" s="167" t="s">
        <v>279</v>
      </c>
      <c r="I354" s="173">
        <v>19964.399283333707</v>
      </c>
      <c r="J354" s="168">
        <f>IFERROR(MIN('MP Calculations'!$E$30/I354,1),"-")</f>
        <v>0.34115533736707537</v>
      </c>
      <c r="K354" s="12"/>
      <c r="L354" s="159">
        <v>1</v>
      </c>
      <c r="M354" s="159" t="s">
        <v>493</v>
      </c>
      <c r="N354" s="159">
        <v>11293.14</v>
      </c>
      <c r="O354" s="185">
        <f t="shared" si="16"/>
        <v>11293.14</v>
      </c>
      <c r="P354" s="215">
        <f t="shared" si="18"/>
        <v>3852.7149866336135</v>
      </c>
      <c r="Q354" s="215" cm="1">
        <f t="array" ref="Q354">IF(P354="-",0,P354/(1+'General inputs'!$H$32)^IFERROR(INDEX('MP Calculations'!$C$40:$C$130,MATCH(F354,'MP Calculations'!$D$40:$D$130,0),0),-1))</f>
        <v>5354.3731474709311</v>
      </c>
    </row>
    <row r="355" spans="3:17" x14ac:dyDescent="0.25">
      <c r="C355" s="159"/>
      <c r="D355" s="165" t="s">
        <v>752</v>
      </c>
      <c r="E355" s="239">
        <v>41981</v>
      </c>
      <c r="F355" s="172" t="str">
        <f t="shared" si="17"/>
        <v>2014-15</v>
      </c>
      <c r="G355" s="68"/>
      <c r="H355" s="167" t="s">
        <v>279</v>
      </c>
      <c r="I355" s="173">
        <v>19964.399283333707</v>
      </c>
      <c r="J355" s="168">
        <f>IFERROR(MIN('MP Calculations'!$E$30/I355,1),"-")</f>
        <v>0.34115533736707537</v>
      </c>
      <c r="K355" s="12"/>
      <c r="L355" s="159">
        <v>1</v>
      </c>
      <c r="M355" s="159" t="s">
        <v>493</v>
      </c>
      <c r="N355" s="159">
        <v>5873.99</v>
      </c>
      <c r="O355" s="185">
        <f t="shared" si="16"/>
        <v>5873.99</v>
      </c>
      <c r="P355" s="215">
        <f t="shared" si="18"/>
        <v>2003.943040140827</v>
      </c>
      <c r="Q355" s="215" cm="1">
        <f t="array" ref="Q355">IF(P355="-",0,P355/(1+'General inputs'!$H$32)^IFERROR(INDEX('MP Calculations'!$C$40:$C$130,MATCH(F355,'MP Calculations'!$D$40:$D$130,0),0),-1))</f>
        <v>2785.0123459474312</v>
      </c>
    </row>
    <row r="356" spans="3:17" x14ac:dyDescent="0.25">
      <c r="C356" s="159"/>
      <c r="D356" s="165" t="s">
        <v>762</v>
      </c>
      <c r="E356" s="239">
        <v>41990</v>
      </c>
      <c r="F356" s="172" t="str">
        <f t="shared" si="17"/>
        <v>2014-15</v>
      </c>
      <c r="G356" s="68"/>
      <c r="H356" s="167" t="s">
        <v>279</v>
      </c>
      <c r="I356" s="173">
        <v>19964.399283333707</v>
      </c>
      <c r="J356" s="168">
        <f>IFERROR(MIN('MP Calculations'!$E$30/I356,1),"-")</f>
        <v>0.34115533736707537</v>
      </c>
      <c r="K356" s="12"/>
      <c r="L356" s="159">
        <v>1</v>
      </c>
      <c r="M356" s="159" t="s">
        <v>493</v>
      </c>
      <c r="N356" s="159">
        <v>4128.49</v>
      </c>
      <c r="O356" s="185">
        <f t="shared" si="16"/>
        <v>4128.49</v>
      </c>
      <c r="P356" s="215">
        <f t="shared" si="18"/>
        <v>1408.456398766597</v>
      </c>
      <c r="Q356" s="215" cm="1">
        <f t="array" ref="Q356">IF(P356="-",0,P356/(1+'General inputs'!$H$32)^IFERROR(INDEX('MP Calculations'!$C$40:$C$130,MATCH(F356,'MP Calculations'!$D$40:$D$130,0),0),-1))</f>
        <v>1957.4251267231491</v>
      </c>
    </row>
    <row r="357" spans="3:17" x14ac:dyDescent="0.25">
      <c r="C357" s="159"/>
      <c r="D357" s="165" t="s">
        <v>763</v>
      </c>
      <c r="E357" s="239">
        <v>42050</v>
      </c>
      <c r="F357" s="172" t="str">
        <f t="shared" si="17"/>
        <v>2014-15</v>
      </c>
      <c r="G357" s="68"/>
      <c r="H357" s="167" t="s">
        <v>279</v>
      </c>
      <c r="I357" s="173">
        <v>19964.399283333707</v>
      </c>
      <c r="J357" s="168">
        <f>IFERROR(MIN('MP Calculations'!$E$30/I357,1),"-")</f>
        <v>0.34115533736707537</v>
      </c>
      <c r="K357" s="12"/>
      <c r="L357" s="159">
        <v>1</v>
      </c>
      <c r="M357" s="159" t="s">
        <v>493</v>
      </c>
      <c r="N357" s="159">
        <v>333.23</v>
      </c>
      <c r="O357" s="185">
        <f t="shared" si="16"/>
        <v>333.23</v>
      </c>
      <c r="P357" s="215">
        <f t="shared" si="18"/>
        <v>113.68319307083053</v>
      </c>
      <c r="Q357" s="215" cm="1">
        <f t="array" ref="Q357">IF(P357="-",0,P357/(1+'General inputs'!$H$32)^IFERROR(INDEX('MP Calculations'!$C$40:$C$130,MATCH(F357,'MP Calculations'!$D$40:$D$130,0),0),-1))</f>
        <v>157.99306162251938</v>
      </c>
    </row>
    <row r="358" spans="3:17" x14ac:dyDescent="0.25">
      <c r="C358" s="159"/>
      <c r="D358" s="165" t="s">
        <v>764</v>
      </c>
      <c r="E358" s="239">
        <v>42074</v>
      </c>
      <c r="F358" s="172" t="str">
        <f t="shared" si="17"/>
        <v>2014-15</v>
      </c>
      <c r="G358" s="68"/>
      <c r="H358" s="167" t="s">
        <v>279</v>
      </c>
      <c r="I358" s="173">
        <v>19964.399283333707</v>
      </c>
      <c r="J358" s="168">
        <f>IFERROR(MIN('MP Calculations'!$E$30/I358,1),"-")</f>
        <v>0.34115533736707537</v>
      </c>
      <c r="K358" s="12"/>
      <c r="L358" s="159">
        <v>1</v>
      </c>
      <c r="M358" s="159" t="s">
        <v>493</v>
      </c>
      <c r="N358" s="159">
        <v>44569.53</v>
      </c>
      <c r="O358" s="185">
        <f t="shared" si="16"/>
        <v>44569.53</v>
      </c>
      <c r="P358" s="215">
        <f t="shared" si="18"/>
        <v>15205.133043441987</v>
      </c>
      <c r="Q358" s="215" cm="1">
        <f t="array" ref="Q358">IF(P358="-",0,P358/(1+'General inputs'!$H$32)^IFERROR(INDEX('MP Calculations'!$C$40:$C$130,MATCH(F358,'MP Calculations'!$D$40:$D$130,0),0),-1))</f>
        <v>21131.580289219837</v>
      </c>
    </row>
    <row r="359" spans="3:17" x14ac:dyDescent="0.25">
      <c r="C359" s="159"/>
      <c r="D359" s="165" t="s">
        <v>765</v>
      </c>
      <c r="E359" s="239">
        <v>42115</v>
      </c>
      <c r="F359" s="172" t="str">
        <f t="shared" si="17"/>
        <v>2014-15</v>
      </c>
      <c r="G359" s="68"/>
      <c r="H359" s="167" t="s">
        <v>279</v>
      </c>
      <c r="I359" s="173">
        <v>19964.399283333707</v>
      </c>
      <c r="J359" s="168">
        <f>IFERROR(MIN('MP Calculations'!$E$30/I359,1),"-")</f>
        <v>0.34115533736707537</v>
      </c>
      <c r="K359" s="12"/>
      <c r="L359" s="159">
        <v>1</v>
      </c>
      <c r="M359" s="159" t="s">
        <v>493</v>
      </c>
      <c r="N359" s="159">
        <v>5999.35</v>
      </c>
      <c r="O359" s="185">
        <f t="shared" si="16"/>
        <v>5999.35</v>
      </c>
      <c r="P359" s="215">
        <f t="shared" si="18"/>
        <v>2046.7102732331637</v>
      </c>
      <c r="Q359" s="215" cm="1">
        <f t="array" ref="Q359">IF(P359="-",0,P359/(1+'General inputs'!$H$32)^IFERROR(INDEX('MP Calculations'!$C$40:$C$130,MATCH(F359,'MP Calculations'!$D$40:$D$130,0),0),-1))</f>
        <v>2844.4488018637626</v>
      </c>
    </row>
    <row r="360" spans="3:17" x14ac:dyDescent="0.25">
      <c r="C360" s="159"/>
      <c r="D360" s="165" t="s">
        <v>766</v>
      </c>
      <c r="E360" s="239">
        <v>42185</v>
      </c>
      <c r="F360" s="172" t="str">
        <f t="shared" si="17"/>
        <v>2014-15</v>
      </c>
      <c r="G360" s="68"/>
      <c r="H360" s="167" t="s">
        <v>279</v>
      </c>
      <c r="I360" s="173">
        <v>19964.399283333707</v>
      </c>
      <c r="J360" s="168">
        <f>IFERROR(MIN('MP Calculations'!$E$30/I360,1),"-")</f>
        <v>0.34115533736707537</v>
      </c>
      <c r="K360" s="12"/>
      <c r="L360" s="159">
        <v>1</v>
      </c>
      <c r="M360" s="159" t="s">
        <v>493</v>
      </c>
      <c r="N360" s="159">
        <v>3097.21</v>
      </c>
      <c r="O360" s="185">
        <f t="shared" si="16"/>
        <v>3097.21</v>
      </c>
      <c r="P360" s="215">
        <f t="shared" si="18"/>
        <v>1056.6297224466796</v>
      </c>
      <c r="Q360" s="215" cm="1">
        <f t="array" ref="Q360">IF(P360="-",0,P360/(1+'General inputs'!$H$32)^IFERROR(INDEX('MP Calculations'!$C$40:$C$130,MATCH(F360,'MP Calculations'!$D$40:$D$130,0),0),-1))</f>
        <v>1468.4682963355137</v>
      </c>
    </row>
    <row r="361" spans="3:17" x14ac:dyDescent="0.25">
      <c r="C361" s="159"/>
      <c r="D361" s="165" t="s">
        <v>767</v>
      </c>
      <c r="E361" s="239">
        <v>42220</v>
      </c>
      <c r="F361" s="172" t="str">
        <f t="shared" si="17"/>
        <v>2015-16</v>
      </c>
      <c r="G361" s="68"/>
      <c r="H361" s="167" t="s">
        <v>279</v>
      </c>
      <c r="I361" s="173">
        <v>19964.399283333707</v>
      </c>
      <c r="J361" s="168">
        <f>IFERROR(MIN('MP Calculations'!$E$30/I361,1),"-")</f>
        <v>0.34115533736707537</v>
      </c>
      <c r="K361" s="12"/>
      <c r="L361" s="159">
        <v>1</v>
      </c>
      <c r="M361" s="159" t="s">
        <v>493</v>
      </c>
      <c r="N361" s="159">
        <v>19562.25</v>
      </c>
      <c r="O361" s="185">
        <f t="shared" si="16"/>
        <v>19562.25</v>
      </c>
      <c r="P361" s="215">
        <f t="shared" si="18"/>
        <v>6673.7659984090706</v>
      </c>
      <c r="Q361" s="215" cm="1">
        <f t="array" ref="Q361">IF(P361="-",0,P361/(1+'General inputs'!$H$32)^IFERROR(INDEX('MP Calculations'!$C$40:$C$130,MATCH(F361,'MP Calculations'!$D$40:$D$130,0),0),-1))</f>
        <v>8901.1272085281071</v>
      </c>
    </row>
    <row r="362" spans="3:17" x14ac:dyDescent="0.25">
      <c r="C362" s="159"/>
      <c r="D362" s="165" t="s">
        <v>768</v>
      </c>
      <c r="E362" s="239">
        <v>42220</v>
      </c>
      <c r="F362" s="172" t="str">
        <f t="shared" si="17"/>
        <v>2015-16</v>
      </c>
      <c r="G362" s="68"/>
      <c r="H362" s="167" t="s">
        <v>279</v>
      </c>
      <c r="I362" s="173">
        <v>19964.399283333707</v>
      </c>
      <c r="J362" s="168">
        <f>IFERROR(MIN('MP Calculations'!$E$30/I362,1),"-")</f>
        <v>0.34115533736707537</v>
      </c>
      <c r="K362" s="12"/>
      <c r="L362" s="159">
        <v>1</v>
      </c>
      <c r="M362" s="159" t="s">
        <v>493</v>
      </c>
      <c r="N362" s="159">
        <v>8054.02</v>
      </c>
      <c r="O362" s="185">
        <f t="shared" si="16"/>
        <v>8054.02</v>
      </c>
      <c r="P362" s="215">
        <f t="shared" si="18"/>
        <v>2747.6719102611723</v>
      </c>
      <c r="Q362" s="215" cm="1">
        <f t="array" ref="Q362">IF(P362="-",0,P362/(1+'General inputs'!$H$32)^IFERROR(INDEX('MP Calculations'!$C$40:$C$130,MATCH(F362,'MP Calculations'!$D$40:$D$130,0),0),-1))</f>
        <v>3664.7040376249943</v>
      </c>
    </row>
    <row r="363" spans="3:17" x14ac:dyDescent="0.25">
      <c r="C363" s="159"/>
      <c r="D363" s="165" t="s">
        <v>769</v>
      </c>
      <c r="E363" s="239">
        <v>42220</v>
      </c>
      <c r="F363" s="172" t="str">
        <f t="shared" si="17"/>
        <v>2015-16</v>
      </c>
      <c r="G363" s="68"/>
      <c r="H363" s="167" t="s">
        <v>279</v>
      </c>
      <c r="I363" s="173">
        <v>19964.399283333707</v>
      </c>
      <c r="J363" s="168">
        <f>IFERROR(MIN('MP Calculations'!$E$30/I363,1),"-")</f>
        <v>0.34115533736707537</v>
      </c>
      <c r="K363" s="12"/>
      <c r="L363" s="159">
        <v>1</v>
      </c>
      <c r="M363" s="159" t="s">
        <v>493</v>
      </c>
      <c r="N363" s="159">
        <v>19562.25</v>
      </c>
      <c r="O363" s="185">
        <f t="shared" si="16"/>
        <v>19562.25</v>
      </c>
      <c r="P363" s="215">
        <f t="shared" si="18"/>
        <v>6673.7659984090706</v>
      </c>
      <c r="Q363" s="215" cm="1">
        <f t="array" ref="Q363">IF(P363="-",0,P363/(1+'General inputs'!$H$32)^IFERROR(INDEX('MP Calculations'!$C$40:$C$130,MATCH(F363,'MP Calculations'!$D$40:$D$130,0),0),-1))</f>
        <v>8901.1272085281071</v>
      </c>
    </row>
    <row r="364" spans="3:17" x14ac:dyDescent="0.25">
      <c r="C364" s="159"/>
      <c r="D364" s="165" t="s">
        <v>768</v>
      </c>
      <c r="E364" s="239">
        <v>42232</v>
      </c>
      <c r="F364" s="172" t="str">
        <f t="shared" si="17"/>
        <v>2015-16</v>
      </c>
      <c r="G364" s="68"/>
      <c r="H364" s="167" t="s">
        <v>279</v>
      </c>
      <c r="I364" s="173">
        <v>19964.399283333707</v>
      </c>
      <c r="J364" s="168">
        <f>IFERROR(MIN('MP Calculations'!$E$30/I364,1),"-")</f>
        <v>0.34115533736707537</v>
      </c>
      <c r="K364" s="12"/>
      <c r="L364" s="159">
        <v>1</v>
      </c>
      <c r="M364" s="159" t="s">
        <v>493</v>
      </c>
      <c r="N364" s="159">
        <v>4891.8500000000004</v>
      </c>
      <c r="O364" s="185">
        <f t="shared" si="16"/>
        <v>4891.8500000000004</v>
      </c>
      <c r="P364" s="215">
        <f t="shared" si="18"/>
        <v>1668.8807370991278</v>
      </c>
      <c r="Q364" s="215" cm="1">
        <f t="array" ref="Q364">IF(P364="-",0,P364/(1+'General inputs'!$H$32)^IFERROR(INDEX('MP Calculations'!$C$40:$C$130,MATCH(F364,'MP Calculations'!$D$40:$D$130,0),0),-1))</f>
        <v>2225.867634604313</v>
      </c>
    </row>
    <row r="365" spans="3:17" x14ac:dyDescent="0.25">
      <c r="C365" s="159"/>
      <c r="D365" s="165" t="s">
        <v>770</v>
      </c>
      <c r="E365" s="239">
        <v>42255</v>
      </c>
      <c r="F365" s="172" t="str">
        <f t="shared" si="17"/>
        <v>2015-16</v>
      </c>
      <c r="G365" s="68"/>
      <c r="H365" s="167" t="s">
        <v>279</v>
      </c>
      <c r="I365" s="173">
        <v>19964.399283333707</v>
      </c>
      <c r="J365" s="168">
        <f>IFERROR(MIN('MP Calculations'!$E$30/I365,1),"-")</f>
        <v>0.34115533736707537</v>
      </c>
      <c r="K365" s="12"/>
      <c r="L365" s="159">
        <v>1</v>
      </c>
      <c r="M365" s="159" t="s">
        <v>493</v>
      </c>
      <c r="N365" s="159">
        <v>146781.32999999999</v>
      </c>
      <c r="O365" s="185">
        <f t="shared" si="16"/>
        <v>146781.32999999999</v>
      </c>
      <c r="P365" s="215">
        <f t="shared" si="18"/>
        <v>50075.234155338017</v>
      </c>
      <c r="Q365" s="215" cm="1">
        <f t="array" ref="Q365">IF(P365="-",0,P365/(1+'General inputs'!$H$32)^IFERROR(INDEX('MP Calculations'!$C$40:$C$130,MATCH(F365,'MP Calculations'!$D$40:$D$130,0),0),-1))</f>
        <v>66787.782088816093</v>
      </c>
    </row>
    <row r="366" spans="3:17" x14ac:dyDescent="0.25">
      <c r="C366" s="159"/>
      <c r="D366" s="165" t="s">
        <v>771</v>
      </c>
      <c r="E366" s="239">
        <v>42257</v>
      </c>
      <c r="F366" s="172" t="str">
        <f t="shared" si="17"/>
        <v>2015-16</v>
      </c>
      <c r="G366" s="68"/>
      <c r="H366" s="167" t="s">
        <v>279</v>
      </c>
      <c r="I366" s="173">
        <v>19964.399283333707</v>
      </c>
      <c r="J366" s="168">
        <f>IFERROR(MIN('MP Calculations'!$E$30/I366,1),"-")</f>
        <v>0.34115533736707537</v>
      </c>
      <c r="K366" s="12"/>
      <c r="L366" s="159">
        <v>1</v>
      </c>
      <c r="M366" s="159" t="s">
        <v>493</v>
      </c>
      <c r="N366" s="159">
        <v>16961.5</v>
      </c>
      <c r="O366" s="185">
        <f t="shared" si="16"/>
        <v>16961.5</v>
      </c>
      <c r="P366" s="215">
        <f t="shared" si="18"/>
        <v>5786.5062547516491</v>
      </c>
      <c r="Q366" s="215" cm="1">
        <f t="array" ref="Q366">IF(P366="-",0,P366/(1+'General inputs'!$H$32)^IFERROR(INDEX('MP Calculations'!$C$40:$C$130,MATCH(F366,'MP Calculations'!$D$40:$D$130,0),0),-1))</f>
        <v>7717.7456145100632</v>
      </c>
    </row>
    <row r="367" spans="3:17" x14ac:dyDescent="0.25">
      <c r="C367" s="159"/>
      <c r="D367" s="165" t="s">
        <v>772</v>
      </c>
      <c r="E367" s="239">
        <v>42295</v>
      </c>
      <c r="F367" s="172" t="str">
        <f t="shared" si="17"/>
        <v>2015-16</v>
      </c>
      <c r="G367" s="68"/>
      <c r="H367" s="167" t="s">
        <v>279</v>
      </c>
      <c r="I367" s="173">
        <v>19964.399283333707</v>
      </c>
      <c r="J367" s="168">
        <f>IFERROR(MIN('MP Calculations'!$E$30/I367,1),"-")</f>
        <v>0.34115533736707537</v>
      </c>
      <c r="K367" s="12"/>
      <c r="L367" s="159">
        <v>1</v>
      </c>
      <c r="M367" s="159" t="s">
        <v>493</v>
      </c>
      <c r="N367" s="159">
        <v>12617.42</v>
      </c>
      <c r="O367" s="185">
        <f t="shared" si="16"/>
        <v>12617.42</v>
      </c>
      <c r="P367" s="215">
        <f t="shared" si="18"/>
        <v>4304.5001768020838</v>
      </c>
      <c r="Q367" s="215" cm="1">
        <f t="array" ref="Q367">IF(P367="-",0,P367/(1+'General inputs'!$H$32)^IFERROR(INDEX('MP Calculations'!$C$40:$C$130,MATCH(F367,'MP Calculations'!$D$40:$D$130,0),0),-1))</f>
        <v>5741.1218271633734</v>
      </c>
    </row>
    <row r="368" spans="3:17" x14ac:dyDescent="0.25">
      <c r="C368" s="159"/>
      <c r="D368" s="165" t="s">
        <v>773</v>
      </c>
      <c r="E368" s="239">
        <v>42306</v>
      </c>
      <c r="F368" s="172" t="str">
        <f t="shared" si="17"/>
        <v>2015-16</v>
      </c>
      <c r="G368" s="68"/>
      <c r="H368" s="167" t="s">
        <v>279</v>
      </c>
      <c r="I368" s="173">
        <v>19964.399283333707</v>
      </c>
      <c r="J368" s="168">
        <f>IFERROR(MIN('MP Calculations'!$E$30/I368,1),"-")</f>
        <v>0.34115533736707537</v>
      </c>
      <c r="K368" s="12"/>
      <c r="L368" s="159">
        <v>1</v>
      </c>
      <c r="M368" s="159" t="s">
        <v>493</v>
      </c>
      <c r="N368" s="159">
        <v>1778.1</v>
      </c>
      <c r="O368" s="185">
        <f t="shared" si="16"/>
        <v>1778.1</v>
      </c>
      <c r="P368" s="215">
        <f t="shared" si="18"/>
        <v>606.60830537239667</v>
      </c>
      <c r="Q368" s="215" cm="1">
        <f t="array" ref="Q368">IF(P368="-",0,P368/(1+'General inputs'!$H$32)^IFERROR(INDEX('MP Calculations'!$C$40:$C$130,MATCH(F368,'MP Calculations'!$D$40:$D$130,0),0),-1))</f>
        <v>809.06308269671558</v>
      </c>
    </row>
    <row r="369" spans="3:17" x14ac:dyDescent="0.25">
      <c r="C369" s="159"/>
      <c r="D369" s="165" t="s">
        <v>749</v>
      </c>
      <c r="E369" s="239">
        <v>42306</v>
      </c>
      <c r="F369" s="172" t="str">
        <f t="shared" si="17"/>
        <v>2015-16</v>
      </c>
      <c r="G369" s="68"/>
      <c r="H369" s="167" t="s">
        <v>279</v>
      </c>
      <c r="I369" s="173">
        <v>19964.399283333707</v>
      </c>
      <c r="J369" s="168">
        <f>IFERROR(MIN('MP Calculations'!$E$30/I369,1),"-")</f>
        <v>0.34115533736707537</v>
      </c>
      <c r="K369" s="12"/>
      <c r="L369" s="159">
        <v>1</v>
      </c>
      <c r="M369" s="159" t="s">
        <v>493</v>
      </c>
      <c r="N369" s="159">
        <v>3521.96</v>
      </c>
      <c r="O369" s="185">
        <f t="shared" si="16"/>
        <v>3521.96</v>
      </c>
      <c r="P369" s="215">
        <f t="shared" si="18"/>
        <v>1201.5354519933449</v>
      </c>
      <c r="Q369" s="215" cm="1">
        <f t="array" ref="Q369">IF(P369="-",0,P369/(1+'General inputs'!$H$32)^IFERROR(INDEX('MP Calculations'!$C$40:$C$130,MATCH(F369,'MP Calculations'!$D$40:$D$130,0),0),-1))</f>
        <v>1602.5464342469629</v>
      </c>
    </row>
    <row r="370" spans="3:17" x14ac:dyDescent="0.25">
      <c r="C370" s="159"/>
      <c r="D370" s="165" t="s">
        <v>774</v>
      </c>
      <c r="E370" s="239">
        <v>42306</v>
      </c>
      <c r="F370" s="172" t="str">
        <f t="shared" si="17"/>
        <v>2015-16</v>
      </c>
      <c r="G370" s="68"/>
      <c r="H370" s="167" t="s">
        <v>279</v>
      </c>
      <c r="I370" s="173">
        <v>19964.399283333707</v>
      </c>
      <c r="J370" s="168">
        <f>IFERROR(MIN('MP Calculations'!$E$30/I370,1),"-")</f>
        <v>0.34115533736707537</v>
      </c>
      <c r="K370" s="12"/>
      <c r="L370" s="159">
        <v>1</v>
      </c>
      <c r="M370" s="159" t="s">
        <v>493</v>
      </c>
      <c r="N370" s="159">
        <v>3194.43</v>
      </c>
      <c r="O370" s="185">
        <f t="shared" si="16"/>
        <v>3194.43</v>
      </c>
      <c r="P370" s="215">
        <f t="shared" si="18"/>
        <v>1089.7968443455065</v>
      </c>
      <c r="Q370" s="215" cm="1">
        <f t="array" ref="Q370">IF(P370="-",0,P370/(1+'General inputs'!$H$32)^IFERROR(INDEX('MP Calculations'!$C$40:$C$130,MATCH(F370,'MP Calculations'!$D$40:$D$130,0),0),-1))</f>
        <v>1453.5152034524883</v>
      </c>
    </row>
    <row r="371" spans="3:17" x14ac:dyDescent="0.25">
      <c r="C371" s="159"/>
      <c r="D371" s="165" t="s">
        <v>775</v>
      </c>
      <c r="E371" s="239">
        <v>42323</v>
      </c>
      <c r="F371" s="172" t="str">
        <f t="shared" si="17"/>
        <v>2015-16</v>
      </c>
      <c r="G371" s="68"/>
      <c r="H371" s="167" t="s">
        <v>279</v>
      </c>
      <c r="I371" s="173">
        <v>19964.399283333707</v>
      </c>
      <c r="J371" s="168">
        <f>IFERROR(MIN('MP Calculations'!$E$30/I371,1),"-")</f>
        <v>0.34115533736707537</v>
      </c>
      <c r="K371" s="12"/>
      <c r="L371" s="159">
        <v>1</v>
      </c>
      <c r="M371" s="159" t="s">
        <v>493</v>
      </c>
      <c r="N371" s="159">
        <v>6882.99</v>
      </c>
      <c r="O371" s="185">
        <f t="shared" si="16"/>
        <v>6882.99</v>
      </c>
      <c r="P371" s="215">
        <f t="shared" si="18"/>
        <v>2348.1687755442063</v>
      </c>
      <c r="Q371" s="215" cm="1">
        <f t="array" ref="Q371">IF(P371="-",0,P371/(1+'General inputs'!$H$32)^IFERROR(INDEX('MP Calculations'!$C$40:$C$130,MATCH(F371,'MP Calculations'!$D$40:$D$130,0),0),-1))</f>
        <v>3131.8672220744993</v>
      </c>
    </row>
    <row r="372" spans="3:17" x14ac:dyDescent="0.25">
      <c r="C372" s="159"/>
      <c r="D372" s="165" t="s">
        <v>776</v>
      </c>
      <c r="E372" s="239">
        <v>42336</v>
      </c>
      <c r="F372" s="172" t="str">
        <f t="shared" si="17"/>
        <v>2015-16</v>
      </c>
      <c r="G372" s="68"/>
      <c r="H372" s="167" t="s">
        <v>279</v>
      </c>
      <c r="I372" s="173">
        <v>19964.399283333707</v>
      </c>
      <c r="J372" s="168">
        <f>IFERROR(MIN('MP Calculations'!$E$30/I372,1),"-")</f>
        <v>0.34115533736707537</v>
      </c>
      <c r="K372" s="12"/>
      <c r="L372" s="159">
        <v>1</v>
      </c>
      <c r="M372" s="159" t="s">
        <v>493</v>
      </c>
      <c r="N372" s="159">
        <v>5255.69</v>
      </c>
      <c r="O372" s="185">
        <f t="shared" si="16"/>
        <v>5255.69</v>
      </c>
      <c r="P372" s="215">
        <f t="shared" si="18"/>
        <v>1793.0066950467642</v>
      </c>
      <c r="Q372" s="215" cm="1">
        <f t="array" ref="Q372">IF(P372="-",0,P372/(1+'General inputs'!$H$32)^IFERROR(INDEX('MP Calculations'!$C$40:$C$130,MATCH(F372,'MP Calculations'!$D$40:$D$130,0),0),-1))</f>
        <v>2391.4204786560381</v>
      </c>
    </row>
    <row r="373" spans="3:17" x14ac:dyDescent="0.25">
      <c r="C373" s="159"/>
      <c r="D373" s="165" t="s">
        <v>777</v>
      </c>
      <c r="E373" s="239">
        <v>42344</v>
      </c>
      <c r="F373" s="172" t="str">
        <f t="shared" si="17"/>
        <v>2015-16</v>
      </c>
      <c r="G373" s="68"/>
      <c r="H373" s="167" t="s">
        <v>279</v>
      </c>
      <c r="I373" s="173">
        <v>19964.399283333707</v>
      </c>
      <c r="J373" s="168">
        <f>IFERROR(MIN('MP Calculations'!$E$30/I373,1),"-")</f>
        <v>0.34115533736707537</v>
      </c>
      <c r="K373" s="12"/>
      <c r="L373" s="159">
        <v>1</v>
      </c>
      <c r="M373" s="159" t="s">
        <v>493</v>
      </c>
      <c r="N373" s="159">
        <v>12734.73</v>
      </c>
      <c r="O373" s="185">
        <f t="shared" si="16"/>
        <v>12734.73</v>
      </c>
      <c r="P373" s="215">
        <f t="shared" si="18"/>
        <v>4344.521109428616</v>
      </c>
      <c r="Q373" s="215" cm="1">
        <f t="array" ref="Q373">IF(P373="-",0,P373/(1+'General inputs'!$H$32)^IFERROR(INDEX('MP Calculations'!$C$40:$C$130,MATCH(F373,'MP Calculations'!$D$40:$D$130,0),0),-1))</f>
        <v>5794.4996969295016</v>
      </c>
    </row>
    <row r="374" spans="3:17" x14ac:dyDescent="0.25">
      <c r="C374" s="159"/>
      <c r="D374" s="165" t="s">
        <v>778</v>
      </c>
      <c r="E374" s="239">
        <v>42349</v>
      </c>
      <c r="F374" s="172" t="str">
        <f t="shared" si="17"/>
        <v>2015-16</v>
      </c>
      <c r="G374" s="68"/>
      <c r="H374" s="167" t="s">
        <v>279</v>
      </c>
      <c r="I374" s="173">
        <v>19964.399283333707</v>
      </c>
      <c r="J374" s="168">
        <f>IFERROR(MIN('MP Calculations'!$E$30/I374,1),"-")</f>
        <v>0.34115533736707537</v>
      </c>
      <c r="K374" s="12"/>
      <c r="L374" s="159">
        <v>1</v>
      </c>
      <c r="M374" s="159" t="s">
        <v>493</v>
      </c>
      <c r="N374" s="159">
        <v>28868.23</v>
      </c>
      <c r="O374" s="185">
        <f t="shared" si="16"/>
        <v>28868.23</v>
      </c>
      <c r="P374" s="215">
        <f t="shared" si="18"/>
        <v>9848.5507448403259</v>
      </c>
      <c r="Q374" s="215" cm="1">
        <f t="array" ref="Q374">IF(P374="-",0,P374/(1+'General inputs'!$H$32)^IFERROR(INDEX('MP Calculations'!$C$40:$C$130,MATCH(F374,'MP Calculations'!$D$40:$D$130,0),0),-1))</f>
        <v>13135.4924671266</v>
      </c>
    </row>
    <row r="375" spans="3:17" x14ac:dyDescent="0.25">
      <c r="C375" s="159"/>
      <c r="D375" s="165" t="s">
        <v>779</v>
      </c>
      <c r="E375" s="239">
        <v>42351</v>
      </c>
      <c r="F375" s="172" t="str">
        <f t="shared" si="17"/>
        <v>2015-16</v>
      </c>
      <c r="G375" s="68"/>
      <c r="H375" s="167" t="s">
        <v>279</v>
      </c>
      <c r="I375" s="173">
        <v>19964.399283333707</v>
      </c>
      <c r="J375" s="168">
        <f>IFERROR(MIN('MP Calculations'!$E$30/I375,1),"-")</f>
        <v>0.34115533736707537</v>
      </c>
      <c r="K375" s="12"/>
      <c r="L375" s="159">
        <v>1</v>
      </c>
      <c r="M375" s="159" t="s">
        <v>493</v>
      </c>
      <c r="N375" s="159">
        <v>2391.06</v>
      </c>
      <c r="O375" s="185">
        <f t="shared" si="16"/>
        <v>2391.06</v>
      </c>
      <c r="P375" s="215">
        <f t="shared" si="18"/>
        <v>815.72288096491923</v>
      </c>
      <c r="Q375" s="215" cm="1">
        <f t="array" ref="Q375">IF(P375="-",0,P375/(1+'General inputs'!$H$32)^IFERROR(INDEX('MP Calculations'!$C$40:$C$130,MATCH(F375,'MP Calculations'!$D$40:$D$130,0),0),-1))</f>
        <v>1087.969391211298</v>
      </c>
    </row>
    <row r="376" spans="3:17" x14ac:dyDescent="0.25">
      <c r="C376" s="159"/>
      <c r="D376" s="165" t="s">
        <v>780</v>
      </c>
      <c r="E376" s="239">
        <v>42378</v>
      </c>
      <c r="F376" s="172" t="str">
        <f t="shared" si="17"/>
        <v>2015-16</v>
      </c>
      <c r="G376" s="68"/>
      <c r="H376" s="167" t="s">
        <v>279</v>
      </c>
      <c r="I376" s="173">
        <v>19964.399283333707</v>
      </c>
      <c r="J376" s="168">
        <f>IFERROR(MIN('MP Calculations'!$E$30/I376,1),"-")</f>
        <v>0.34115533736707537</v>
      </c>
      <c r="K376" s="12"/>
      <c r="L376" s="159">
        <v>1</v>
      </c>
      <c r="M376" s="159" t="s">
        <v>493</v>
      </c>
      <c r="N376" s="159">
        <v>2315.13</v>
      </c>
      <c r="O376" s="185">
        <f t="shared" si="16"/>
        <v>2315.13</v>
      </c>
      <c r="P376" s="215">
        <f t="shared" si="18"/>
        <v>789.81895619863724</v>
      </c>
      <c r="Q376" s="215" cm="1">
        <f t="array" ref="Q376">IF(P376="-",0,P376/(1+'General inputs'!$H$32)^IFERROR(INDEX('MP Calculations'!$C$40:$C$130,MATCH(F376,'MP Calculations'!$D$40:$D$130,0),0),-1))</f>
        <v>1053.4200633505693</v>
      </c>
    </row>
    <row r="377" spans="3:17" x14ac:dyDescent="0.25">
      <c r="C377" s="159"/>
      <c r="D377" s="165" t="s">
        <v>781</v>
      </c>
      <c r="E377" s="239">
        <v>42382</v>
      </c>
      <c r="F377" s="172" t="str">
        <f t="shared" si="17"/>
        <v>2015-16</v>
      </c>
      <c r="G377" s="68"/>
      <c r="H377" s="167" t="s">
        <v>279</v>
      </c>
      <c r="I377" s="173">
        <v>19964.399283333707</v>
      </c>
      <c r="J377" s="168">
        <f>IFERROR(MIN('MP Calculations'!$E$30/I377,1),"-")</f>
        <v>0.34115533736707537</v>
      </c>
      <c r="K377" s="12"/>
      <c r="L377" s="159">
        <v>1</v>
      </c>
      <c r="M377" s="159" t="s">
        <v>493</v>
      </c>
      <c r="N377" s="159">
        <v>5387.87</v>
      </c>
      <c r="O377" s="185">
        <f t="shared" si="16"/>
        <v>5387.87</v>
      </c>
      <c r="P377" s="215">
        <f t="shared" si="18"/>
        <v>1838.1006075399443</v>
      </c>
      <c r="Q377" s="215" cm="1">
        <f t="array" ref="Q377">IF(P377="-",0,P377/(1+'General inputs'!$H$32)^IFERROR(INDEX('MP Calculations'!$C$40:$C$130,MATCH(F377,'MP Calculations'!$D$40:$D$130,0),0),-1))</f>
        <v>2451.564429092376</v>
      </c>
    </row>
    <row r="378" spans="3:17" x14ac:dyDescent="0.25">
      <c r="C378" s="159"/>
      <c r="D378" s="165" t="s">
        <v>782</v>
      </c>
      <c r="E378" s="239">
        <v>42397</v>
      </c>
      <c r="F378" s="172" t="str">
        <f t="shared" si="17"/>
        <v>2015-16</v>
      </c>
      <c r="G378" s="68"/>
      <c r="H378" s="167" t="s">
        <v>279</v>
      </c>
      <c r="I378" s="173">
        <v>19964.399283333707</v>
      </c>
      <c r="J378" s="168">
        <f>IFERROR(MIN('MP Calculations'!$E$30/I378,1),"-")</f>
        <v>0.34115533736707537</v>
      </c>
      <c r="K378" s="12"/>
      <c r="L378" s="159">
        <v>1</v>
      </c>
      <c r="M378" s="159" t="s">
        <v>493</v>
      </c>
      <c r="N378" s="159">
        <v>7374.75</v>
      </c>
      <c r="O378" s="185">
        <f t="shared" si="16"/>
        <v>7374.75</v>
      </c>
      <c r="P378" s="215">
        <f t="shared" si="18"/>
        <v>2515.9353242478392</v>
      </c>
      <c r="Q378" s="215" cm="1">
        <f t="array" ref="Q378">IF(P378="-",0,P378/(1+'General inputs'!$H$32)^IFERROR(INDEX('MP Calculations'!$C$40:$C$130,MATCH(F378,'MP Calculations'!$D$40:$D$130,0),0),-1))</f>
        <v>3355.6256504795028</v>
      </c>
    </row>
    <row r="379" spans="3:17" x14ac:dyDescent="0.25">
      <c r="C379" s="159"/>
      <c r="D379" s="165" t="s">
        <v>783</v>
      </c>
      <c r="E379" s="239">
        <v>42415</v>
      </c>
      <c r="F379" s="172" t="str">
        <f t="shared" si="17"/>
        <v>2015-16</v>
      </c>
      <c r="G379" s="68"/>
      <c r="H379" s="167" t="s">
        <v>279</v>
      </c>
      <c r="I379" s="173">
        <v>19964.399283333707</v>
      </c>
      <c r="J379" s="168">
        <f>IFERROR(MIN('MP Calculations'!$E$30/I379,1),"-")</f>
        <v>0.34115533736707537</v>
      </c>
      <c r="K379" s="12"/>
      <c r="L379" s="159">
        <v>1</v>
      </c>
      <c r="M379" s="159" t="s">
        <v>493</v>
      </c>
      <c r="N379" s="159">
        <v>2149.84</v>
      </c>
      <c r="O379" s="185">
        <f t="shared" si="16"/>
        <v>2149.84</v>
      </c>
      <c r="P379" s="215">
        <f t="shared" si="18"/>
        <v>733.4293904852334</v>
      </c>
      <c r="Q379" s="215" cm="1">
        <f t="array" ref="Q379">IF(P379="-",0,P379/(1+'General inputs'!$H$32)^IFERROR(INDEX('MP Calculations'!$C$40:$C$130,MATCH(F379,'MP Calculations'!$D$40:$D$130,0),0),-1))</f>
        <v>978.21054929683794</v>
      </c>
    </row>
    <row r="380" spans="3:17" x14ac:dyDescent="0.25">
      <c r="C380" s="159"/>
      <c r="D380" s="165" t="s">
        <v>784</v>
      </c>
      <c r="E380" s="239">
        <v>42421</v>
      </c>
      <c r="F380" s="172" t="str">
        <f t="shared" si="17"/>
        <v>2015-16</v>
      </c>
      <c r="G380" s="68"/>
      <c r="H380" s="167" t="s">
        <v>279</v>
      </c>
      <c r="I380" s="173">
        <v>19964.399283333707</v>
      </c>
      <c r="J380" s="168">
        <f>IFERROR(MIN('MP Calculations'!$E$30/I380,1),"-")</f>
        <v>0.34115533736707537</v>
      </c>
      <c r="K380" s="12"/>
      <c r="L380" s="159">
        <v>1</v>
      </c>
      <c r="M380" s="159" t="s">
        <v>493</v>
      </c>
      <c r="N380" s="159">
        <v>185.42</v>
      </c>
      <c r="O380" s="185">
        <f t="shared" si="16"/>
        <v>185.42</v>
      </c>
      <c r="P380" s="215">
        <f t="shared" si="18"/>
        <v>63.257022654603112</v>
      </c>
      <c r="Q380" s="215" cm="1">
        <f t="array" ref="Q380">IF(P380="-",0,P380/(1+'General inputs'!$H$32)^IFERROR(INDEX('MP Calculations'!$C$40:$C$130,MATCH(F380,'MP Calculations'!$D$40:$D$130,0),0),-1))</f>
        <v>84.368976319456166</v>
      </c>
    </row>
    <row r="381" spans="3:17" x14ac:dyDescent="0.25">
      <c r="C381" s="159"/>
      <c r="D381" s="165" t="s">
        <v>785</v>
      </c>
      <c r="E381" s="239">
        <v>42425</v>
      </c>
      <c r="F381" s="172" t="str">
        <f t="shared" si="17"/>
        <v>2015-16</v>
      </c>
      <c r="G381" s="68"/>
      <c r="H381" s="167" t="s">
        <v>279</v>
      </c>
      <c r="I381" s="173">
        <v>19964.399283333707</v>
      </c>
      <c r="J381" s="168">
        <f>IFERROR(MIN('MP Calculations'!$E$30/I381,1),"-")</f>
        <v>0.34115533736707537</v>
      </c>
      <c r="K381" s="12"/>
      <c r="L381" s="159">
        <v>1</v>
      </c>
      <c r="M381" s="159" t="s">
        <v>493</v>
      </c>
      <c r="N381" s="159">
        <v>1329.45</v>
      </c>
      <c r="O381" s="185">
        <f t="shared" si="16"/>
        <v>1329.45</v>
      </c>
      <c r="P381" s="215">
        <f t="shared" si="18"/>
        <v>453.54896326265839</v>
      </c>
      <c r="Q381" s="215" cm="1">
        <f t="array" ref="Q381">IF(P381="-",0,P381/(1+'General inputs'!$H$32)^IFERROR(INDEX('MP Calculations'!$C$40:$C$130,MATCH(F381,'MP Calculations'!$D$40:$D$130,0),0),-1))</f>
        <v>604.92037303365885</v>
      </c>
    </row>
    <row r="382" spans="3:17" x14ac:dyDescent="0.25">
      <c r="C382" s="159"/>
      <c r="D382" s="165" t="s">
        <v>786</v>
      </c>
      <c r="E382" s="239">
        <v>42443</v>
      </c>
      <c r="F382" s="172" t="str">
        <f t="shared" si="17"/>
        <v>2015-16</v>
      </c>
      <c r="G382" s="68"/>
      <c r="H382" s="167" t="s">
        <v>279</v>
      </c>
      <c r="I382" s="173">
        <v>19964.399283333707</v>
      </c>
      <c r="J382" s="168">
        <f>IFERROR(MIN('MP Calculations'!$E$30/I382,1),"-")</f>
        <v>0.34115533736707537</v>
      </c>
      <c r="K382" s="12"/>
      <c r="L382" s="159">
        <v>1</v>
      </c>
      <c r="M382" s="159" t="s">
        <v>493</v>
      </c>
      <c r="N382" s="159">
        <v>805.01</v>
      </c>
      <c r="O382" s="185">
        <f t="shared" si="16"/>
        <v>805.01</v>
      </c>
      <c r="P382" s="215">
        <f t="shared" si="18"/>
        <v>274.63345813386934</v>
      </c>
      <c r="Q382" s="215" cm="1">
        <f t="array" ref="Q382">IF(P382="-",0,P382/(1+'General inputs'!$H$32)^IFERROR(INDEX('MP Calculations'!$C$40:$C$130,MATCH(F382,'MP Calculations'!$D$40:$D$130,0),0),-1))</f>
        <v>366.29203768161693</v>
      </c>
    </row>
    <row r="383" spans="3:17" x14ac:dyDescent="0.25">
      <c r="C383" s="159"/>
      <c r="D383" s="165" t="s">
        <v>787</v>
      </c>
      <c r="E383" s="239">
        <v>42443</v>
      </c>
      <c r="F383" s="172" t="str">
        <f t="shared" si="17"/>
        <v>2015-16</v>
      </c>
      <c r="G383" s="68"/>
      <c r="H383" s="167" t="s">
        <v>279</v>
      </c>
      <c r="I383" s="173">
        <v>19964.399283333707</v>
      </c>
      <c r="J383" s="168">
        <f>IFERROR(MIN('MP Calculations'!$E$30/I383,1),"-")</f>
        <v>0.34115533736707537</v>
      </c>
      <c r="K383" s="12"/>
      <c r="L383" s="159">
        <v>1</v>
      </c>
      <c r="M383" s="159" t="s">
        <v>493</v>
      </c>
      <c r="N383" s="159">
        <v>592.24</v>
      </c>
      <c r="O383" s="185">
        <f t="shared" si="16"/>
        <v>592.24</v>
      </c>
      <c r="P383" s="215">
        <f t="shared" si="18"/>
        <v>202.04583700227673</v>
      </c>
      <c r="Q383" s="215" cm="1">
        <f t="array" ref="Q383">IF(P383="-",0,P383/(1+'General inputs'!$H$32)^IFERROR(INDEX('MP Calculations'!$C$40:$C$130,MATCH(F383,'MP Calculations'!$D$40:$D$130,0),0),-1))</f>
        <v>269.47838709650915</v>
      </c>
    </row>
    <row r="384" spans="3:17" x14ac:dyDescent="0.25">
      <c r="C384" s="159"/>
      <c r="D384" s="165" t="s">
        <v>788</v>
      </c>
      <c r="E384" s="239">
        <v>42443</v>
      </c>
      <c r="F384" s="172" t="str">
        <f t="shared" si="17"/>
        <v>2015-16</v>
      </c>
      <c r="G384" s="68"/>
      <c r="H384" s="167" t="s">
        <v>279</v>
      </c>
      <c r="I384" s="173">
        <v>19964.399283333707</v>
      </c>
      <c r="J384" s="168">
        <f>IFERROR(MIN('MP Calculations'!$E$30/I384,1),"-")</f>
        <v>0.34115533736707537</v>
      </c>
      <c r="K384" s="12"/>
      <c r="L384" s="159">
        <v>1</v>
      </c>
      <c r="M384" s="159" t="s">
        <v>493</v>
      </c>
      <c r="N384" s="159">
        <v>273.08999999999997</v>
      </c>
      <c r="O384" s="185">
        <f t="shared" si="16"/>
        <v>273.08999999999997</v>
      </c>
      <c r="P384" s="215">
        <f t="shared" si="18"/>
        <v>93.166111081574599</v>
      </c>
      <c r="Q384" s="215" cm="1">
        <f t="array" ref="Q384">IF(P384="-",0,P384/(1+'General inputs'!$H$32)^IFERROR(INDEX('MP Calculations'!$C$40:$C$130,MATCH(F384,'MP Calculations'!$D$40:$D$130,0),0),-1))</f>
        <v>124.26018629640969</v>
      </c>
    </row>
    <row r="385" spans="3:17" x14ac:dyDescent="0.25">
      <c r="C385" s="159"/>
      <c r="D385" s="165" t="s">
        <v>789</v>
      </c>
      <c r="E385" s="239">
        <v>42443</v>
      </c>
      <c r="F385" s="172" t="str">
        <f t="shared" si="17"/>
        <v>2015-16</v>
      </c>
      <c r="G385" s="68"/>
      <c r="H385" s="167" t="s">
        <v>279</v>
      </c>
      <c r="I385" s="173">
        <v>19964.399283333707</v>
      </c>
      <c r="J385" s="168">
        <f>IFERROR(MIN('MP Calculations'!$E$30/I385,1),"-")</f>
        <v>0.34115533736707537</v>
      </c>
      <c r="K385" s="12"/>
      <c r="L385" s="159">
        <v>1</v>
      </c>
      <c r="M385" s="159" t="s">
        <v>493</v>
      </c>
      <c r="N385" s="159">
        <v>273.08999999999997</v>
      </c>
      <c r="O385" s="185">
        <f t="shared" ref="O385:O541" si="19">IF(N385="","-",L385*N385)</f>
        <v>273.08999999999997</v>
      </c>
      <c r="P385" s="215">
        <f t="shared" si="18"/>
        <v>93.166111081574599</v>
      </c>
      <c r="Q385" s="215" cm="1">
        <f t="array" ref="Q385">IF(P385="-",0,P385/(1+'General inputs'!$H$32)^IFERROR(INDEX('MP Calculations'!$C$40:$C$130,MATCH(F385,'MP Calculations'!$D$40:$D$130,0),0),-1))</f>
        <v>124.26018629640969</v>
      </c>
    </row>
    <row r="386" spans="3:17" x14ac:dyDescent="0.25">
      <c r="C386" s="159"/>
      <c r="D386" s="165" t="s">
        <v>790</v>
      </c>
      <c r="E386" s="239">
        <v>42443</v>
      </c>
      <c r="F386" s="172" t="str">
        <f t="shared" si="17"/>
        <v>2015-16</v>
      </c>
      <c r="G386" s="68"/>
      <c r="H386" s="167" t="s">
        <v>279</v>
      </c>
      <c r="I386" s="173">
        <v>19964.399283333707</v>
      </c>
      <c r="J386" s="168">
        <f>IFERROR(MIN('MP Calculations'!$E$30/I386,1),"-")</f>
        <v>0.34115533736707537</v>
      </c>
      <c r="K386" s="12"/>
      <c r="L386" s="159">
        <v>1</v>
      </c>
      <c r="M386" s="159" t="s">
        <v>493</v>
      </c>
      <c r="N386" s="159">
        <v>273.08999999999997</v>
      </c>
      <c r="O386" s="185">
        <f t="shared" si="19"/>
        <v>273.08999999999997</v>
      </c>
      <c r="P386" s="215">
        <f t="shared" si="18"/>
        <v>93.166111081574599</v>
      </c>
      <c r="Q386" s="215" cm="1">
        <f t="array" ref="Q386">IF(P386="-",0,P386/(1+'General inputs'!$H$32)^IFERROR(INDEX('MP Calculations'!$C$40:$C$130,MATCH(F386,'MP Calculations'!$D$40:$D$130,0),0),-1))</f>
        <v>124.26018629640969</v>
      </c>
    </row>
    <row r="387" spans="3:17" x14ac:dyDescent="0.25">
      <c r="C387" s="159"/>
      <c r="D387" s="165" t="s">
        <v>791</v>
      </c>
      <c r="E387" s="239">
        <v>42443</v>
      </c>
      <c r="F387" s="172" t="str">
        <f t="shared" si="17"/>
        <v>2015-16</v>
      </c>
      <c r="G387" s="68"/>
      <c r="H387" s="167" t="s">
        <v>279</v>
      </c>
      <c r="I387" s="173">
        <v>19964.399283333707</v>
      </c>
      <c r="J387" s="168">
        <f>IFERROR(MIN('MP Calculations'!$E$30/I387,1),"-")</f>
        <v>0.34115533736707537</v>
      </c>
      <c r="K387" s="12"/>
      <c r="L387" s="159">
        <v>1</v>
      </c>
      <c r="M387" s="159" t="s">
        <v>493</v>
      </c>
      <c r="N387" s="159">
        <v>486.4</v>
      </c>
      <c r="O387" s="185">
        <f t="shared" si="19"/>
        <v>486.4</v>
      </c>
      <c r="P387" s="215">
        <f t="shared" si="18"/>
        <v>165.93795609534544</v>
      </c>
      <c r="Q387" s="215" cm="1">
        <f t="array" ref="Q387">IF(P387="-",0,P387/(1+'General inputs'!$H$32)^IFERROR(INDEX('MP Calculations'!$C$40:$C$130,MATCH(F387,'MP Calculations'!$D$40:$D$130,0),0),-1))</f>
        <v>221.31954525824332</v>
      </c>
    </row>
    <row r="388" spans="3:17" x14ac:dyDescent="0.25">
      <c r="C388" s="159"/>
      <c r="D388" s="165" t="s">
        <v>792</v>
      </c>
      <c r="E388" s="239">
        <v>42443</v>
      </c>
      <c r="F388" s="172" t="str">
        <f t="shared" si="17"/>
        <v>2015-16</v>
      </c>
      <c r="G388" s="68"/>
      <c r="H388" s="167" t="s">
        <v>279</v>
      </c>
      <c r="I388" s="173">
        <v>19964.399283333707</v>
      </c>
      <c r="J388" s="168">
        <f>IFERROR(MIN('MP Calculations'!$E$30/I388,1),"-")</f>
        <v>0.34115533736707537</v>
      </c>
      <c r="K388" s="12"/>
      <c r="L388" s="159">
        <v>1</v>
      </c>
      <c r="M388" s="159" t="s">
        <v>493</v>
      </c>
      <c r="N388" s="159">
        <v>613.09</v>
      </c>
      <c r="O388" s="185">
        <f t="shared" si="19"/>
        <v>613.09</v>
      </c>
      <c r="P388" s="215">
        <f t="shared" si="18"/>
        <v>209.15892578638025</v>
      </c>
      <c r="Q388" s="215" cm="1">
        <f t="array" ref="Q388">IF(P388="-",0,P388/(1+'General inputs'!$H$32)^IFERROR(INDEX('MP Calculations'!$C$40:$C$130,MATCH(F388,'MP Calculations'!$D$40:$D$130,0),0),-1))</f>
        <v>278.96546053120153</v>
      </c>
    </row>
    <row r="389" spans="3:17" x14ac:dyDescent="0.25">
      <c r="C389" s="159"/>
      <c r="D389" s="165" t="s">
        <v>793</v>
      </c>
      <c r="E389" s="239">
        <v>42443</v>
      </c>
      <c r="F389" s="172" t="str">
        <f t="shared" si="17"/>
        <v>2015-16</v>
      </c>
      <c r="G389" s="68"/>
      <c r="H389" s="167" t="s">
        <v>279</v>
      </c>
      <c r="I389" s="173">
        <v>19964.399283333707</v>
      </c>
      <c r="J389" s="168">
        <f>IFERROR(MIN('MP Calculations'!$E$30/I389,1),"-")</f>
        <v>0.34115533736707537</v>
      </c>
      <c r="K389" s="12"/>
      <c r="L389" s="159">
        <v>1</v>
      </c>
      <c r="M389" s="159" t="s">
        <v>493</v>
      </c>
      <c r="N389" s="159">
        <v>273.08999999999997</v>
      </c>
      <c r="O389" s="185">
        <f t="shared" si="19"/>
        <v>273.08999999999997</v>
      </c>
      <c r="P389" s="215">
        <f t="shared" si="18"/>
        <v>93.166111081574599</v>
      </c>
      <c r="Q389" s="215" cm="1">
        <f t="array" ref="Q389">IF(P389="-",0,P389/(1+'General inputs'!$H$32)^IFERROR(INDEX('MP Calculations'!$C$40:$C$130,MATCH(F389,'MP Calculations'!$D$40:$D$130,0),0),-1))</f>
        <v>124.26018629640969</v>
      </c>
    </row>
    <row r="390" spans="3:17" x14ac:dyDescent="0.25">
      <c r="C390" s="159"/>
      <c r="D390" s="165" t="s">
        <v>794</v>
      </c>
      <c r="E390" s="239">
        <v>42443</v>
      </c>
      <c r="F390" s="172" t="str">
        <f t="shared" si="17"/>
        <v>2015-16</v>
      </c>
      <c r="G390" s="68"/>
      <c r="H390" s="167" t="s">
        <v>279</v>
      </c>
      <c r="I390" s="173">
        <v>19964.399283333707</v>
      </c>
      <c r="J390" s="168">
        <f>IFERROR(MIN('MP Calculations'!$E$30/I390,1),"-")</f>
        <v>0.34115533736707537</v>
      </c>
      <c r="K390" s="12"/>
      <c r="L390" s="159">
        <v>1</v>
      </c>
      <c r="M390" s="159" t="s">
        <v>493</v>
      </c>
      <c r="N390" s="159">
        <v>273.08999999999997</v>
      </c>
      <c r="O390" s="185">
        <f t="shared" si="19"/>
        <v>273.08999999999997</v>
      </c>
      <c r="P390" s="215">
        <f t="shared" si="18"/>
        <v>93.166111081574599</v>
      </c>
      <c r="Q390" s="215" cm="1">
        <f t="array" ref="Q390">IF(P390="-",0,P390/(1+'General inputs'!$H$32)^IFERROR(INDEX('MP Calculations'!$C$40:$C$130,MATCH(F390,'MP Calculations'!$D$40:$D$130,0),0),-1))</f>
        <v>124.26018629640969</v>
      </c>
    </row>
    <row r="391" spans="3:17" x14ac:dyDescent="0.25">
      <c r="C391" s="159"/>
      <c r="D391" s="165" t="s">
        <v>795</v>
      </c>
      <c r="E391" s="239">
        <v>42443</v>
      </c>
      <c r="F391" s="172" t="str">
        <f t="shared" si="17"/>
        <v>2015-16</v>
      </c>
      <c r="G391" s="68"/>
      <c r="H391" s="167" t="s">
        <v>279</v>
      </c>
      <c r="I391" s="173">
        <v>19964.399283333707</v>
      </c>
      <c r="J391" s="168">
        <f>IFERROR(MIN('MP Calculations'!$E$30/I391,1),"-")</f>
        <v>0.34115533736707537</v>
      </c>
      <c r="K391" s="12"/>
      <c r="L391" s="159">
        <v>1</v>
      </c>
      <c r="M391" s="159" t="s">
        <v>493</v>
      </c>
      <c r="N391" s="159">
        <v>592.24</v>
      </c>
      <c r="O391" s="185">
        <f t="shared" si="19"/>
        <v>592.24</v>
      </c>
      <c r="P391" s="215">
        <f t="shared" si="18"/>
        <v>202.04583700227673</v>
      </c>
      <c r="Q391" s="215" cm="1">
        <f t="array" ref="Q391">IF(P391="-",0,P391/(1+'General inputs'!$H$32)^IFERROR(INDEX('MP Calculations'!$C$40:$C$130,MATCH(F391,'MP Calculations'!$D$40:$D$130,0),0),-1))</f>
        <v>269.47838709650915</v>
      </c>
    </row>
    <row r="392" spans="3:17" x14ac:dyDescent="0.25">
      <c r="C392" s="159"/>
      <c r="D392" s="165" t="s">
        <v>796</v>
      </c>
      <c r="E392" s="239">
        <v>42450</v>
      </c>
      <c r="F392" s="172" t="str">
        <f t="shared" si="17"/>
        <v>2015-16</v>
      </c>
      <c r="G392" s="68"/>
      <c r="H392" s="167" t="s">
        <v>279</v>
      </c>
      <c r="I392" s="173">
        <v>19964.399283333707</v>
      </c>
      <c r="J392" s="168">
        <f>IFERROR(MIN('MP Calculations'!$E$30/I392,1),"-")</f>
        <v>0.34115533736707537</v>
      </c>
      <c r="K392" s="12"/>
      <c r="L392" s="159">
        <v>1</v>
      </c>
      <c r="M392" s="159" t="s">
        <v>493</v>
      </c>
      <c r="N392" s="159">
        <v>3408.84</v>
      </c>
      <c r="O392" s="185">
        <f t="shared" si="19"/>
        <v>3408.84</v>
      </c>
      <c r="P392" s="215">
        <f t="shared" si="18"/>
        <v>1162.9439602303812</v>
      </c>
      <c r="Q392" s="215" cm="1">
        <f t="array" ref="Q392">IF(P392="-",0,P392/(1+'General inputs'!$H$32)^IFERROR(INDEX('MP Calculations'!$C$40:$C$130,MATCH(F392,'MP Calculations'!$D$40:$D$130,0),0),-1))</f>
        <v>1551.0750794780229</v>
      </c>
    </row>
    <row r="393" spans="3:17" x14ac:dyDescent="0.25">
      <c r="C393" s="159"/>
      <c r="D393" s="165" t="s">
        <v>797</v>
      </c>
      <c r="E393" s="239">
        <v>42459</v>
      </c>
      <c r="F393" s="172" t="str">
        <f t="shared" si="17"/>
        <v>2015-16</v>
      </c>
      <c r="G393" s="68"/>
      <c r="H393" s="167" t="s">
        <v>279</v>
      </c>
      <c r="I393" s="173">
        <v>19964.399283333707</v>
      </c>
      <c r="J393" s="168">
        <f>IFERROR(MIN('MP Calculations'!$E$30/I393,1),"-")</f>
        <v>0.34115533736707537</v>
      </c>
      <c r="K393" s="12"/>
      <c r="L393" s="159">
        <v>1</v>
      </c>
      <c r="M393" s="159" t="s">
        <v>493</v>
      </c>
      <c r="N393" s="159">
        <v>24263.39</v>
      </c>
      <c r="O393" s="185">
        <f t="shared" si="19"/>
        <v>24263.39</v>
      </c>
      <c r="P393" s="215">
        <f t="shared" si="18"/>
        <v>8277.5850011189232</v>
      </c>
      <c r="Q393" s="215" cm="1">
        <f t="array" ref="Q393">IF(P393="-",0,P393/(1+'General inputs'!$H$32)^IFERROR(INDEX('MP Calculations'!$C$40:$C$130,MATCH(F393,'MP Calculations'!$D$40:$D$130,0),0),-1))</f>
        <v>11040.218834752075</v>
      </c>
    </row>
    <row r="394" spans="3:17" x14ac:dyDescent="0.25">
      <c r="C394" s="159"/>
      <c r="D394" s="165" t="s">
        <v>798</v>
      </c>
      <c r="E394" s="239">
        <v>42460</v>
      </c>
      <c r="F394" s="172" t="str">
        <f t="shared" si="17"/>
        <v>2015-16</v>
      </c>
      <c r="G394" s="68"/>
      <c r="H394" s="167" t="s">
        <v>279</v>
      </c>
      <c r="I394" s="173">
        <v>19964.399283333707</v>
      </c>
      <c r="J394" s="168">
        <f>IFERROR(MIN('MP Calculations'!$E$30/I394,1),"-")</f>
        <v>0.34115533736707537</v>
      </c>
      <c r="K394" s="12"/>
      <c r="L394" s="159">
        <v>1</v>
      </c>
      <c r="M394" s="159" t="s">
        <v>493</v>
      </c>
      <c r="N394" s="159">
        <v>255.2</v>
      </c>
      <c r="O394" s="185">
        <f t="shared" si="19"/>
        <v>255.2</v>
      </c>
      <c r="P394" s="215">
        <f t="shared" si="18"/>
        <v>87.062842096077631</v>
      </c>
      <c r="Q394" s="215" cm="1">
        <f t="array" ref="Q394">IF(P394="-",0,P394/(1+'General inputs'!$H$32)^IFERROR(INDEX('MP Calculations'!$C$40:$C$130,MATCH(F394,'MP Calculations'!$D$40:$D$130,0),0),-1))</f>
        <v>116.11995877858492</v>
      </c>
    </row>
    <row r="395" spans="3:17" x14ac:dyDescent="0.25">
      <c r="C395" s="159"/>
      <c r="D395" s="165" t="s">
        <v>799</v>
      </c>
      <c r="E395" s="239">
        <v>42490</v>
      </c>
      <c r="F395" s="172" t="str">
        <f t="shared" si="17"/>
        <v>2015-16</v>
      </c>
      <c r="G395" s="68"/>
      <c r="H395" s="167" t="s">
        <v>279</v>
      </c>
      <c r="I395" s="173">
        <v>19964.399283333707</v>
      </c>
      <c r="J395" s="168">
        <f>IFERROR(MIN('MP Calculations'!$E$30/I395,1),"-")</f>
        <v>0.34115533736707537</v>
      </c>
      <c r="K395" s="12"/>
      <c r="L395" s="159">
        <v>1</v>
      </c>
      <c r="M395" s="159" t="s">
        <v>493</v>
      </c>
      <c r="N395" s="159">
        <v>624.75</v>
      </c>
      <c r="O395" s="185">
        <f t="shared" si="19"/>
        <v>624.75</v>
      </c>
      <c r="P395" s="215">
        <f t="shared" si="18"/>
        <v>213.13679702008034</v>
      </c>
      <c r="Q395" s="215" cm="1">
        <f t="array" ref="Q395">IF(P395="-",0,P395/(1+'General inputs'!$H$32)^IFERROR(INDEX('MP Calculations'!$C$40:$C$130,MATCH(F395,'MP Calculations'!$D$40:$D$130,0),0),-1))</f>
        <v>284.27094140642998</v>
      </c>
    </row>
    <row r="396" spans="3:17" x14ac:dyDescent="0.25">
      <c r="C396" s="159"/>
      <c r="D396" s="165" t="s">
        <v>800</v>
      </c>
      <c r="E396" s="239">
        <v>42493</v>
      </c>
      <c r="F396" s="172" t="str">
        <f t="shared" si="17"/>
        <v>2015-16</v>
      </c>
      <c r="G396" s="68"/>
      <c r="H396" s="167" t="s">
        <v>279</v>
      </c>
      <c r="I396" s="173">
        <v>19964.399283333707</v>
      </c>
      <c r="J396" s="168">
        <f>IFERROR(MIN('MP Calculations'!$E$30/I396,1),"-")</f>
        <v>0.34115533736707537</v>
      </c>
      <c r="K396" s="12"/>
      <c r="L396" s="159">
        <v>1</v>
      </c>
      <c r="M396" s="159" t="s">
        <v>493</v>
      </c>
      <c r="N396" s="159">
        <v>6956.53</v>
      </c>
      <c r="O396" s="185">
        <f t="shared" si="19"/>
        <v>6956.53</v>
      </c>
      <c r="P396" s="215">
        <f t="shared" si="18"/>
        <v>2373.2573390541806</v>
      </c>
      <c r="Q396" s="215" cm="1">
        <f t="array" ref="Q396">IF(P396="-",0,P396/(1+'General inputs'!$H$32)^IFERROR(INDEX('MP Calculations'!$C$40:$C$130,MATCH(F396,'MP Calculations'!$D$40:$D$130,0),0),-1))</f>
        <v>3165.3290628604595</v>
      </c>
    </row>
    <row r="397" spans="3:17" x14ac:dyDescent="0.25">
      <c r="C397" s="159"/>
      <c r="D397" s="165" t="s">
        <v>801</v>
      </c>
      <c r="E397" s="239">
        <v>42499</v>
      </c>
      <c r="F397" s="172" t="str">
        <f t="shared" si="17"/>
        <v>2015-16</v>
      </c>
      <c r="G397" s="68"/>
      <c r="H397" s="167" t="s">
        <v>279</v>
      </c>
      <c r="I397" s="173">
        <v>19964.399283333707</v>
      </c>
      <c r="J397" s="168">
        <f>IFERROR(MIN('MP Calculations'!$E$30/I397,1),"-")</f>
        <v>0.34115533736707537</v>
      </c>
      <c r="K397" s="12"/>
      <c r="L397" s="159">
        <v>1</v>
      </c>
      <c r="M397" s="159" t="s">
        <v>493</v>
      </c>
      <c r="N397" s="159">
        <v>6747.8</v>
      </c>
      <c r="O397" s="185">
        <f t="shared" si="19"/>
        <v>6747.8</v>
      </c>
      <c r="P397" s="215">
        <f t="shared" si="18"/>
        <v>2302.0479854855512</v>
      </c>
      <c r="Q397" s="215" cm="1">
        <f t="array" ref="Q397">IF(P397="-",0,P397/(1+'General inputs'!$H$32)^IFERROR(INDEX('MP Calculations'!$C$40:$C$130,MATCH(F397,'MP Calculations'!$D$40:$D$130,0),0),-1))</f>
        <v>3070.3536749456712</v>
      </c>
    </row>
    <row r="398" spans="3:17" x14ac:dyDescent="0.25">
      <c r="C398" s="159"/>
      <c r="D398" s="165" t="s">
        <v>802</v>
      </c>
      <c r="E398" s="239">
        <v>42499</v>
      </c>
      <c r="F398" s="172" t="str">
        <f t="shared" si="17"/>
        <v>2015-16</v>
      </c>
      <c r="G398" s="68"/>
      <c r="H398" s="167" t="s">
        <v>279</v>
      </c>
      <c r="I398" s="173">
        <v>19964.399283333707</v>
      </c>
      <c r="J398" s="168">
        <f>IFERROR(MIN('MP Calculations'!$E$30/I398,1),"-")</f>
        <v>0.34115533736707537</v>
      </c>
      <c r="K398" s="12"/>
      <c r="L398" s="159">
        <v>1</v>
      </c>
      <c r="M398" s="159" t="s">
        <v>493</v>
      </c>
      <c r="N398" s="159">
        <v>6591.17</v>
      </c>
      <c r="O398" s="185">
        <f t="shared" si="19"/>
        <v>6591.17</v>
      </c>
      <c r="P398" s="215">
        <f t="shared" si="18"/>
        <v>2248.612824993746</v>
      </c>
      <c r="Q398" s="215" cm="1">
        <f t="array" ref="Q398">IF(P398="-",0,P398/(1+'General inputs'!$H$32)^IFERROR(INDEX('MP Calculations'!$C$40:$C$130,MATCH(F398,'MP Calculations'!$D$40:$D$130,0),0),-1))</f>
        <v>2999.0845952298023</v>
      </c>
    </row>
    <row r="399" spans="3:17" x14ac:dyDescent="0.25">
      <c r="C399" s="159"/>
      <c r="D399" s="165" t="s">
        <v>803</v>
      </c>
      <c r="E399" s="239">
        <v>42499</v>
      </c>
      <c r="F399" s="172" t="str">
        <f t="shared" si="17"/>
        <v>2015-16</v>
      </c>
      <c r="G399" s="68"/>
      <c r="H399" s="167" t="s">
        <v>279</v>
      </c>
      <c r="I399" s="173">
        <v>19964.399283333707</v>
      </c>
      <c r="J399" s="168">
        <f>IFERROR(MIN('MP Calculations'!$E$30/I399,1),"-")</f>
        <v>0.34115533736707537</v>
      </c>
      <c r="K399" s="12"/>
      <c r="L399" s="159">
        <v>1</v>
      </c>
      <c r="M399" s="159" t="s">
        <v>493</v>
      </c>
      <c r="N399" s="159">
        <v>6721.59</v>
      </c>
      <c r="O399" s="185">
        <f t="shared" si="19"/>
        <v>6721.59</v>
      </c>
      <c r="P399" s="215">
        <f t="shared" si="18"/>
        <v>2293.1063040931604</v>
      </c>
      <c r="Q399" s="215" cm="1">
        <f t="array" ref="Q399">IF(P399="-",0,P399/(1+'General inputs'!$H$32)^IFERROR(INDEX('MP Calculations'!$C$40:$C$130,MATCH(F399,'MP Calculations'!$D$40:$D$130,0),0),-1))</f>
        <v>3058.4277183642189</v>
      </c>
    </row>
    <row r="400" spans="3:17" x14ac:dyDescent="0.25">
      <c r="C400" s="159"/>
      <c r="D400" s="165" t="s">
        <v>804</v>
      </c>
      <c r="E400" s="239">
        <v>42499</v>
      </c>
      <c r="F400" s="172" t="str">
        <f t="shared" si="17"/>
        <v>2015-16</v>
      </c>
      <c r="G400" s="68"/>
      <c r="H400" s="167" t="s">
        <v>279</v>
      </c>
      <c r="I400" s="173">
        <v>19964.399283333707</v>
      </c>
      <c r="J400" s="168">
        <f>IFERROR(MIN('MP Calculations'!$E$30/I400,1),"-")</f>
        <v>0.34115533736707537</v>
      </c>
      <c r="K400" s="12"/>
      <c r="L400" s="159">
        <v>1</v>
      </c>
      <c r="M400" s="159" t="s">
        <v>493</v>
      </c>
      <c r="N400" s="159">
        <v>4953.97</v>
      </c>
      <c r="O400" s="185">
        <f t="shared" si="19"/>
        <v>4953.97</v>
      </c>
      <c r="P400" s="215">
        <f t="shared" si="18"/>
        <v>1690.0733066563705</v>
      </c>
      <c r="Q400" s="215" cm="1">
        <f t="array" ref="Q400">IF(P400="-",0,P400/(1+'General inputs'!$H$32)^IFERROR(INDEX('MP Calculations'!$C$40:$C$130,MATCH(F400,'MP Calculations'!$D$40:$D$130,0),0),-1))</f>
        <v>2254.1331982380343</v>
      </c>
    </row>
    <row r="401" spans="3:17" x14ac:dyDescent="0.25">
      <c r="C401" s="159"/>
      <c r="D401" s="165" t="s">
        <v>805</v>
      </c>
      <c r="E401" s="239">
        <v>42499</v>
      </c>
      <c r="F401" s="172" t="str">
        <f t="shared" si="17"/>
        <v>2015-16</v>
      </c>
      <c r="G401" s="68"/>
      <c r="H401" s="167" t="s">
        <v>279</v>
      </c>
      <c r="I401" s="173">
        <v>19964.399283333707</v>
      </c>
      <c r="J401" s="168">
        <f>IFERROR(MIN('MP Calculations'!$E$30/I401,1),"-")</f>
        <v>0.34115533736707537</v>
      </c>
      <c r="K401" s="12"/>
      <c r="L401" s="159">
        <v>1</v>
      </c>
      <c r="M401" s="159" t="s">
        <v>493</v>
      </c>
      <c r="N401" s="159">
        <v>8696.89</v>
      </c>
      <c r="O401" s="185">
        <f t="shared" si="19"/>
        <v>8696.89</v>
      </c>
      <c r="P401" s="215">
        <f t="shared" si="18"/>
        <v>2966.9904419943441</v>
      </c>
      <c r="Q401" s="215" cm="1">
        <f t="array" ref="Q401">IF(P401="-",0,P401/(1+'General inputs'!$H$32)^IFERROR(INDEX('MP Calculations'!$C$40:$C$130,MATCH(F401,'MP Calculations'!$D$40:$D$130,0),0),-1))</f>
        <v>3957.2198601171135</v>
      </c>
    </row>
    <row r="402" spans="3:17" x14ac:dyDescent="0.25">
      <c r="C402" s="159"/>
      <c r="D402" s="165" t="s">
        <v>806</v>
      </c>
      <c r="E402" s="239">
        <v>42499</v>
      </c>
      <c r="F402" s="172" t="str">
        <f t="shared" si="17"/>
        <v>2015-16</v>
      </c>
      <c r="G402" s="68"/>
      <c r="H402" s="167" t="s">
        <v>279</v>
      </c>
      <c r="I402" s="173">
        <v>19964.399283333707</v>
      </c>
      <c r="J402" s="168">
        <f>IFERROR(MIN('MP Calculations'!$E$30/I402,1),"-")</f>
        <v>0.34115533736707537</v>
      </c>
      <c r="K402" s="12"/>
      <c r="L402" s="159">
        <v>1</v>
      </c>
      <c r="M402" s="159" t="s">
        <v>493</v>
      </c>
      <c r="N402" s="159">
        <v>6176.17</v>
      </c>
      <c r="O402" s="185">
        <f t="shared" si="19"/>
        <v>6176.17</v>
      </c>
      <c r="P402" s="215">
        <f t="shared" si="18"/>
        <v>2107.0333599864098</v>
      </c>
      <c r="Q402" s="215" cm="1">
        <f t="array" ref="Q402">IF(P402="-",0,P402/(1+'General inputs'!$H$32)^IFERROR(INDEX('MP Calculations'!$C$40:$C$130,MATCH(F402,'MP Calculations'!$D$40:$D$130,0),0),-1))</f>
        <v>2810.253157560865</v>
      </c>
    </row>
    <row r="403" spans="3:17" x14ac:dyDescent="0.25">
      <c r="C403" s="159"/>
      <c r="D403" s="165" t="s">
        <v>807</v>
      </c>
      <c r="E403" s="239">
        <v>42499</v>
      </c>
      <c r="F403" s="172" t="str">
        <f t="shared" si="17"/>
        <v>2015-16</v>
      </c>
      <c r="G403" s="68"/>
      <c r="H403" s="167" t="s">
        <v>279</v>
      </c>
      <c r="I403" s="173">
        <v>19964.399283333707</v>
      </c>
      <c r="J403" s="168">
        <f>IFERROR(MIN('MP Calculations'!$E$30/I403,1),"-")</f>
        <v>0.34115533736707537</v>
      </c>
      <c r="K403" s="12"/>
      <c r="L403" s="159">
        <v>1</v>
      </c>
      <c r="M403" s="159" t="s">
        <v>493</v>
      </c>
      <c r="N403" s="159">
        <v>9298.52</v>
      </c>
      <c r="O403" s="185">
        <f t="shared" si="19"/>
        <v>9298.52</v>
      </c>
      <c r="P403" s="215">
        <f t="shared" si="18"/>
        <v>3172.239727614498</v>
      </c>
      <c r="Q403" s="215" cm="1">
        <f t="array" ref="Q403">IF(P403="-",0,P403/(1+'General inputs'!$H$32)^IFERROR(INDEX('MP Calculations'!$C$40:$C$130,MATCH(F403,'MP Calculations'!$D$40:$D$130,0),0),-1))</f>
        <v>4230.9708428755785</v>
      </c>
    </row>
    <row r="404" spans="3:17" x14ac:dyDescent="0.25">
      <c r="C404" s="159"/>
      <c r="D404" s="165" t="s">
        <v>808</v>
      </c>
      <c r="E404" s="239">
        <v>42499</v>
      </c>
      <c r="F404" s="172" t="str">
        <f t="shared" si="17"/>
        <v>2015-16</v>
      </c>
      <c r="G404" s="68"/>
      <c r="H404" s="167" t="s">
        <v>279</v>
      </c>
      <c r="I404" s="173">
        <v>19964.399283333707</v>
      </c>
      <c r="J404" s="168">
        <f>IFERROR(MIN('MP Calculations'!$E$30/I404,1),"-")</f>
        <v>0.34115533736707537</v>
      </c>
      <c r="K404" s="12"/>
      <c r="L404" s="159">
        <v>1</v>
      </c>
      <c r="M404" s="159" t="s">
        <v>493</v>
      </c>
      <c r="N404" s="159">
        <v>6029.43</v>
      </c>
      <c r="O404" s="185">
        <f t="shared" si="19"/>
        <v>6029.43</v>
      </c>
      <c r="P404" s="215">
        <f t="shared" si="18"/>
        <v>2056.9722257811654</v>
      </c>
      <c r="Q404" s="215" cm="1">
        <f t="array" ref="Q404">IF(P404="-",0,P404/(1+'General inputs'!$H$32)^IFERROR(INDEX('MP Calculations'!$C$40:$C$130,MATCH(F404,'MP Calculations'!$D$40:$D$130,0),0),-1))</f>
        <v>2743.4841812631794</v>
      </c>
    </row>
    <row r="405" spans="3:17" x14ac:dyDescent="0.25">
      <c r="C405" s="159"/>
      <c r="D405" s="165" t="s">
        <v>809</v>
      </c>
      <c r="E405" s="239">
        <v>42499</v>
      </c>
      <c r="F405" s="172" t="str">
        <f t="shared" si="17"/>
        <v>2015-16</v>
      </c>
      <c r="G405" s="68"/>
      <c r="H405" s="167" t="s">
        <v>279</v>
      </c>
      <c r="I405" s="173">
        <v>19964.399283333707</v>
      </c>
      <c r="J405" s="168">
        <f>IFERROR(MIN('MP Calculations'!$E$30/I405,1),"-")</f>
        <v>0.34115533736707537</v>
      </c>
      <c r="K405" s="12"/>
      <c r="L405" s="159">
        <v>1</v>
      </c>
      <c r="M405" s="159" t="s">
        <v>493</v>
      </c>
      <c r="N405" s="159">
        <v>7105.58</v>
      </c>
      <c r="O405" s="185">
        <f t="shared" si="19"/>
        <v>7105.58</v>
      </c>
      <c r="P405" s="215">
        <f t="shared" si="18"/>
        <v>2424.1065420887435</v>
      </c>
      <c r="Q405" s="215" cm="1">
        <f t="array" ref="Q405">IF(P405="-",0,P405/(1+'General inputs'!$H$32)^IFERROR(INDEX('MP Calculations'!$C$40:$C$130,MATCH(F405,'MP Calculations'!$D$40:$D$130,0),0),-1))</f>
        <v>3233.1491249919177</v>
      </c>
    </row>
    <row r="406" spans="3:17" x14ac:dyDescent="0.25">
      <c r="C406" s="159"/>
      <c r="D406" s="165" t="s">
        <v>810</v>
      </c>
      <c r="E406" s="239">
        <v>42499</v>
      </c>
      <c r="F406" s="172" t="str">
        <f t="shared" ref="F406:F469" si="20">IF(E406="","-",IF(OR(E406&lt;$E$15,E406&gt;$E$16),"ERROR - date outside of range",IF(MONTH(E406)&gt;=7,YEAR(E406)&amp;"-"&amp;IF(YEAR(E406)=1999,"00",IF(AND(YEAR(E406)&gt;=2000,YEAR(E406)&lt;2009),"0","")&amp;RIGHT(YEAR(E406),2)+1),RIGHT(YEAR(E406),4)-1&amp;"-"&amp;RIGHT(YEAR(E406),2))))</f>
        <v>2015-16</v>
      </c>
      <c r="G406" s="68"/>
      <c r="H406" s="167" t="s">
        <v>279</v>
      </c>
      <c r="I406" s="173">
        <v>19964.399283333707</v>
      </c>
      <c r="J406" s="168">
        <f>IFERROR(MIN('MP Calculations'!$E$30/I406,1),"-")</f>
        <v>0.34115533736707537</v>
      </c>
      <c r="K406" s="12"/>
      <c r="L406" s="159">
        <v>1</v>
      </c>
      <c r="M406" s="159" t="s">
        <v>493</v>
      </c>
      <c r="N406" s="159">
        <v>7870.25</v>
      </c>
      <c r="O406" s="185">
        <f t="shared" si="19"/>
        <v>7870.25</v>
      </c>
      <c r="P406" s="215">
        <f t="shared" si="18"/>
        <v>2684.977793913225</v>
      </c>
      <c r="Q406" s="215" cm="1">
        <f t="array" ref="Q406">IF(P406="-",0,P406/(1+'General inputs'!$H$32)^IFERROR(INDEX('MP Calculations'!$C$40:$C$130,MATCH(F406,'MP Calculations'!$D$40:$D$130,0),0),-1))</f>
        <v>3581.0858369010894</v>
      </c>
    </row>
    <row r="407" spans="3:17" x14ac:dyDescent="0.25">
      <c r="C407" s="159"/>
      <c r="D407" s="165" t="s">
        <v>811</v>
      </c>
      <c r="E407" s="239">
        <v>42499</v>
      </c>
      <c r="F407" s="172" t="str">
        <f t="shared" si="20"/>
        <v>2015-16</v>
      </c>
      <c r="G407" s="68"/>
      <c r="H407" s="167" t="s">
        <v>279</v>
      </c>
      <c r="I407" s="173">
        <v>19964.399283333707</v>
      </c>
      <c r="J407" s="168">
        <f>IFERROR(MIN('MP Calculations'!$E$30/I407,1),"-")</f>
        <v>0.34115533736707537</v>
      </c>
      <c r="K407" s="12"/>
      <c r="L407" s="159">
        <v>1</v>
      </c>
      <c r="M407" s="159" t="s">
        <v>493</v>
      </c>
      <c r="N407" s="159">
        <v>8260.91</v>
      </c>
      <c r="O407" s="185">
        <f t="shared" si="19"/>
        <v>8260.91</v>
      </c>
      <c r="P407" s="215">
        <f t="shared" ref="P407:P470" si="21">IF(O407="-","-",IF(OR(E407&lt;$E$15,E407&gt;$E$16),0,O407*J407))</f>
        <v>2818.2535380090467</v>
      </c>
      <c r="Q407" s="215" cm="1">
        <f t="array" ref="Q407">IF(P407="-",0,P407/(1+'General inputs'!$H$32)^IFERROR(INDEX('MP Calculations'!$C$40:$C$130,MATCH(F407,'MP Calculations'!$D$40:$D$130,0),0),-1))</f>
        <v>3758.8421969968649</v>
      </c>
    </row>
    <row r="408" spans="3:17" x14ac:dyDescent="0.25">
      <c r="C408" s="159"/>
      <c r="D408" s="165" t="s">
        <v>812</v>
      </c>
      <c r="E408" s="239">
        <v>42499</v>
      </c>
      <c r="F408" s="172" t="str">
        <f t="shared" si="20"/>
        <v>2015-16</v>
      </c>
      <c r="G408" s="68"/>
      <c r="H408" s="167" t="s">
        <v>279</v>
      </c>
      <c r="I408" s="173">
        <v>19964.399283333707</v>
      </c>
      <c r="J408" s="168">
        <f>IFERROR(MIN('MP Calculations'!$E$30/I408,1),"-")</f>
        <v>0.34115533736707537</v>
      </c>
      <c r="K408" s="12"/>
      <c r="L408" s="159">
        <v>1</v>
      </c>
      <c r="M408" s="159" t="s">
        <v>493</v>
      </c>
      <c r="N408" s="159">
        <v>6282.74</v>
      </c>
      <c r="O408" s="185">
        <f t="shared" ref="O408:O409" si="22">IF(N408="","-",L408*N408)</f>
        <v>6282.74</v>
      </c>
      <c r="P408" s="215">
        <f t="shared" si="21"/>
        <v>2143.3902842896191</v>
      </c>
      <c r="Q408" s="215" cm="1">
        <f t="array" ref="Q408">IF(P408="-",0,P408/(1+'General inputs'!$H$32)^IFERROR(INDEX('MP Calculations'!$C$40:$C$130,MATCH(F408,'MP Calculations'!$D$40:$D$130,0),0),-1))</f>
        <v>2858.7441607232236</v>
      </c>
    </row>
    <row r="409" spans="3:17" x14ac:dyDescent="0.25">
      <c r="C409" s="159"/>
      <c r="D409" s="165" t="s">
        <v>813</v>
      </c>
      <c r="E409" s="239">
        <v>42499</v>
      </c>
      <c r="F409" s="172" t="str">
        <f t="shared" si="20"/>
        <v>2015-16</v>
      </c>
      <c r="G409" s="68"/>
      <c r="H409" s="167" t="s">
        <v>279</v>
      </c>
      <c r="I409" s="173">
        <v>19964.399283333707</v>
      </c>
      <c r="J409" s="168">
        <f>IFERROR(MIN('MP Calculations'!$E$30/I409,1),"-")</f>
        <v>0.34115533736707537</v>
      </c>
      <c r="K409" s="12"/>
      <c r="L409" s="159">
        <v>1</v>
      </c>
      <c r="M409" s="159" t="s">
        <v>493</v>
      </c>
      <c r="N409" s="159">
        <v>6537.46</v>
      </c>
      <c r="O409" s="185">
        <f t="shared" si="22"/>
        <v>6537.46</v>
      </c>
      <c r="P409" s="215">
        <f t="shared" si="21"/>
        <v>2230.2893718237606</v>
      </c>
      <c r="Q409" s="215" cm="1">
        <f t="array" ref="Q409">IF(P409="-",0,P409/(1+'General inputs'!$H$32)^IFERROR(INDEX('MP Calculations'!$C$40:$C$130,MATCH(F409,'MP Calculations'!$D$40:$D$130,0),0),-1))</f>
        <v>2974.6457120558298</v>
      </c>
    </row>
    <row r="410" spans="3:17" x14ac:dyDescent="0.25">
      <c r="C410" s="159"/>
      <c r="D410" s="165" t="s">
        <v>814</v>
      </c>
      <c r="E410" s="239">
        <v>42499</v>
      </c>
      <c r="F410" s="172" t="str">
        <f t="shared" si="20"/>
        <v>2015-16</v>
      </c>
      <c r="G410" s="68"/>
      <c r="H410" s="167" t="s">
        <v>279</v>
      </c>
      <c r="I410" s="173">
        <v>19964.399283333707</v>
      </c>
      <c r="J410" s="168">
        <f>IFERROR(MIN('MP Calculations'!$E$30/I410,1),"-")</f>
        <v>0.34115533736707537</v>
      </c>
      <c r="K410" s="12"/>
      <c r="L410" s="159">
        <v>1</v>
      </c>
      <c r="M410" s="159" t="s">
        <v>493</v>
      </c>
      <c r="N410" s="159">
        <v>5276.87</v>
      </c>
      <c r="O410" s="185">
        <f t="shared" ref="O410:O472" si="23">IF(N410="","-",L410*N410)</f>
        <v>5276.87</v>
      </c>
      <c r="P410" s="215">
        <f t="shared" si="21"/>
        <v>1800.232365092199</v>
      </c>
      <c r="Q410" s="215" cm="1">
        <f t="array" ref="Q410">IF(P410="-",0,P410/(1+'General inputs'!$H$32)^IFERROR(INDEX('MP Calculations'!$C$40:$C$130,MATCH(F410,'MP Calculations'!$D$40:$D$130,0),0),-1))</f>
        <v>2401.0577072098408</v>
      </c>
    </row>
    <row r="411" spans="3:17" x14ac:dyDescent="0.25">
      <c r="C411" s="159"/>
      <c r="D411" s="165" t="s">
        <v>815</v>
      </c>
      <c r="E411" s="239">
        <v>42499</v>
      </c>
      <c r="F411" s="172" t="str">
        <f t="shared" si="20"/>
        <v>2015-16</v>
      </c>
      <c r="G411" s="68"/>
      <c r="H411" s="167" t="s">
        <v>279</v>
      </c>
      <c r="I411" s="173">
        <v>19964.399283333707</v>
      </c>
      <c r="J411" s="168">
        <f>IFERROR(MIN('MP Calculations'!$E$30/I411,1),"-")</f>
        <v>0.34115533736707537</v>
      </c>
      <c r="K411" s="12"/>
      <c r="L411" s="159">
        <v>1</v>
      </c>
      <c r="M411" s="159" t="s">
        <v>493</v>
      </c>
      <c r="N411" s="159">
        <v>5582.32</v>
      </c>
      <c r="O411" s="185">
        <f t="shared" si="23"/>
        <v>5582.32</v>
      </c>
      <c r="P411" s="215">
        <f t="shared" si="21"/>
        <v>1904.4382628909721</v>
      </c>
      <c r="Q411" s="215" cm="1">
        <f t="array" ref="Q411">IF(P411="-",0,P411/(1+'General inputs'!$H$32)^IFERROR(INDEX('MP Calculations'!$C$40:$C$130,MATCH(F411,'MP Calculations'!$D$40:$D$130,0),0),-1))</f>
        <v>2540.0421954893031</v>
      </c>
    </row>
    <row r="412" spans="3:17" x14ac:dyDescent="0.25">
      <c r="C412" s="159"/>
      <c r="D412" s="165" t="s">
        <v>816</v>
      </c>
      <c r="E412" s="239">
        <v>42514</v>
      </c>
      <c r="F412" s="172" t="str">
        <f t="shared" si="20"/>
        <v>2015-16</v>
      </c>
      <c r="G412" s="68"/>
      <c r="H412" s="167" t="s">
        <v>279</v>
      </c>
      <c r="I412" s="173">
        <v>19964.399283333707</v>
      </c>
      <c r="J412" s="168">
        <f>IFERROR(MIN('MP Calculations'!$E$30/I412,1),"-")</f>
        <v>0.34115533736707537</v>
      </c>
      <c r="K412" s="12"/>
      <c r="L412" s="159">
        <v>1</v>
      </c>
      <c r="M412" s="159" t="s">
        <v>493</v>
      </c>
      <c r="N412" s="159">
        <v>3001.99</v>
      </c>
      <c r="O412" s="185">
        <f t="shared" si="23"/>
        <v>3001.99</v>
      </c>
      <c r="P412" s="215">
        <f t="shared" si="21"/>
        <v>1024.1449112225864</v>
      </c>
      <c r="Q412" s="215" cm="1">
        <f t="array" ref="Q412">IF(P412="-",0,P412/(1+'General inputs'!$H$32)^IFERROR(INDEX('MP Calculations'!$C$40:$C$130,MATCH(F412,'MP Calculations'!$D$40:$D$130,0),0),-1))</f>
        <v>1365.9520182355959</v>
      </c>
    </row>
    <row r="413" spans="3:17" x14ac:dyDescent="0.25">
      <c r="C413" s="159"/>
      <c r="D413" s="165" t="s">
        <v>817</v>
      </c>
      <c r="E413" s="239">
        <v>42544</v>
      </c>
      <c r="F413" s="172" t="str">
        <f t="shared" si="20"/>
        <v>2015-16</v>
      </c>
      <c r="G413" s="68"/>
      <c r="H413" s="167" t="s">
        <v>279</v>
      </c>
      <c r="I413" s="173">
        <v>19964.399283333707</v>
      </c>
      <c r="J413" s="168">
        <f>IFERROR(MIN('MP Calculations'!$E$30/I413,1),"-")</f>
        <v>0.34115533736707537</v>
      </c>
      <c r="K413" s="12"/>
      <c r="L413" s="159">
        <v>1</v>
      </c>
      <c r="M413" s="159" t="s">
        <v>493</v>
      </c>
      <c r="N413" s="159">
        <v>2390.54</v>
      </c>
      <c r="O413" s="185">
        <f t="shared" si="23"/>
        <v>2390.54</v>
      </c>
      <c r="P413" s="215">
        <f t="shared" si="21"/>
        <v>815.54548018948833</v>
      </c>
      <c r="Q413" s="215" cm="1">
        <f t="array" ref="Q413">IF(P413="-",0,P413/(1+'General inputs'!$H$32)^IFERROR(INDEX('MP Calculations'!$C$40:$C$130,MATCH(F413,'MP Calculations'!$D$40:$D$130,0),0),-1))</f>
        <v>1087.7327831448213</v>
      </c>
    </row>
    <row r="414" spans="3:17" x14ac:dyDescent="0.25">
      <c r="C414" s="159"/>
      <c r="D414" s="165" t="s">
        <v>818</v>
      </c>
      <c r="E414" s="239">
        <v>42544</v>
      </c>
      <c r="F414" s="172" t="str">
        <f t="shared" si="20"/>
        <v>2015-16</v>
      </c>
      <c r="G414" s="68"/>
      <c r="H414" s="167" t="s">
        <v>279</v>
      </c>
      <c r="I414" s="173">
        <v>19964.399283333707</v>
      </c>
      <c r="J414" s="168">
        <f>IFERROR(MIN('MP Calculations'!$E$30/I414,1),"-")</f>
        <v>0.34115533736707537</v>
      </c>
      <c r="K414" s="12"/>
      <c r="L414" s="159">
        <v>1</v>
      </c>
      <c r="M414" s="159" t="s">
        <v>493</v>
      </c>
      <c r="N414" s="159">
        <v>2390.54</v>
      </c>
      <c r="O414" s="185">
        <f t="shared" si="23"/>
        <v>2390.54</v>
      </c>
      <c r="P414" s="215">
        <f t="shared" si="21"/>
        <v>815.54548018948833</v>
      </c>
      <c r="Q414" s="215" cm="1">
        <f t="array" ref="Q414">IF(P414="-",0,P414/(1+'General inputs'!$H$32)^IFERROR(INDEX('MP Calculations'!$C$40:$C$130,MATCH(F414,'MP Calculations'!$D$40:$D$130,0),0),-1))</f>
        <v>1087.7327831448213</v>
      </c>
    </row>
    <row r="415" spans="3:17" x14ac:dyDescent="0.25">
      <c r="C415" s="159"/>
      <c r="D415" s="165" t="s">
        <v>819</v>
      </c>
      <c r="E415" s="239">
        <v>42544</v>
      </c>
      <c r="F415" s="172" t="str">
        <f t="shared" si="20"/>
        <v>2015-16</v>
      </c>
      <c r="G415" s="68"/>
      <c r="H415" s="167" t="s">
        <v>279</v>
      </c>
      <c r="I415" s="173">
        <v>19964.399283333707</v>
      </c>
      <c r="J415" s="168">
        <f>IFERROR(MIN('MP Calculations'!$E$30/I415,1),"-")</f>
        <v>0.34115533736707537</v>
      </c>
      <c r="K415" s="12"/>
      <c r="L415" s="159">
        <v>1</v>
      </c>
      <c r="M415" s="159" t="s">
        <v>493</v>
      </c>
      <c r="N415" s="159">
        <v>2390.54</v>
      </c>
      <c r="O415" s="185">
        <f t="shared" si="23"/>
        <v>2390.54</v>
      </c>
      <c r="P415" s="215">
        <f t="shared" si="21"/>
        <v>815.54548018948833</v>
      </c>
      <c r="Q415" s="215" cm="1">
        <f t="array" ref="Q415">IF(P415="-",0,P415/(1+'General inputs'!$H$32)^IFERROR(INDEX('MP Calculations'!$C$40:$C$130,MATCH(F415,'MP Calculations'!$D$40:$D$130,0),0),-1))</f>
        <v>1087.7327831448213</v>
      </c>
    </row>
    <row r="416" spans="3:17" x14ac:dyDescent="0.25">
      <c r="C416" s="159"/>
      <c r="D416" s="165" t="s">
        <v>820</v>
      </c>
      <c r="E416" s="239">
        <v>42544</v>
      </c>
      <c r="F416" s="172" t="str">
        <f t="shared" si="20"/>
        <v>2015-16</v>
      </c>
      <c r="G416" s="68"/>
      <c r="H416" s="167" t="s">
        <v>279</v>
      </c>
      <c r="I416" s="173">
        <v>19964.399283333707</v>
      </c>
      <c r="J416" s="168">
        <f>IFERROR(MIN('MP Calculations'!$E$30/I416,1),"-")</f>
        <v>0.34115533736707537</v>
      </c>
      <c r="K416" s="12"/>
      <c r="L416" s="159">
        <v>1</v>
      </c>
      <c r="M416" s="159" t="s">
        <v>493</v>
      </c>
      <c r="N416" s="159">
        <v>2390.54</v>
      </c>
      <c r="O416" s="185">
        <f t="shared" si="23"/>
        <v>2390.54</v>
      </c>
      <c r="P416" s="215">
        <f t="shared" si="21"/>
        <v>815.54548018948833</v>
      </c>
      <c r="Q416" s="215" cm="1">
        <f t="array" ref="Q416">IF(P416="-",0,P416/(1+'General inputs'!$H$32)^IFERROR(INDEX('MP Calculations'!$C$40:$C$130,MATCH(F416,'MP Calculations'!$D$40:$D$130,0),0),-1))</f>
        <v>1087.7327831448213</v>
      </c>
    </row>
    <row r="417" spans="3:17" x14ac:dyDescent="0.25">
      <c r="C417" s="159"/>
      <c r="D417" s="165" t="s">
        <v>821</v>
      </c>
      <c r="E417" s="239">
        <v>42544</v>
      </c>
      <c r="F417" s="172" t="str">
        <f t="shared" si="20"/>
        <v>2015-16</v>
      </c>
      <c r="G417" s="68"/>
      <c r="H417" s="167" t="s">
        <v>279</v>
      </c>
      <c r="I417" s="173">
        <v>19964.399283333707</v>
      </c>
      <c r="J417" s="168">
        <f>IFERROR(MIN('MP Calculations'!$E$30/I417,1),"-")</f>
        <v>0.34115533736707537</v>
      </c>
      <c r="K417" s="12"/>
      <c r="L417" s="159">
        <v>1</v>
      </c>
      <c r="M417" s="159" t="s">
        <v>493</v>
      </c>
      <c r="N417" s="159">
        <v>2390.54</v>
      </c>
      <c r="O417" s="185">
        <f t="shared" si="23"/>
        <v>2390.54</v>
      </c>
      <c r="P417" s="215">
        <f t="shared" si="21"/>
        <v>815.54548018948833</v>
      </c>
      <c r="Q417" s="215" cm="1">
        <f t="array" ref="Q417">IF(P417="-",0,P417/(1+'General inputs'!$H$32)^IFERROR(INDEX('MP Calculations'!$C$40:$C$130,MATCH(F417,'MP Calculations'!$D$40:$D$130,0),0),-1))</f>
        <v>1087.7327831448213</v>
      </c>
    </row>
    <row r="418" spans="3:17" x14ac:dyDescent="0.25">
      <c r="C418" s="159"/>
      <c r="D418" s="165" t="s">
        <v>822</v>
      </c>
      <c r="E418" s="239">
        <v>42544</v>
      </c>
      <c r="F418" s="172" t="str">
        <f t="shared" si="20"/>
        <v>2015-16</v>
      </c>
      <c r="G418" s="68"/>
      <c r="H418" s="167" t="s">
        <v>279</v>
      </c>
      <c r="I418" s="173">
        <v>19964.399283333707</v>
      </c>
      <c r="J418" s="168">
        <f>IFERROR(MIN('MP Calculations'!$E$30/I418,1),"-")</f>
        <v>0.34115533736707537</v>
      </c>
      <c r="K418" s="12"/>
      <c r="L418" s="159">
        <v>1</v>
      </c>
      <c r="M418" s="159" t="s">
        <v>493</v>
      </c>
      <c r="N418" s="159">
        <v>2390.54</v>
      </c>
      <c r="O418" s="185">
        <f t="shared" si="23"/>
        <v>2390.54</v>
      </c>
      <c r="P418" s="215">
        <f t="shared" si="21"/>
        <v>815.54548018948833</v>
      </c>
      <c r="Q418" s="215" cm="1">
        <f t="array" ref="Q418">IF(P418="-",0,P418/(1+'General inputs'!$H$32)^IFERROR(INDEX('MP Calculations'!$C$40:$C$130,MATCH(F418,'MP Calculations'!$D$40:$D$130,0),0),-1))</f>
        <v>1087.7327831448213</v>
      </c>
    </row>
    <row r="419" spans="3:17" x14ac:dyDescent="0.25">
      <c r="C419" s="159"/>
      <c r="D419" s="165" t="s">
        <v>823</v>
      </c>
      <c r="E419" s="239">
        <v>42544</v>
      </c>
      <c r="F419" s="172" t="str">
        <f t="shared" si="20"/>
        <v>2015-16</v>
      </c>
      <c r="G419" s="68"/>
      <c r="H419" s="167" t="s">
        <v>279</v>
      </c>
      <c r="I419" s="173">
        <v>19964.399283333707</v>
      </c>
      <c r="J419" s="168">
        <f>IFERROR(MIN('MP Calculations'!$E$30/I419,1),"-")</f>
        <v>0.34115533736707537</v>
      </c>
      <c r="K419" s="12"/>
      <c r="L419" s="159">
        <v>1</v>
      </c>
      <c r="M419" s="159" t="s">
        <v>493</v>
      </c>
      <c r="N419" s="159">
        <v>2390.54</v>
      </c>
      <c r="O419" s="185">
        <f t="shared" si="23"/>
        <v>2390.54</v>
      </c>
      <c r="P419" s="215">
        <f t="shared" si="21"/>
        <v>815.54548018948833</v>
      </c>
      <c r="Q419" s="215" cm="1">
        <f t="array" ref="Q419">IF(P419="-",0,P419/(1+'General inputs'!$H$32)^IFERROR(INDEX('MP Calculations'!$C$40:$C$130,MATCH(F419,'MP Calculations'!$D$40:$D$130,0),0),-1))</f>
        <v>1087.7327831448213</v>
      </c>
    </row>
    <row r="420" spans="3:17" x14ac:dyDescent="0.25">
      <c r="C420" s="159"/>
      <c r="D420" s="165" t="s">
        <v>824</v>
      </c>
      <c r="E420" s="239">
        <v>42544</v>
      </c>
      <c r="F420" s="172" t="str">
        <f t="shared" si="20"/>
        <v>2015-16</v>
      </c>
      <c r="G420" s="68"/>
      <c r="H420" s="167" t="s">
        <v>279</v>
      </c>
      <c r="I420" s="173">
        <v>19964.399283333707</v>
      </c>
      <c r="J420" s="168">
        <f>IFERROR(MIN('MP Calculations'!$E$30/I420,1),"-")</f>
        <v>0.34115533736707537</v>
      </c>
      <c r="K420" s="12"/>
      <c r="L420" s="159">
        <v>1</v>
      </c>
      <c r="M420" s="159" t="s">
        <v>493</v>
      </c>
      <c r="N420" s="159">
        <v>2390.54</v>
      </c>
      <c r="O420" s="185">
        <f t="shared" si="23"/>
        <v>2390.54</v>
      </c>
      <c r="P420" s="215">
        <f t="shared" si="21"/>
        <v>815.54548018948833</v>
      </c>
      <c r="Q420" s="215" cm="1">
        <f t="array" ref="Q420">IF(P420="-",0,P420/(1+'General inputs'!$H$32)^IFERROR(INDEX('MP Calculations'!$C$40:$C$130,MATCH(F420,'MP Calculations'!$D$40:$D$130,0),0),-1))</f>
        <v>1087.7327831448213</v>
      </c>
    </row>
    <row r="421" spans="3:17" x14ac:dyDescent="0.25">
      <c r="C421" s="159"/>
      <c r="D421" s="165" t="s">
        <v>825</v>
      </c>
      <c r="E421" s="239">
        <v>42544</v>
      </c>
      <c r="F421" s="172" t="str">
        <f t="shared" si="20"/>
        <v>2015-16</v>
      </c>
      <c r="G421" s="68"/>
      <c r="H421" s="167" t="s">
        <v>279</v>
      </c>
      <c r="I421" s="173">
        <v>19964.399283333707</v>
      </c>
      <c r="J421" s="168">
        <f>IFERROR(MIN('MP Calculations'!$E$30/I421,1),"-")</f>
        <v>0.34115533736707537</v>
      </c>
      <c r="K421" s="12"/>
      <c r="L421" s="159">
        <v>1</v>
      </c>
      <c r="M421" s="159" t="s">
        <v>493</v>
      </c>
      <c r="N421" s="159">
        <v>2390.54</v>
      </c>
      <c r="O421" s="185">
        <f t="shared" si="23"/>
        <v>2390.54</v>
      </c>
      <c r="P421" s="215">
        <f t="shared" si="21"/>
        <v>815.54548018948833</v>
      </c>
      <c r="Q421" s="215" cm="1">
        <f t="array" ref="Q421">IF(P421="-",0,P421/(1+'General inputs'!$H$32)^IFERROR(INDEX('MP Calculations'!$C$40:$C$130,MATCH(F421,'MP Calculations'!$D$40:$D$130,0),0),-1))</f>
        <v>1087.7327831448213</v>
      </c>
    </row>
    <row r="422" spans="3:17" x14ac:dyDescent="0.25">
      <c r="C422" s="159"/>
      <c r="D422" s="165" t="s">
        <v>826</v>
      </c>
      <c r="E422" s="239">
        <v>42544</v>
      </c>
      <c r="F422" s="172" t="str">
        <f t="shared" si="20"/>
        <v>2015-16</v>
      </c>
      <c r="G422" s="68"/>
      <c r="H422" s="167" t="s">
        <v>279</v>
      </c>
      <c r="I422" s="173">
        <v>19964.399283333707</v>
      </c>
      <c r="J422" s="168">
        <f>IFERROR(MIN('MP Calculations'!$E$30/I422,1),"-")</f>
        <v>0.34115533736707537</v>
      </c>
      <c r="K422" s="12"/>
      <c r="L422" s="159">
        <v>1</v>
      </c>
      <c r="M422" s="159" t="s">
        <v>493</v>
      </c>
      <c r="N422" s="159">
        <v>2390.54</v>
      </c>
      <c r="O422" s="185">
        <f t="shared" si="23"/>
        <v>2390.54</v>
      </c>
      <c r="P422" s="215">
        <f t="shared" si="21"/>
        <v>815.54548018948833</v>
      </c>
      <c r="Q422" s="215" cm="1">
        <f t="array" ref="Q422">IF(P422="-",0,P422/(1+'General inputs'!$H$32)^IFERROR(INDEX('MP Calculations'!$C$40:$C$130,MATCH(F422,'MP Calculations'!$D$40:$D$130,0),0),-1))</f>
        <v>1087.7327831448213</v>
      </c>
    </row>
    <row r="423" spans="3:17" x14ac:dyDescent="0.25">
      <c r="C423" s="159"/>
      <c r="D423" s="165" t="s">
        <v>827</v>
      </c>
      <c r="E423" s="239">
        <v>42544</v>
      </c>
      <c r="F423" s="172" t="str">
        <f t="shared" si="20"/>
        <v>2015-16</v>
      </c>
      <c r="G423" s="68"/>
      <c r="H423" s="167" t="s">
        <v>279</v>
      </c>
      <c r="I423" s="173">
        <v>19964.399283333707</v>
      </c>
      <c r="J423" s="168">
        <f>IFERROR(MIN('MP Calculations'!$E$30/I423,1),"-")</f>
        <v>0.34115533736707537</v>
      </c>
      <c r="K423" s="12"/>
      <c r="L423" s="159">
        <v>1</v>
      </c>
      <c r="M423" s="159" t="s">
        <v>493</v>
      </c>
      <c r="N423" s="159">
        <v>2390.54</v>
      </c>
      <c r="O423" s="185">
        <f t="shared" si="23"/>
        <v>2390.54</v>
      </c>
      <c r="P423" s="215">
        <f t="shared" si="21"/>
        <v>815.54548018948833</v>
      </c>
      <c r="Q423" s="215" cm="1">
        <f t="array" ref="Q423">IF(P423="-",0,P423/(1+'General inputs'!$H$32)^IFERROR(INDEX('MP Calculations'!$C$40:$C$130,MATCH(F423,'MP Calculations'!$D$40:$D$130,0),0),-1))</f>
        <v>1087.7327831448213</v>
      </c>
    </row>
    <row r="424" spans="3:17" x14ac:dyDescent="0.25">
      <c r="C424" s="159"/>
      <c r="D424" s="165" t="s">
        <v>828</v>
      </c>
      <c r="E424" s="239">
        <v>42544</v>
      </c>
      <c r="F424" s="172" t="str">
        <f t="shared" si="20"/>
        <v>2015-16</v>
      </c>
      <c r="G424" s="68"/>
      <c r="H424" s="167" t="s">
        <v>279</v>
      </c>
      <c r="I424" s="173">
        <v>19964.399283333707</v>
      </c>
      <c r="J424" s="168">
        <f>IFERROR(MIN('MP Calculations'!$E$30/I424,1),"-")</f>
        <v>0.34115533736707537</v>
      </c>
      <c r="K424" s="12"/>
      <c r="L424" s="159">
        <v>1</v>
      </c>
      <c r="M424" s="159" t="s">
        <v>493</v>
      </c>
      <c r="N424" s="159">
        <v>2390.54</v>
      </c>
      <c r="O424" s="185">
        <f t="shared" si="23"/>
        <v>2390.54</v>
      </c>
      <c r="P424" s="215">
        <f t="shared" si="21"/>
        <v>815.54548018948833</v>
      </c>
      <c r="Q424" s="215" cm="1">
        <f t="array" ref="Q424">IF(P424="-",0,P424/(1+'General inputs'!$H$32)^IFERROR(INDEX('MP Calculations'!$C$40:$C$130,MATCH(F424,'MP Calculations'!$D$40:$D$130,0),0),-1))</f>
        <v>1087.7327831448213</v>
      </c>
    </row>
    <row r="425" spans="3:17" x14ac:dyDescent="0.25">
      <c r="C425" s="159"/>
      <c r="D425" s="165" t="s">
        <v>829</v>
      </c>
      <c r="E425" s="239">
        <v>42544</v>
      </c>
      <c r="F425" s="172" t="str">
        <f t="shared" si="20"/>
        <v>2015-16</v>
      </c>
      <c r="G425" s="68"/>
      <c r="H425" s="167" t="s">
        <v>279</v>
      </c>
      <c r="I425" s="173">
        <v>19964.399283333707</v>
      </c>
      <c r="J425" s="168">
        <f>IFERROR(MIN('MP Calculations'!$E$30/I425,1),"-")</f>
        <v>0.34115533736707537</v>
      </c>
      <c r="K425" s="12"/>
      <c r="L425" s="159">
        <v>1</v>
      </c>
      <c r="M425" s="159" t="s">
        <v>493</v>
      </c>
      <c r="N425" s="159">
        <v>2390.54</v>
      </c>
      <c r="O425" s="185">
        <f t="shared" si="23"/>
        <v>2390.54</v>
      </c>
      <c r="P425" s="215">
        <f t="shared" si="21"/>
        <v>815.54548018948833</v>
      </c>
      <c r="Q425" s="215" cm="1">
        <f t="array" ref="Q425">IF(P425="-",0,P425/(1+'General inputs'!$H$32)^IFERROR(INDEX('MP Calculations'!$C$40:$C$130,MATCH(F425,'MP Calculations'!$D$40:$D$130,0),0),-1))</f>
        <v>1087.7327831448213</v>
      </c>
    </row>
    <row r="426" spans="3:17" x14ac:dyDescent="0.25">
      <c r="C426" s="159"/>
      <c r="D426" s="165" t="s">
        <v>830</v>
      </c>
      <c r="E426" s="239">
        <v>42544</v>
      </c>
      <c r="F426" s="172" t="str">
        <f t="shared" si="20"/>
        <v>2015-16</v>
      </c>
      <c r="G426" s="68"/>
      <c r="H426" s="167" t="s">
        <v>279</v>
      </c>
      <c r="I426" s="173">
        <v>19964.399283333707</v>
      </c>
      <c r="J426" s="168">
        <f>IFERROR(MIN('MP Calculations'!$E$30/I426,1),"-")</f>
        <v>0.34115533736707537</v>
      </c>
      <c r="K426" s="12"/>
      <c r="L426" s="159">
        <v>1</v>
      </c>
      <c r="M426" s="159" t="s">
        <v>493</v>
      </c>
      <c r="N426" s="159">
        <v>2390.54</v>
      </c>
      <c r="O426" s="185">
        <f t="shared" si="23"/>
        <v>2390.54</v>
      </c>
      <c r="P426" s="215">
        <f t="shared" si="21"/>
        <v>815.54548018948833</v>
      </c>
      <c r="Q426" s="215" cm="1">
        <f t="array" ref="Q426">IF(P426="-",0,P426/(1+'General inputs'!$H$32)^IFERROR(INDEX('MP Calculations'!$C$40:$C$130,MATCH(F426,'MP Calculations'!$D$40:$D$130,0),0),-1))</f>
        <v>1087.7327831448213</v>
      </c>
    </row>
    <row r="427" spans="3:17" x14ac:dyDescent="0.25">
      <c r="C427" s="159"/>
      <c r="D427" s="165" t="s">
        <v>831</v>
      </c>
      <c r="E427" s="239">
        <v>42544</v>
      </c>
      <c r="F427" s="172" t="str">
        <f t="shared" si="20"/>
        <v>2015-16</v>
      </c>
      <c r="G427" s="68"/>
      <c r="H427" s="167" t="s">
        <v>279</v>
      </c>
      <c r="I427" s="173">
        <v>19964.399283333707</v>
      </c>
      <c r="J427" s="168">
        <f>IFERROR(MIN('MP Calculations'!$E$30/I427,1),"-")</f>
        <v>0.34115533736707537</v>
      </c>
      <c r="K427" s="12"/>
      <c r="L427" s="159">
        <v>1</v>
      </c>
      <c r="M427" s="159" t="s">
        <v>493</v>
      </c>
      <c r="N427" s="159">
        <v>2390.54</v>
      </c>
      <c r="O427" s="185">
        <f t="shared" si="23"/>
        <v>2390.54</v>
      </c>
      <c r="P427" s="215">
        <f t="shared" si="21"/>
        <v>815.54548018948833</v>
      </c>
      <c r="Q427" s="215" cm="1">
        <f t="array" ref="Q427">IF(P427="-",0,P427/(1+'General inputs'!$H$32)^IFERROR(INDEX('MP Calculations'!$C$40:$C$130,MATCH(F427,'MP Calculations'!$D$40:$D$130,0),0),-1))</f>
        <v>1087.7327831448213</v>
      </c>
    </row>
    <row r="428" spans="3:17" x14ac:dyDescent="0.25">
      <c r="C428" s="159"/>
      <c r="D428" s="165" t="s">
        <v>832</v>
      </c>
      <c r="E428" s="239">
        <v>42544</v>
      </c>
      <c r="F428" s="172" t="str">
        <f t="shared" si="20"/>
        <v>2015-16</v>
      </c>
      <c r="G428" s="68"/>
      <c r="H428" s="167" t="s">
        <v>279</v>
      </c>
      <c r="I428" s="173">
        <v>19964.399283333707</v>
      </c>
      <c r="J428" s="168">
        <f>IFERROR(MIN('MP Calculations'!$E$30/I428,1),"-")</f>
        <v>0.34115533736707537</v>
      </c>
      <c r="K428" s="12"/>
      <c r="L428" s="159">
        <v>1</v>
      </c>
      <c r="M428" s="159" t="s">
        <v>493</v>
      </c>
      <c r="N428" s="159">
        <v>2390.54</v>
      </c>
      <c r="O428" s="185">
        <f t="shared" si="23"/>
        <v>2390.54</v>
      </c>
      <c r="P428" s="215">
        <f t="shared" si="21"/>
        <v>815.54548018948833</v>
      </c>
      <c r="Q428" s="215" cm="1">
        <f t="array" ref="Q428">IF(P428="-",0,P428/(1+'General inputs'!$H$32)^IFERROR(INDEX('MP Calculations'!$C$40:$C$130,MATCH(F428,'MP Calculations'!$D$40:$D$130,0),0),-1))</f>
        <v>1087.7327831448213</v>
      </c>
    </row>
    <row r="429" spans="3:17" x14ac:dyDescent="0.25">
      <c r="C429" s="159"/>
      <c r="D429" s="165" t="s">
        <v>833</v>
      </c>
      <c r="E429" s="239">
        <v>42544</v>
      </c>
      <c r="F429" s="172" t="str">
        <f t="shared" si="20"/>
        <v>2015-16</v>
      </c>
      <c r="G429" s="68"/>
      <c r="H429" s="167" t="s">
        <v>279</v>
      </c>
      <c r="I429" s="173">
        <v>19964.399283333707</v>
      </c>
      <c r="J429" s="168">
        <f>IFERROR(MIN('MP Calculations'!$E$30/I429,1),"-")</f>
        <v>0.34115533736707537</v>
      </c>
      <c r="K429" s="12"/>
      <c r="L429" s="159">
        <v>1</v>
      </c>
      <c r="M429" s="159" t="s">
        <v>493</v>
      </c>
      <c r="N429" s="159">
        <v>2390.54</v>
      </c>
      <c r="O429" s="185">
        <f t="shared" si="23"/>
        <v>2390.54</v>
      </c>
      <c r="P429" s="215">
        <f t="shared" si="21"/>
        <v>815.54548018948833</v>
      </c>
      <c r="Q429" s="215" cm="1">
        <f t="array" ref="Q429">IF(P429="-",0,P429/(1+'General inputs'!$H$32)^IFERROR(INDEX('MP Calculations'!$C$40:$C$130,MATCH(F429,'MP Calculations'!$D$40:$D$130,0),0),-1))</f>
        <v>1087.7327831448213</v>
      </c>
    </row>
    <row r="430" spans="3:17" x14ac:dyDescent="0.25">
      <c r="C430" s="159"/>
      <c r="D430" s="165" t="s">
        <v>834</v>
      </c>
      <c r="E430" s="239">
        <v>42544</v>
      </c>
      <c r="F430" s="172" t="str">
        <f t="shared" si="20"/>
        <v>2015-16</v>
      </c>
      <c r="G430" s="68"/>
      <c r="H430" s="167" t="s">
        <v>279</v>
      </c>
      <c r="I430" s="173">
        <v>19964.399283333707</v>
      </c>
      <c r="J430" s="168">
        <f>IFERROR(MIN('MP Calculations'!$E$30/I430,1),"-")</f>
        <v>0.34115533736707537</v>
      </c>
      <c r="K430" s="12"/>
      <c r="L430" s="159">
        <v>1</v>
      </c>
      <c r="M430" s="159" t="s">
        <v>493</v>
      </c>
      <c r="N430" s="159">
        <v>2390.54</v>
      </c>
      <c r="O430" s="185">
        <f t="shared" si="23"/>
        <v>2390.54</v>
      </c>
      <c r="P430" s="215">
        <f t="shared" si="21"/>
        <v>815.54548018948833</v>
      </c>
      <c r="Q430" s="215" cm="1">
        <f t="array" ref="Q430">IF(P430="-",0,P430/(1+'General inputs'!$H$32)^IFERROR(INDEX('MP Calculations'!$C$40:$C$130,MATCH(F430,'MP Calculations'!$D$40:$D$130,0),0),-1))</f>
        <v>1087.7327831448213</v>
      </c>
    </row>
    <row r="431" spans="3:17" x14ac:dyDescent="0.25">
      <c r="C431" s="159"/>
      <c r="D431" s="165" t="s">
        <v>835</v>
      </c>
      <c r="E431" s="239">
        <v>42544</v>
      </c>
      <c r="F431" s="172" t="str">
        <f t="shared" si="20"/>
        <v>2015-16</v>
      </c>
      <c r="G431" s="68"/>
      <c r="H431" s="167" t="s">
        <v>279</v>
      </c>
      <c r="I431" s="173">
        <v>19964.399283333707</v>
      </c>
      <c r="J431" s="168">
        <f>IFERROR(MIN('MP Calculations'!$E$30/I431,1),"-")</f>
        <v>0.34115533736707537</v>
      </c>
      <c r="K431" s="12"/>
      <c r="L431" s="159">
        <v>1</v>
      </c>
      <c r="M431" s="159" t="s">
        <v>493</v>
      </c>
      <c r="N431" s="159">
        <v>2390.54</v>
      </c>
      <c r="O431" s="185">
        <f t="shared" si="23"/>
        <v>2390.54</v>
      </c>
      <c r="P431" s="215">
        <f t="shared" si="21"/>
        <v>815.54548018948833</v>
      </c>
      <c r="Q431" s="215" cm="1">
        <f t="array" ref="Q431">IF(P431="-",0,P431/(1+'General inputs'!$H$32)^IFERROR(INDEX('MP Calculations'!$C$40:$C$130,MATCH(F431,'MP Calculations'!$D$40:$D$130,0),0),-1))</f>
        <v>1087.7327831448213</v>
      </c>
    </row>
    <row r="432" spans="3:17" x14ac:dyDescent="0.25">
      <c r="C432" s="159"/>
      <c r="D432" s="165" t="s">
        <v>836</v>
      </c>
      <c r="E432" s="239">
        <v>42544</v>
      </c>
      <c r="F432" s="172" t="str">
        <f t="shared" si="20"/>
        <v>2015-16</v>
      </c>
      <c r="G432" s="68"/>
      <c r="H432" s="167" t="s">
        <v>279</v>
      </c>
      <c r="I432" s="173">
        <v>19964.399283333707</v>
      </c>
      <c r="J432" s="168">
        <f>IFERROR(MIN('MP Calculations'!$E$30/I432,1),"-")</f>
        <v>0.34115533736707537</v>
      </c>
      <c r="K432" s="12"/>
      <c r="L432" s="159">
        <v>1</v>
      </c>
      <c r="M432" s="159" t="s">
        <v>493</v>
      </c>
      <c r="N432" s="159">
        <v>2390.54</v>
      </c>
      <c r="O432" s="185">
        <f t="shared" si="23"/>
        <v>2390.54</v>
      </c>
      <c r="P432" s="215">
        <f t="shared" si="21"/>
        <v>815.54548018948833</v>
      </c>
      <c r="Q432" s="215" cm="1">
        <f t="array" ref="Q432">IF(P432="-",0,P432/(1+'General inputs'!$H$32)^IFERROR(INDEX('MP Calculations'!$C$40:$C$130,MATCH(F432,'MP Calculations'!$D$40:$D$130,0),0),-1))</f>
        <v>1087.7327831448213</v>
      </c>
    </row>
    <row r="433" spans="3:17" x14ac:dyDescent="0.25">
      <c r="C433" s="159"/>
      <c r="D433" s="165" t="s">
        <v>837</v>
      </c>
      <c r="E433" s="239">
        <v>42544</v>
      </c>
      <c r="F433" s="172" t="str">
        <f t="shared" si="20"/>
        <v>2015-16</v>
      </c>
      <c r="G433" s="68"/>
      <c r="H433" s="167" t="s">
        <v>279</v>
      </c>
      <c r="I433" s="173">
        <v>19964.399283333707</v>
      </c>
      <c r="J433" s="168">
        <f>IFERROR(MIN('MP Calculations'!$E$30/I433,1),"-")</f>
        <v>0.34115533736707537</v>
      </c>
      <c r="K433" s="12"/>
      <c r="L433" s="159">
        <v>1</v>
      </c>
      <c r="M433" s="159" t="s">
        <v>493</v>
      </c>
      <c r="N433" s="159">
        <v>2390.54</v>
      </c>
      <c r="O433" s="185">
        <f t="shared" si="23"/>
        <v>2390.54</v>
      </c>
      <c r="P433" s="215">
        <f t="shared" si="21"/>
        <v>815.54548018948833</v>
      </c>
      <c r="Q433" s="215" cm="1">
        <f t="array" ref="Q433">IF(P433="-",0,P433/(1+'General inputs'!$H$32)^IFERROR(INDEX('MP Calculations'!$C$40:$C$130,MATCH(F433,'MP Calculations'!$D$40:$D$130,0),0),-1))</f>
        <v>1087.7327831448213</v>
      </c>
    </row>
    <row r="434" spans="3:17" x14ac:dyDescent="0.25">
      <c r="C434" s="159"/>
      <c r="D434" s="165" t="s">
        <v>838</v>
      </c>
      <c r="E434" s="239">
        <v>42544</v>
      </c>
      <c r="F434" s="172" t="str">
        <f t="shared" si="20"/>
        <v>2015-16</v>
      </c>
      <c r="G434" s="68"/>
      <c r="H434" s="167" t="s">
        <v>279</v>
      </c>
      <c r="I434" s="173">
        <v>19964.399283333707</v>
      </c>
      <c r="J434" s="168">
        <f>IFERROR(MIN('MP Calculations'!$E$30/I434,1),"-")</f>
        <v>0.34115533736707537</v>
      </c>
      <c r="K434" s="12"/>
      <c r="L434" s="159">
        <v>1</v>
      </c>
      <c r="M434" s="159" t="s">
        <v>493</v>
      </c>
      <c r="N434" s="159">
        <v>2390.54</v>
      </c>
      <c r="O434" s="185">
        <f t="shared" si="23"/>
        <v>2390.54</v>
      </c>
      <c r="P434" s="215">
        <f t="shared" si="21"/>
        <v>815.54548018948833</v>
      </c>
      <c r="Q434" s="215" cm="1">
        <f t="array" ref="Q434">IF(P434="-",0,P434/(1+'General inputs'!$H$32)^IFERROR(INDEX('MP Calculations'!$C$40:$C$130,MATCH(F434,'MP Calculations'!$D$40:$D$130,0),0),-1))</f>
        <v>1087.7327831448213</v>
      </c>
    </row>
    <row r="435" spans="3:17" x14ac:dyDescent="0.25">
      <c r="C435" s="159"/>
      <c r="D435" s="165" t="s">
        <v>839</v>
      </c>
      <c r="E435" s="239">
        <v>42544</v>
      </c>
      <c r="F435" s="172" t="str">
        <f t="shared" si="20"/>
        <v>2015-16</v>
      </c>
      <c r="G435" s="68"/>
      <c r="H435" s="167" t="s">
        <v>279</v>
      </c>
      <c r="I435" s="173">
        <v>19964.399283333707</v>
      </c>
      <c r="J435" s="168">
        <f>IFERROR(MIN('MP Calculations'!$E$30/I435,1),"-")</f>
        <v>0.34115533736707537</v>
      </c>
      <c r="K435" s="12"/>
      <c r="L435" s="159">
        <v>1</v>
      </c>
      <c r="M435" s="159" t="s">
        <v>493</v>
      </c>
      <c r="N435" s="159">
        <v>2390.54</v>
      </c>
      <c r="O435" s="185">
        <f t="shared" si="23"/>
        <v>2390.54</v>
      </c>
      <c r="P435" s="215">
        <f t="shared" si="21"/>
        <v>815.54548018948833</v>
      </c>
      <c r="Q435" s="215" cm="1">
        <f t="array" ref="Q435">IF(P435="-",0,P435/(1+'General inputs'!$H$32)^IFERROR(INDEX('MP Calculations'!$C$40:$C$130,MATCH(F435,'MP Calculations'!$D$40:$D$130,0),0),-1))</f>
        <v>1087.7327831448213</v>
      </c>
    </row>
    <row r="436" spans="3:17" x14ac:dyDescent="0.25">
      <c r="C436" s="159"/>
      <c r="D436" s="165" t="s">
        <v>840</v>
      </c>
      <c r="E436" s="239">
        <v>42544</v>
      </c>
      <c r="F436" s="172" t="str">
        <f t="shared" si="20"/>
        <v>2015-16</v>
      </c>
      <c r="G436" s="68"/>
      <c r="H436" s="167" t="s">
        <v>279</v>
      </c>
      <c r="I436" s="173">
        <v>19964.399283333707</v>
      </c>
      <c r="J436" s="168">
        <f>IFERROR(MIN('MP Calculations'!$E$30/I436,1),"-")</f>
        <v>0.34115533736707537</v>
      </c>
      <c r="K436" s="12"/>
      <c r="L436" s="159">
        <v>1</v>
      </c>
      <c r="M436" s="159" t="s">
        <v>493</v>
      </c>
      <c r="N436" s="159">
        <v>2390.54</v>
      </c>
      <c r="O436" s="185">
        <f t="shared" si="23"/>
        <v>2390.54</v>
      </c>
      <c r="P436" s="215">
        <f t="shared" si="21"/>
        <v>815.54548018948833</v>
      </c>
      <c r="Q436" s="215" cm="1">
        <f t="array" ref="Q436">IF(P436="-",0,P436/(1+'General inputs'!$H$32)^IFERROR(INDEX('MP Calculations'!$C$40:$C$130,MATCH(F436,'MP Calculations'!$D$40:$D$130,0),0),-1))</f>
        <v>1087.7327831448213</v>
      </c>
    </row>
    <row r="437" spans="3:17" x14ac:dyDescent="0.25">
      <c r="C437" s="159"/>
      <c r="D437" s="165" t="s">
        <v>841</v>
      </c>
      <c r="E437" s="239">
        <v>42544</v>
      </c>
      <c r="F437" s="172" t="str">
        <f t="shared" si="20"/>
        <v>2015-16</v>
      </c>
      <c r="G437" s="68"/>
      <c r="H437" s="167" t="s">
        <v>279</v>
      </c>
      <c r="I437" s="173">
        <v>19964.399283333707</v>
      </c>
      <c r="J437" s="168">
        <f>IFERROR(MIN('MP Calculations'!$E$30/I437,1),"-")</f>
        <v>0.34115533736707537</v>
      </c>
      <c r="K437" s="12"/>
      <c r="L437" s="159">
        <v>1</v>
      </c>
      <c r="M437" s="159" t="s">
        <v>493</v>
      </c>
      <c r="N437" s="159">
        <v>2390.54</v>
      </c>
      <c r="O437" s="185">
        <f t="shared" si="23"/>
        <v>2390.54</v>
      </c>
      <c r="P437" s="215">
        <f t="shared" si="21"/>
        <v>815.54548018948833</v>
      </c>
      <c r="Q437" s="215" cm="1">
        <f t="array" ref="Q437">IF(P437="-",0,P437/(1+'General inputs'!$H$32)^IFERROR(INDEX('MP Calculations'!$C$40:$C$130,MATCH(F437,'MP Calculations'!$D$40:$D$130,0),0),-1))</f>
        <v>1087.7327831448213</v>
      </c>
    </row>
    <row r="438" spans="3:17" x14ac:dyDescent="0.25">
      <c r="C438" s="159"/>
      <c r="D438" s="165" t="s">
        <v>842</v>
      </c>
      <c r="E438" s="239">
        <v>42544</v>
      </c>
      <c r="F438" s="172" t="str">
        <f t="shared" si="20"/>
        <v>2015-16</v>
      </c>
      <c r="G438" s="68"/>
      <c r="H438" s="167" t="s">
        <v>279</v>
      </c>
      <c r="I438" s="173">
        <v>19964.399283333707</v>
      </c>
      <c r="J438" s="168">
        <f>IFERROR(MIN('MP Calculations'!$E$30/I438,1),"-")</f>
        <v>0.34115533736707537</v>
      </c>
      <c r="K438" s="12"/>
      <c r="L438" s="159">
        <v>1</v>
      </c>
      <c r="M438" s="159" t="s">
        <v>493</v>
      </c>
      <c r="N438" s="159">
        <v>2390.54</v>
      </c>
      <c r="O438" s="185">
        <f t="shared" si="23"/>
        <v>2390.54</v>
      </c>
      <c r="P438" s="215">
        <f t="shared" si="21"/>
        <v>815.54548018948833</v>
      </c>
      <c r="Q438" s="215" cm="1">
        <f t="array" ref="Q438">IF(P438="-",0,P438/(1+'General inputs'!$H$32)^IFERROR(INDEX('MP Calculations'!$C$40:$C$130,MATCH(F438,'MP Calculations'!$D$40:$D$130,0),0),-1))</f>
        <v>1087.7327831448213</v>
      </c>
    </row>
    <row r="439" spans="3:17" x14ac:dyDescent="0.25">
      <c r="C439" s="159"/>
      <c r="D439" s="165" t="s">
        <v>843</v>
      </c>
      <c r="E439" s="239">
        <v>42544</v>
      </c>
      <c r="F439" s="172" t="str">
        <f t="shared" si="20"/>
        <v>2015-16</v>
      </c>
      <c r="G439" s="68"/>
      <c r="H439" s="167" t="s">
        <v>279</v>
      </c>
      <c r="I439" s="173">
        <v>19964.399283333707</v>
      </c>
      <c r="J439" s="168">
        <f>IFERROR(MIN('MP Calculations'!$E$30/I439,1),"-")</f>
        <v>0.34115533736707537</v>
      </c>
      <c r="K439" s="12"/>
      <c r="L439" s="159">
        <v>1</v>
      </c>
      <c r="M439" s="159" t="s">
        <v>493</v>
      </c>
      <c r="N439" s="159">
        <v>2390.54</v>
      </c>
      <c r="O439" s="185">
        <f t="shared" si="23"/>
        <v>2390.54</v>
      </c>
      <c r="P439" s="215">
        <f t="shared" si="21"/>
        <v>815.54548018948833</v>
      </c>
      <c r="Q439" s="215" cm="1">
        <f t="array" ref="Q439">IF(P439="-",0,P439/(1+'General inputs'!$H$32)^IFERROR(INDEX('MP Calculations'!$C$40:$C$130,MATCH(F439,'MP Calculations'!$D$40:$D$130,0),0),-1))</f>
        <v>1087.7327831448213</v>
      </c>
    </row>
    <row r="440" spans="3:17" x14ac:dyDescent="0.25">
      <c r="C440" s="159"/>
      <c r="D440" s="165" t="s">
        <v>844</v>
      </c>
      <c r="E440" s="239">
        <v>42544</v>
      </c>
      <c r="F440" s="172" t="str">
        <f t="shared" si="20"/>
        <v>2015-16</v>
      </c>
      <c r="G440" s="68"/>
      <c r="H440" s="167" t="s">
        <v>279</v>
      </c>
      <c r="I440" s="173">
        <v>19964.399283333707</v>
      </c>
      <c r="J440" s="168">
        <f>IFERROR(MIN('MP Calculations'!$E$30/I440,1),"-")</f>
        <v>0.34115533736707537</v>
      </c>
      <c r="K440" s="12"/>
      <c r="L440" s="159">
        <v>1</v>
      </c>
      <c r="M440" s="159" t="s">
        <v>493</v>
      </c>
      <c r="N440" s="159">
        <v>2390.54</v>
      </c>
      <c r="O440" s="185">
        <f t="shared" si="23"/>
        <v>2390.54</v>
      </c>
      <c r="P440" s="215">
        <f t="shared" si="21"/>
        <v>815.54548018948833</v>
      </c>
      <c r="Q440" s="215" cm="1">
        <f t="array" ref="Q440">IF(P440="-",0,P440/(1+'General inputs'!$H$32)^IFERROR(INDEX('MP Calculations'!$C$40:$C$130,MATCH(F440,'MP Calculations'!$D$40:$D$130,0),0),-1))</f>
        <v>1087.7327831448213</v>
      </c>
    </row>
    <row r="441" spans="3:17" x14ac:dyDescent="0.25">
      <c r="C441" s="159"/>
      <c r="D441" s="165" t="s">
        <v>845</v>
      </c>
      <c r="E441" s="239">
        <v>42544</v>
      </c>
      <c r="F441" s="172" t="str">
        <f t="shared" si="20"/>
        <v>2015-16</v>
      </c>
      <c r="G441" s="68"/>
      <c r="H441" s="167" t="s">
        <v>279</v>
      </c>
      <c r="I441" s="173">
        <v>19964.399283333707</v>
      </c>
      <c r="J441" s="168">
        <f>IFERROR(MIN('MP Calculations'!$E$30/I441,1),"-")</f>
        <v>0.34115533736707537</v>
      </c>
      <c r="K441" s="12"/>
      <c r="L441" s="159">
        <v>1</v>
      </c>
      <c r="M441" s="159" t="s">
        <v>493</v>
      </c>
      <c r="N441" s="159">
        <v>2390.54</v>
      </c>
      <c r="O441" s="185">
        <f t="shared" si="23"/>
        <v>2390.54</v>
      </c>
      <c r="P441" s="215">
        <f t="shared" si="21"/>
        <v>815.54548018948833</v>
      </c>
      <c r="Q441" s="215" cm="1">
        <f t="array" ref="Q441">IF(P441="-",0,P441/(1+'General inputs'!$H$32)^IFERROR(INDEX('MP Calculations'!$C$40:$C$130,MATCH(F441,'MP Calculations'!$D$40:$D$130,0),0),-1))</f>
        <v>1087.7327831448213</v>
      </c>
    </row>
    <row r="442" spans="3:17" x14ac:dyDescent="0.25">
      <c r="C442" s="159"/>
      <c r="D442" s="165" t="s">
        <v>846</v>
      </c>
      <c r="E442" s="239">
        <v>42551</v>
      </c>
      <c r="F442" s="172" t="str">
        <f t="shared" si="20"/>
        <v>2015-16</v>
      </c>
      <c r="G442" s="68"/>
      <c r="H442" s="167" t="s">
        <v>279</v>
      </c>
      <c r="I442" s="173">
        <v>19964.399283333707</v>
      </c>
      <c r="J442" s="168">
        <f>IFERROR(MIN('MP Calculations'!$E$30/I442,1),"-")</f>
        <v>0.34115533736707537</v>
      </c>
      <c r="K442" s="12"/>
      <c r="L442" s="159">
        <v>1</v>
      </c>
      <c r="M442" s="159" t="s">
        <v>493</v>
      </c>
      <c r="N442" s="159">
        <v>1473.94</v>
      </c>
      <c r="O442" s="185">
        <f t="shared" si="23"/>
        <v>1473.94</v>
      </c>
      <c r="P442" s="215">
        <f t="shared" si="21"/>
        <v>502.8424979588271</v>
      </c>
      <c r="Q442" s="215" cm="1">
        <f t="array" ref="Q442">IF(P442="-",0,P442/(1+'General inputs'!$H$32)^IFERROR(INDEX('MP Calculations'!$C$40:$C$130,MATCH(F442,'MP Calculations'!$D$40:$D$130,0),0),-1))</f>
        <v>670.66556442832075</v>
      </c>
    </row>
    <row r="443" spans="3:17" x14ac:dyDescent="0.25">
      <c r="C443" s="159"/>
      <c r="D443" s="165" t="s">
        <v>847</v>
      </c>
      <c r="E443" s="239">
        <v>42551</v>
      </c>
      <c r="F443" s="172" t="str">
        <f t="shared" si="20"/>
        <v>2015-16</v>
      </c>
      <c r="G443" s="68"/>
      <c r="H443" s="167" t="s">
        <v>279</v>
      </c>
      <c r="I443" s="173">
        <v>19964.399283333707</v>
      </c>
      <c r="J443" s="168">
        <f>IFERROR(MIN('MP Calculations'!$E$30/I443,1),"-")</f>
        <v>0.34115533736707537</v>
      </c>
      <c r="K443" s="12"/>
      <c r="L443" s="159">
        <v>1</v>
      </c>
      <c r="M443" s="159" t="s">
        <v>493</v>
      </c>
      <c r="N443" s="159">
        <v>8623.7199999999993</v>
      </c>
      <c r="O443" s="185">
        <f t="shared" si="23"/>
        <v>8623.7199999999993</v>
      </c>
      <c r="P443" s="215">
        <f t="shared" si="21"/>
        <v>2942.0281059591948</v>
      </c>
      <c r="Q443" s="215" cm="1">
        <f t="array" ref="Q443">IF(P443="-",0,P443/(1+'General inputs'!$H$32)^IFERROR(INDEX('MP Calculations'!$C$40:$C$130,MATCH(F443,'MP Calculations'!$D$40:$D$130,0),0),-1))</f>
        <v>3923.926375070761</v>
      </c>
    </row>
    <row r="444" spans="3:17" x14ac:dyDescent="0.25">
      <c r="C444" s="159"/>
      <c r="D444" s="165" t="s">
        <v>848</v>
      </c>
      <c r="E444" s="239">
        <v>42551</v>
      </c>
      <c r="F444" s="172" t="str">
        <f t="shared" si="20"/>
        <v>2015-16</v>
      </c>
      <c r="G444" s="68"/>
      <c r="H444" s="167" t="s">
        <v>279</v>
      </c>
      <c r="I444" s="173">
        <v>19964.399283333707</v>
      </c>
      <c r="J444" s="168">
        <f>IFERROR(MIN('MP Calculations'!$E$30/I444,1),"-")</f>
        <v>0.34115533736707537</v>
      </c>
      <c r="K444" s="12"/>
      <c r="L444" s="159">
        <v>1</v>
      </c>
      <c r="M444" s="159" t="s">
        <v>493</v>
      </c>
      <c r="N444" s="159">
        <v>601.04</v>
      </c>
      <c r="O444" s="185">
        <f t="shared" si="23"/>
        <v>601.04</v>
      </c>
      <c r="P444" s="215">
        <f t="shared" si="21"/>
        <v>205.04800397110697</v>
      </c>
      <c r="Q444" s="215" cm="1">
        <f t="array" ref="Q444">IF(P444="-",0,P444/(1+'General inputs'!$H$32)^IFERROR(INDEX('MP Calculations'!$C$40:$C$130,MATCH(F444,'MP Calculations'!$D$40:$D$130,0),0),-1))</f>
        <v>273.48252360611548</v>
      </c>
    </row>
    <row r="445" spans="3:17" x14ac:dyDescent="0.25">
      <c r="C445" s="159"/>
      <c r="D445" s="165" t="s">
        <v>849</v>
      </c>
      <c r="E445" s="239">
        <v>42551</v>
      </c>
      <c r="F445" s="172" t="str">
        <f t="shared" si="20"/>
        <v>2015-16</v>
      </c>
      <c r="G445" s="68"/>
      <c r="H445" s="167" t="s">
        <v>279</v>
      </c>
      <c r="I445" s="173">
        <v>19964.399283333707</v>
      </c>
      <c r="J445" s="168">
        <f>IFERROR(MIN('MP Calculations'!$E$30/I445,1),"-")</f>
        <v>0.34115533736707537</v>
      </c>
      <c r="K445" s="12"/>
      <c r="L445" s="159">
        <v>1</v>
      </c>
      <c r="M445" s="159" t="s">
        <v>493</v>
      </c>
      <c r="N445" s="159">
        <v>2008.94</v>
      </c>
      <c r="O445" s="185">
        <f t="shared" si="23"/>
        <v>2008.94</v>
      </c>
      <c r="P445" s="215">
        <f t="shared" si="21"/>
        <v>685.36060345021247</v>
      </c>
      <c r="Q445" s="215" cm="1">
        <f t="array" ref="Q445">IF(P445="-",0,P445/(1+'General inputs'!$H$32)^IFERROR(INDEX('MP Calculations'!$C$40:$C$130,MATCH(F445,'MP Calculations'!$D$40:$D$130,0),0),-1))</f>
        <v>914.09886359189034</v>
      </c>
    </row>
    <row r="446" spans="3:17" x14ac:dyDescent="0.25">
      <c r="C446" s="159"/>
      <c r="D446" s="165" t="s">
        <v>850</v>
      </c>
      <c r="E446" s="239">
        <v>42564</v>
      </c>
      <c r="F446" s="172" t="str">
        <f t="shared" si="20"/>
        <v>2016-17</v>
      </c>
      <c r="G446" s="68"/>
      <c r="H446" s="167" t="s">
        <v>279</v>
      </c>
      <c r="I446" s="173">
        <v>19964.399283333707</v>
      </c>
      <c r="J446" s="168">
        <f>IFERROR(MIN('MP Calculations'!$E$30/I446,1),"-")</f>
        <v>0.34115533736707537</v>
      </c>
      <c r="K446" s="12"/>
      <c r="L446" s="159">
        <v>1</v>
      </c>
      <c r="M446" s="159" t="s">
        <v>493</v>
      </c>
      <c r="N446" s="159">
        <v>2695.59</v>
      </c>
      <c r="O446" s="185">
        <f t="shared" si="23"/>
        <v>2695.59</v>
      </c>
      <c r="P446" s="215">
        <f t="shared" si="21"/>
        <v>919.61491585331476</v>
      </c>
      <c r="Q446" s="215" cm="1">
        <f t="array" ref="Q446">IF(P446="-",0,P446/(1+'General inputs'!$H$32)^IFERROR(INDEX('MP Calculations'!$C$40:$C$130,MATCH(F446,'MP Calculations'!$D$40:$D$130,0),0),-1))</f>
        <v>1177.0971835118057</v>
      </c>
    </row>
    <row r="447" spans="3:17" x14ac:dyDescent="0.25">
      <c r="C447" s="159"/>
      <c r="D447" s="165" t="s">
        <v>851</v>
      </c>
      <c r="E447" s="239">
        <v>42582</v>
      </c>
      <c r="F447" s="172" t="str">
        <f t="shared" si="20"/>
        <v>2016-17</v>
      </c>
      <c r="G447" s="68"/>
      <c r="H447" s="167" t="s">
        <v>279</v>
      </c>
      <c r="I447" s="173">
        <v>19964.399283333707</v>
      </c>
      <c r="J447" s="168">
        <f>IFERROR(MIN('MP Calculations'!$E$30/I447,1),"-")</f>
        <v>0.34115533736707537</v>
      </c>
      <c r="K447" s="12"/>
      <c r="L447" s="159">
        <v>1</v>
      </c>
      <c r="M447" s="159" t="s">
        <v>493</v>
      </c>
      <c r="N447" s="159">
        <v>940.18</v>
      </c>
      <c r="O447" s="185">
        <f t="shared" si="23"/>
        <v>940.18</v>
      </c>
      <c r="P447" s="215">
        <f t="shared" si="21"/>
        <v>320.74742508577691</v>
      </c>
      <c r="Q447" s="215" cm="1">
        <f t="array" ref="Q447">IF(P447="-",0,P447/(1+'General inputs'!$H$32)^IFERROR(INDEX('MP Calculations'!$C$40:$C$130,MATCH(F447,'MP Calculations'!$D$40:$D$130,0),0),-1))</f>
        <v>410.55324808080212</v>
      </c>
    </row>
    <row r="448" spans="3:17" x14ac:dyDescent="0.25">
      <c r="C448" s="159"/>
      <c r="D448" s="165" t="s">
        <v>852</v>
      </c>
      <c r="E448" s="239">
        <v>42593</v>
      </c>
      <c r="F448" s="172" t="str">
        <f t="shared" si="20"/>
        <v>2016-17</v>
      </c>
      <c r="G448" s="68"/>
      <c r="H448" s="167" t="s">
        <v>279</v>
      </c>
      <c r="I448" s="173">
        <v>19964.399283333707</v>
      </c>
      <c r="J448" s="168">
        <f>IFERROR(MIN('MP Calculations'!$E$30/I448,1),"-")</f>
        <v>0.34115533736707537</v>
      </c>
      <c r="K448" s="12"/>
      <c r="L448" s="159">
        <v>1</v>
      </c>
      <c r="M448" s="159" t="s">
        <v>493</v>
      </c>
      <c r="N448" s="159">
        <v>24743.88</v>
      </c>
      <c r="O448" s="185">
        <f t="shared" si="23"/>
        <v>24743.88</v>
      </c>
      <c r="P448" s="215">
        <f t="shared" si="21"/>
        <v>8441.506729170429</v>
      </c>
      <c r="Q448" s="215" cm="1">
        <f t="array" ref="Q448">IF(P448="-",0,P448/(1+'General inputs'!$H$32)^IFERROR(INDEX('MP Calculations'!$C$40:$C$130,MATCH(F448,'MP Calculations'!$D$40:$D$130,0),0),-1))</f>
        <v>10805.03765674828</v>
      </c>
    </row>
    <row r="449" spans="3:17" x14ac:dyDescent="0.25">
      <c r="C449" s="159"/>
      <c r="D449" s="165" t="s">
        <v>853</v>
      </c>
      <c r="E449" s="239">
        <v>42597</v>
      </c>
      <c r="F449" s="172" t="str">
        <f t="shared" si="20"/>
        <v>2016-17</v>
      </c>
      <c r="G449" s="68"/>
      <c r="H449" s="167" t="s">
        <v>279</v>
      </c>
      <c r="I449" s="173">
        <v>19964.399283333707</v>
      </c>
      <c r="J449" s="168">
        <f>IFERROR(MIN('MP Calculations'!$E$30/I449,1),"-")</f>
        <v>0.34115533736707537</v>
      </c>
      <c r="K449" s="12"/>
      <c r="L449" s="159">
        <v>1</v>
      </c>
      <c r="M449" s="159" t="s">
        <v>493</v>
      </c>
      <c r="N449" s="159">
        <v>23512.25</v>
      </c>
      <c r="O449" s="185">
        <f t="shared" si="23"/>
        <v>23512.25</v>
      </c>
      <c r="P449" s="215">
        <f t="shared" si="21"/>
        <v>8021.3295810090176</v>
      </c>
      <c r="Q449" s="215" cm="1">
        <f t="array" ref="Q449">IF(P449="-",0,P449/(1+'General inputs'!$H$32)^IFERROR(INDEX('MP Calculations'!$C$40:$C$130,MATCH(F449,'MP Calculations'!$D$40:$D$130,0),0),-1))</f>
        <v>10267.215434478332</v>
      </c>
    </row>
    <row r="450" spans="3:17" x14ac:dyDescent="0.25">
      <c r="C450" s="159"/>
      <c r="D450" s="165" t="s">
        <v>854</v>
      </c>
      <c r="E450" s="239">
        <v>42604</v>
      </c>
      <c r="F450" s="172" t="str">
        <f t="shared" si="20"/>
        <v>2016-17</v>
      </c>
      <c r="G450" s="68"/>
      <c r="H450" s="167" t="s">
        <v>279</v>
      </c>
      <c r="I450" s="173">
        <v>19964.399283333707</v>
      </c>
      <c r="J450" s="168">
        <f>IFERROR(MIN('MP Calculations'!$E$30/I450,1),"-")</f>
        <v>0.34115533736707537</v>
      </c>
      <c r="K450" s="12"/>
      <c r="L450" s="159">
        <v>1</v>
      </c>
      <c r="M450" s="159" t="s">
        <v>493</v>
      </c>
      <c r="N450" s="159">
        <v>10277.209999999999</v>
      </c>
      <c r="O450" s="185">
        <f t="shared" si="23"/>
        <v>10277.209999999999</v>
      </c>
      <c r="P450" s="215">
        <f t="shared" si="21"/>
        <v>3506.1250447422804</v>
      </c>
      <c r="Q450" s="215" cm="1">
        <f t="array" ref="Q450">IF(P450="-",0,P450/(1+'General inputs'!$H$32)^IFERROR(INDEX('MP Calculations'!$C$40:$C$130,MATCH(F450,'MP Calculations'!$D$40:$D$130,0),0),-1))</f>
        <v>4487.8022790407158</v>
      </c>
    </row>
    <row r="451" spans="3:17" x14ac:dyDescent="0.25">
      <c r="C451" s="159"/>
      <c r="D451" s="165" t="s">
        <v>855</v>
      </c>
      <c r="E451" s="239">
        <v>42607</v>
      </c>
      <c r="F451" s="172" t="str">
        <f t="shared" si="20"/>
        <v>2016-17</v>
      </c>
      <c r="G451" s="68"/>
      <c r="H451" s="167" t="s">
        <v>279</v>
      </c>
      <c r="I451" s="173">
        <v>19964.399283333707</v>
      </c>
      <c r="J451" s="168">
        <f>IFERROR(MIN('MP Calculations'!$E$30/I451,1),"-")</f>
        <v>0.34115533736707537</v>
      </c>
      <c r="K451" s="12"/>
      <c r="L451" s="159">
        <v>1</v>
      </c>
      <c r="M451" s="159" t="s">
        <v>493</v>
      </c>
      <c r="N451" s="159">
        <v>1506.15</v>
      </c>
      <c r="O451" s="185">
        <f t="shared" si="23"/>
        <v>1506.15</v>
      </c>
      <c r="P451" s="215">
        <f t="shared" si="21"/>
        <v>513.83111137542062</v>
      </c>
      <c r="Q451" s="215" cm="1">
        <f t="array" ref="Q451">IF(P451="-",0,P451/(1+'General inputs'!$H$32)^IFERROR(INDEX('MP Calculations'!$C$40:$C$130,MATCH(F451,'MP Calculations'!$D$40:$D$130,0),0),-1))</f>
        <v>657.69828606958254</v>
      </c>
    </row>
    <row r="452" spans="3:17" x14ac:dyDescent="0.25">
      <c r="C452" s="159"/>
      <c r="D452" s="165" t="s">
        <v>856</v>
      </c>
      <c r="E452" s="239">
        <v>42613</v>
      </c>
      <c r="F452" s="172" t="str">
        <f t="shared" si="20"/>
        <v>2016-17</v>
      </c>
      <c r="G452" s="68"/>
      <c r="H452" s="167" t="s">
        <v>279</v>
      </c>
      <c r="I452" s="173">
        <v>19964.399283333707</v>
      </c>
      <c r="J452" s="168">
        <f>IFERROR(MIN('MP Calculations'!$E$30/I452,1),"-")</f>
        <v>0.34115533736707537</v>
      </c>
      <c r="K452" s="12"/>
      <c r="L452" s="159">
        <v>1</v>
      </c>
      <c r="M452" s="159" t="s">
        <v>493</v>
      </c>
      <c r="N452" s="159">
        <v>23515.09</v>
      </c>
      <c r="O452" s="185">
        <f t="shared" si="23"/>
        <v>23515.09</v>
      </c>
      <c r="P452" s="215">
        <f t="shared" si="21"/>
        <v>8022.2984621671403</v>
      </c>
      <c r="Q452" s="215" cm="1">
        <f t="array" ref="Q452">IF(P452="-",0,P452/(1+'General inputs'!$H$32)^IFERROR(INDEX('MP Calculations'!$C$40:$C$130,MATCH(F452,'MP Calculations'!$D$40:$D$130,0),0),-1))</f>
        <v>10268.455591921109</v>
      </c>
    </row>
    <row r="453" spans="3:17" x14ac:dyDescent="0.25">
      <c r="C453" s="159"/>
      <c r="D453" s="165" t="s">
        <v>857</v>
      </c>
      <c r="E453" s="239">
        <v>42617</v>
      </c>
      <c r="F453" s="172" t="str">
        <f t="shared" si="20"/>
        <v>2016-17</v>
      </c>
      <c r="G453" s="68"/>
      <c r="H453" s="167" t="s">
        <v>279</v>
      </c>
      <c r="I453" s="173">
        <v>19964.399283333707</v>
      </c>
      <c r="J453" s="168">
        <f>IFERROR(MIN('MP Calculations'!$E$30/I453,1),"-")</f>
        <v>0.34115533736707537</v>
      </c>
      <c r="K453" s="12"/>
      <c r="L453" s="159">
        <v>1</v>
      </c>
      <c r="M453" s="159" t="s">
        <v>493</v>
      </c>
      <c r="N453" s="159">
        <v>24.52</v>
      </c>
      <c r="O453" s="185">
        <f t="shared" si="23"/>
        <v>24.52</v>
      </c>
      <c r="P453" s="215">
        <f t="shared" si="21"/>
        <v>8.3651288722406871</v>
      </c>
      <c r="Q453" s="215" cm="1">
        <f t="array" ref="Q453">IF(P453="-",0,P453/(1+'General inputs'!$H$32)^IFERROR(INDEX('MP Calculations'!$C$40:$C$130,MATCH(F453,'MP Calculations'!$D$40:$D$130,0),0),-1))</f>
        <v>10.707274822843782</v>
      </c>
    </row>
    <row r="454" spans="3:17" x14ac:dyDescent="0.25">
      <c r="C454" s="159"/>
      <c r="D454" s="165" t="s">
        <v>858</v>
      </c>
      <c r="E454" s="239">
        <v>42626</v>
      </c>
      <c r="F454" s="172" t="str">
        <f t="shared" si="20"/>
        <v>2016-17</v>
      </c>
      <c r="G454" s="68"/>
      <c r="H454" s="167" t="s">
        <v>279</v>
      </c>
      <c r="I454" s="173">
        <v>19964.399283333707</v>
      </c>
      <c r="J454" s="168">
        <f>IFERROR(MIN('MP Calculations'!$E$30/I454,1),"-")</f>
        <v>0.34115533736707537</v>
      </c>
      <c r="K454" s="12"/>
      <c r="L454" s="159">
        <v>1</v>
      </c>
      <c r="M454" s="159" t="s">
        <v>493</v>
      </c>
      <c r="N454" s="159">
        <v>22937.59</v>
      </c>
      <c r="O454" s="185">
        <f t="shared" si="23"/>
        <v>22937.59</v>
      </c>
      <c r="P454" s="215">
        <f t="shared" si="21"/>
        <v>7825.2812548376542</v>
      </c>
      <c r="Q454" s="215" cm="1">
        <f t="array" ref="Q454">IF(P454="-",0,P454/(1+'General inputs'!$H$32)^IFERROR(INDEX('MP Calculations'!$C$40:$C$130,MATCH(F454,'MP Calculations'!$D$40:$D$130,0),0),-1))</f>
        <v>10016.27568938472</v>
      </c>
    </row>
    <row r="455" spans="3:17" x14ac:dyDescent="0.25">
      <c r="C455" s="159"/>
      <c r="D455" s="165" t="s">
        <v>859</v>
      </c>
      <c r="E455" s="239">
        <v>42629</v>
      </c>
      <c r="F455" s="172" t="str">
        <f t="shared" si="20"/>
        <v>2016-17</v>
      </c>
      <c r="G455" s="68"/>
      <c r="H455" s="167" t="s">
        <v>279</v>
      </c>
      <c r="I455" s="173">
        <v>19964.399283333707</v>
      </c>
      <c r="J455" s="168">
        <f>IFERROR(MIN('MP Calculations'!$E$30/I455,1),"-")</f>
        <v>0.34115533736707537</v>
      </c>
      <c r="K455" s="12"/>
      <c r="L455" s="159">
        <v>1</v>
      </c>
      <c r="M455" s="159" t="s">
        <v>493</v>
      </c>
      <c r="N455" s="159">
        <v>974.3</v>
      </c>
      <c r="O455" s="185">
        <f t="shared" si="23"/>
        <v>974.3</v>
      </c>
      <c r="P455" s="215">
        <f t="shared" si="21"/>
        <v>332.38764519674152</v>
      </c>
      <c r="Q455" s="215" cm="1">
        <f t="array" ref="Q455">IF(P455="-",0,P455/(1+'General inputs'!$H$32)^IFERROR(INDEX('MP Calculations'!$C$40:$C$130,MATCH(F455,'MP Calculations'!$D$40:$D$130,0),0),-1))</f>
        <v>425.45260440035469</v>
      </c>
    </row>
    <row r="456" spans="3:17" x14ac:dyDescent="0.25">
      <c r="C456" s="159"/>
      <c r="D456" s="165" t="s">
        <v>860</v>
      </c>
      <c r="E456" s="239">
        <v>42633</v>
      </c>
      <c r="F456" s="172" t="str">
        <f t="shared" si="20"/>
        <v>2016-17</v>
      </c>
      <c r="G456" s="68"/>
      <c r="H456" s="167" t="s">
        <v>279</v>
      </c>
      <c r="I456" s="173">
        <v>19964.399283333707</v>
      </c>
      <c r="J456" s="168">
        <f>IFERROR(MIN('MP Calculations'!$E$30/I456,1),"-")</f>
        <v>0.34115533736707537</v>
      </c>
      <c r="K456" s="12"/>
      <c r="L456" s="159">
        <v>1</v>
      </c>
      <c r="M456" s="159" t="s">
        <v>493</v>
      </c>
      <c r="N456" s="159">
        <v>22938.799999999999</v>
      </c>
      <c r="O456" s="185">
        <f t="shared" si="23"/>
        <v>22938.799999999999</v>
      </c>
      <c r="P456" s="215">
        <f t="shared" si="21"/>
        <v>7825.6940527958686</v>
      </c>
      <c r="Q456" s="215" cm="1">
        <f t="array" ref="Q456">IF(P456="-",0,P456/(1+'General inputs'!$H$32)^IFERROR(INDEX('MP Calculations'!$C$40:$C$130,MATCH(F456,'MP Calculations'!$D$40:$D$130,0),0),-1))</f>
        <v>10016.804066323368</v>
      </c>
    </row>
    <row r="457" spans="3:17" x14ac:dyDescent="0.25">
      <c r="C457" s="159"/>
      <c r="D457" s="165" t="s">
        <v>861</v>
      </c>
      <c r="E457" s="239">
        <v>42635</v>
      </c>
      <c r="F457" s="172" t="str">
        <f t="shared" si="20"/>
        <v>2016-17</v>
      </c>
      <c r="G457" s="68"/>
      <c r="H457" s="167" t="s">
        <v>279</v>
      </c>
      <c r="I457" s="173">
        <v>19964.399283333707</v>
      </c>
      <c r="J457" s="168">
        <f>IFERROR(MIN('MP Calculations'!$E$30/I457,1),"-")</f>
        <v>0.34115533736707537</v>
      </c>
      <c r="K457" s="12"/>
      <c r="L457" s="159">
        <v>1</v>
      </c>
      <c r="M457" s="159" t="s">
        <v>493</v>
      </c>
      <c r="N457" s="159">
        <v>16376.72</v>
      </c>
      <c r="O457" s="185">
        <f t="shared" si="23"/>
        <v>16376.72</v>
      </c>
      <c r="P457" s="215">
        <f t="shared" si="21"/>
        <v>5587.0054365661308</v>
      </c>
      <c r="Q457" s="215" cm="1">
        <f t="array" ref="Q457">IF(P457="-",0,P457/(1+'General inputs'!$H$32)^IFERROR(INDEX('MP Calculations'!$C$40:$C$130,MATCH(F457,'MP Calculations'!$D$40:$D$130,0),0),-1))</f>
        <v>7151.306759248052</v>
      </c>
    </row>
    <row r="458" spans="3:17" x14ac:dyDescent="0.25">
      <c r="C458" s="159"/>
      <c r="D458" s="165" t="s">
        <v>862</v>
      </c>
      <c r="E458" s="239">
        <v>42643</v>
      </c>
      <c r="F458" s="172" t="str">
        <f t="shared" si="20"/>
        <v>2016-17</v>
      </c>
      <c r="G458" s="68"/>
      <c r="H458" s="167" t="s">
        <v>279</v>
      </c>
      <c r="I458" s="173">
        <v>19964.399283333707</v>
      </c>
      <c r="J458" s="168">
        <f>IFERROR(MIN('MP Calculations'!$E$30/I458,1),"-")</f>
        <v>0.34115533736707537</v>
      </c>
      <c r="K458" s="12"/>
      <c r="L458" s="159">
        <v>1</v>
      </c>
      <c r="M458" s="159" t="s">
        <v>493</v>
      </c>
      <c r="N458" s="159">
        <v>712.77</v>
      </c>
      <c r="O458" s="185">
        <f t="shared" si="23"/>
        <v>712.77</v>
      </c>
      <c r="P458" s="215">
        <f t="shared" si="21"/>
        <v>243.16528981513031</v>
      </c>
      <c r="Q458" s="215" cm="1">
        <f t="array" ref="Q458">IF(P458="-",0,P458/(1+'General inputs'!$H$32)^IFERROR(INDEX('MP Calculations'!$C$40:$C$130,MATCH(F458,'MP Calculations'!$D$40:$D$130,0),0),-1))</f>
        <v>311.2489508759528</v>
      </c>
    </row>
    <row r="459" spans="3:17" x14ac:dyDescent="0.25">
      <c r="C459" s="159"/>
      <c r="D459" s="165" t="s">
        <v>863</v>
      </c>
      <c r="E459" s="239">
        <v>42643</v>
      </c>
      <c r="F459" s="172" t="str">
        <f t="shared" si="20"/>
        <v>2016-17</v>
      </c>
      <c r="G459" s="68"/>
      <c r="H459" s="167" t="s">
        <v>279</v>
      </c>
      <c r="I459" s="173">
        <v>19964.399283333707</v>
      </c>
      <c r="J459" s="168">
        <f>IFERROR(MIN('MP Calculations'!$E$30/I459,1),"-")</f>
        <v>0.34115533736707537</v>
      </c>
      <c r="K459" s="12"/>
      <c r="L459" s="159">
        <v>1</v>
      </c>
      <c r="M459" s="159" t="s">
        <v>493</v>
      </c>
      <c r="N459" s="159">
        <v>2448.3200000000002</v>
      </c>
      <c r="O459" s="185">
        <f t="shared" si="23"/>
        <v>2448.3200000000002</v>
      </c>
      <c r="P459" s="215">
        <f t="shared" si="21"/>
        <v>835.25743558255806</v>
      </c>
      <c r="Q459" s="215" cm="1">
        <f t="array" ref="Q459">IF(P459="-",0,P459/(1+'General inputs'!$H$32)^IFERROR(INDEX('MP Calculations'!$C$40:$C$130,MATCH(F459,'MP Calculations'!$D$40:$D$130,0),0),-1))</f>
        <v>1069.1205177106401</v>
      </c>
    </row>
    <row r="460" spans="3:17" x14ac:dyDescent="0.25">
      <c r="C460" s="159"/>
      <c r="D460" s="165" t="s">
        <v>864</v>
      </c>
      <c r="E460" s="239">
        <v>42661</v>
      </c>
      <c r="F460" s="172" t="str">
        <f t="shared" si="20"/>
        <v>2016-17</v>
      </c>
      <c r="G460" s="68"/>
      <c r="H460" s="167" t="s">
        <v>279</v>
      </c>
      <c r="I460" s="173">
        <v>19964.399283333707</v>
      </c>
      <c r="J460" s="168">
        <f>IFERROR(MIN('MP Calculations'!$E$30/I460,1),"-")</f>
        <v>0.34115533736707537</v>
      </c>
      <c r="K460" s="12"/>
      <c r="L460" s="159">
        <v>1</v>
      </c>
      <c r="M460" s="159" t="s">
        <v>493</v>
      </c>
      <c r="N460" s="159">
        <v>25793.77</v>
      </c>
      <c r="O460" s="185">
        <f t="shared" si="23"/>
        <v>25793.77</v>
      </c>
      <c r="P460" s="215">
        <f t="shared" si="21"/>
        <v>8799.6823063187476</v>
      </c>
      <c r="Q460" s="215" cm="1">
        <f t="array" ref="Q460">IF(P460="-",0,P460/(1+'General inputs'!$H$32)^IFERROR(INDEX('MP Calculations'!$C$40:$C$130,MATCH(F460,'MP Calculations'!$D$40:$D$130,0),0),-1))</f>
        <v>11263.498536183657</v>
      </c>
    </row>
    <row r="461" spans="3:17" x14ac:dyDescent="0.25">
      <c r="C461" s="159"/>
      <c r="D461" s="165" t="s">
        <v>865</v>
      </c>
      <c r="E461" s="239">
        <v>42663</v>
      </c>
      <c r="F461" s="172" t="str">
        <f t="shared" si="20"/>
        <v>2016-17</v>
      </c>
      <c r="G461" s="68"/>
      <c r="H461" s="167" t="s">
        <v>279</v>
      </c>
      <c r="I461" s="173">
        <v>19964.399283333707</v>
      </c>
      <c r="J461" s="168">
        <f>IFERROR(MIN('MP Calculations'!$E$30/I461,1),"-")</f>
        <v>0.34115533736707537</v>
      </c>
      <c r="K461" s="12"/>
      <c r="L461" s="159">
        <v>1</v>
      </c>
      <c r="M461" s="159" t="s">
        <v>493</v>
      </c>
      <c r="N461" s="159">
        <v>26528.73</v>
      </c>
      <c r="O461" s="185">
        <f t="shared" si="23"/>
        <v>26528.73</v>
      </c>
      <c r="P461" s="215">
        <f t="shared" si="21"/>
        <v>9050.4178330700524</v>
      </c>
      <c r="Q461" s="215" cm="1">
        <f t="array" ref="Q461">IF(P461="-",0,P461/(1+'General inputs'!$H$32)^IFERROR(INDEX('MP Calculations'!$C$40:$C$130,MATCH(F461,'MP Calculations'!$D$40:$D$130,0),0),-1))</f>
        <v>11584.437308769189</v>
      </c>
    </row>
    <row r="462" spans="3:17" x14ac:dyDescent="0.25">
      <c r="C462" s="159"/>
      <c r="D462" s="165" t="s">
        <v>866</v>
      </c>
      <c r="E462" s="239">
        <v>42663</v>
      </c>
      <c r="F462" s="172" t="str">
        <f t="shared" si="20"/>
        <v>2016-17</v>
      </c>
      <c r="G462" s="68"/>
      <c r="H462" s="167" t="s">
        <v>279</v>
      </c>
      <c r="I462" s="173">
        <v>19964.399283333707</v>
      </c>
      <c r="J462" s="168">
        <f>IFERROR(MIN('MP Calculations'!$E$30/I462,1),"-")</f>
        <v>0.34115533736707537</v>
      </c>
      <c r="K462" s="12"/>
      <c r="L462" s="159">
        <v>1</v>
      </c>
      <c r="M462" s="159" t="s">
        <v>493</v>
      </c>
      <c r="N462" s="159">
        <v>67133.88</v>
      </c>
      <c r="O462" s="185">
        <f t="shared" si="23"/>
        <v>67133.88</v>
      </c>
      <c r="P462" s="215">
        <f t="shared" si="21"/>
        <v>22903.081480160756</v>
      </c>
      <c r="Q462" s="215" cm="1">
        <f t="array" ref="Q462">IF(P462="-",0,P462/(1+'General inputs'!$H$32)^IFERROR(INDEX('MP Calculations'!$C$40:$C$130,MATCH(F462,'MP Calculations'!$D$40:$D$130,0),0),-1))</f>
        <v>29315.697515653173</v>
      </c>
    </row>
    <row r="463" spans="3:17" x14ac:dyDescent="0.25">
      <c r="C463" s="159"/>
      <c r="D463" s="165" t="s">
        <v>867</v>
      </c>
      <c r="E463" s="239">
        <v>42668</v>
      </c>
      <c r="F463" s="172" t="str">
        <f t="shared" si="20"/>
        <v>2016-17</v>
      </c>
      <c r="G463" s="68"/>
      <c r="H463" s="167" t="s">
        <v>279</v>
      </c>
      <c r="I463" s="173">
        <v>19964.399283333707</v>
      </c>
      <c r="J463" s="168">
        <f>IFERROR(MIN('MP Calculations'!$E$30/I463,1),"-")</f>
        <v>0.34115533736707537</v>
      </c>
      <c r="K463" s="12"/>
      <c r="L463" s="159">
        <v>1</v>
      </c>
      <c r="M463" s="159" t="s">
        <v>493</v>
      </c>
      <c r="N463" s="159">
        <v>23524.73</v>
      </c>
      <c r="O463" s="185">
        <f t="shared" si="23"/>
        <v>23524.73</v>
      </c>
      <c r="P463" s="215">
        <f t="shared" si="21"/>
        <v>8025.5871996193591</v>
      </c>
      <c r="Q463" s="215" cm="1">
        <f t="array" ref="Q463">IF(P463="-",0,P463/(1+'General inputs'!$H$32)^IFERROR(INDEX('MP Calculations'!$C$40:$C$130,MATCH(F463,'MP Calculations'!$D$40:$D$130,0),0),-1))</f>
        <v>10272.665140424055</v>
      </c>
    </row>
    <row r="464" spans="3:17" x14ac:dyDescent="0.25">
      <c r="C464" s="159"/>
      <c r="D464" s="165" t="s">
        <v>868</v>
      </c>
      <c r="E464" s="239">
        <v>42674</v>
      </c>
      <c r="F464" s="172" t="str">
        <f t="shared" si="20"/>
        <v>2016-17</v>
      </c>
      <c r="G464" s="68"/>
      <c r="H464" s="167" t="s">
        <v>279</v>
      </c>
      <c r="I464" s="173">
        <v>19964.399283333707</v>
      </c>
      <c r="J464" s="168">
        <f>IFERROR(MIN('MP Calculations'!$E$30/I464,1),"-")</f>
        <v>0.34115533736707537</v>
      </c>
      <c r="K464" s="12"/>
      <c r="L464" s="159">
        <v>1</v>
      </c>
      <c r="M464" s="159" t="s">
        <v>493</v>
      </c>
      <c r="N464" s="159">
        <v>1122.98</v>
      </c>
      <c r="O464" s="185">
        <f t="shared" si="23"/>
        <v>1122.98</v>
      </c>
      <c r="P464" s="215">
        <f t="shared" si="21"/>
        <v>383.11062075647828</v>
      </c>
      <c r="Q464" s="215" cm="1">
        <f t="array" ref="Q464">IF(P464="-",0,P464/(1+'General inputs'!$H$32)^IFERROR(INDEX('MP Calculations'!$C$40:$C$130,MATCH(F464,'MP Calculations'!$D$40:$D$130,0),0),-1))</f>
        <v>490.37746658063259</v>
      </c>
    </row>
    <row r="465" spans="3:17" x14ac:dyDescent="0.25">
      <c r="C465" s="159"/>
      <c r="D465" s="165" t="s">
        <v>869</v>
      </c>
      <c r="E465" s="239">
        <v>42674</v>
      </c>
      <c r="F465" s="172" t="str">
        <f t="shared" si="20"/>
        <v>2016-17</v>
      </c>
      <c r="G465" s="68"/>
      <c r="H465" s="167" t="s">
        <v>279</v>
      </c>
      <c r="I465" s="173">
        <v>19964.399283333707</v>
      </c>
      <c r="J465" s="168">
        <f>IFERROR(MIN('MP Calculations'!$E$30/I465,1),"-")</f>
        <v>0.34115533736707537</v>
      </c>
      <c r="K465" s="12"/>
      <c r="L465" s="159">
        <v>1</v>
      </c>
      <c r="M465" s="159" t="s">
        <v>493</v>
      </c>
      <c r="N465" s="159">
        <v>6216.1</v>
      </c>
      <c r="O465" s="185">
        <f t="shared" si="23"/>
        <v>6216.1</v>
      </c>
      <c r="P465" s="215">
        <f t="shared" si="21"/>
        <v>2120.6556926074772</v>
      </c>
      <c r="Q465" s="215" cm="1">
        <f t="array" ref="Q465">IF(P465="-",0,P465/(1+'General inputs'!$H$32)^IFERROR(INDEX('MP Calculations'!$C$40:$C$130,MATCH(F465,'MP Calculations'!$D$40:$D$130,0),0),-1))</f>
        <v>2714.4164366345531</v>
      </c>
    </row>
    <row r="466" spans="3:17" x14ac:dyDescent="0.25">
      <c r="C466" s="159"/>
      <c r="D466" s="165" t="s">
        <v>870</v>
      </c>
      <c r="E466" s="239">
        <v>42677</v>
      </c>
      <c r="F466" s="172" t="str">
        <f t="shared" si="20"/>
        <v>2016-17</v>
      </c>
      <c r="G466" s="68"/>
      <c r="H466" s="167" t="s">
        <v>279</v>
      </c>
      <c r="I466" s="173">
        <v>19964.399283333707</v>
      </c>
      <c r="J466" s="168">
        <f>IFERROR(MIN('MP Calculations'!$E$30/I466,1),"-")</f>
        <v>0.34115533736707537</v>
      </c>
      <c r="K466" s="12"/>
      <c r="L466" s="159">
        <v>1</v>
      </c>
      <c r="M466" s="159" t="s">
        <v>493</v>
      </c>
      <c r="N466" s="159">
        <v>1556.61</v>
      </c>
      <c r="O466" s="185">
        <f t="shared" si="23"/>
        <v>1556.61</v>
      </c>
      <c r="P466" s="215">
        <f t="shared" si="21"/>
        <v>531.04580969896313</v>
      </c>
      <c r="Q466" s="215" cm="1">
        <f t="array" ref="Q466">IF(P466="-",0,P466/(1+'General inputs'!$H$32)^IFERROR(INDEX('MP Calculations'!$C$40:$C$130,MATCH(F466,'MP Calculations'!$D$40:$D$130,0),0),-1))</f>
        <v>679.73291443665823</v>
      </c>
    </row>
    <row r="467" spans="3:17" x14ac:dyDescent="0.25">
      <c r="C467" s="159"/>
      <c r="D467" s="165" t="s">
        <v>871</v>
      </c>
      <c r="E467" s="239">
        <v>42682</v>
      </c>
      <c r="F467" s="172" t="str">
        <f t="shared" si="20"/>
        <v>2016-17</v>
      </c>
      <c r="G467" s="68"/>
      <c r="H467" s="167" t="s">
        <v>279</v>
      </c>
      <c r="I467" s="173">
        <v>19964.399283333707</v>
      </c>
      <c r="J467" s="168">
        <f>IFERROR(MIN('MP Calculations'!$E$30/I467,1),"-")</f>
        <v>0.34115533736707537</v>
      </c>
      <c r="K467" s="12"/>
      <c r="L467" s="159">
        <v>1</v>
      </c>
      <c r="M467" s="159" t="s">
        <v>493</v>
      </c>
      <c r="N467" s="159">
        <v>1597.2</v>
      </c>
      <c r="O467" s="185">
        <f t="shared" si="23"/>
        <v>1597.2</v>
      </c>
      <c r="P467" s="215">
        <f t="shared" si="21"/>
        <v>544.89330484269283</v>
      </c>
      <c r="Q467" s="215" cm="1">
        <f t="array" ref="Q467">IF(P467="-",0,P467/(1+'General inputs'!$H$32)^IFERROR(INDEX('MP Calculations'!$C$40:$C$130,MATCH(F467,'MP Calculations'!$D$40:$D$130,0),0),-1))</f>
        <v>697.45755901493033</v>
      </c>
    </row>
    <row r="468" spans="3:17" x14ac:dyDescent="0.25">
      <c r="C468" s="159"/>
      <c r="D468" s="165" t="s">
        <v>872</v>
      </c>
      <c r="E468" s="239">
        <v>42726</v>
      </c>
      <c r="F468" s="172" t="str">
        <f t="shared" si="20"/>
        <v>2016-17</v>
      </c>
      <c r="G468" s="68"/>
      <c r="H468" s="167" t="s">
        <v>279</v>
      </c>
      <c r="I468" s="173">
        <v>19964.399283333707</v>
      </c>
      <c r="J468" s="168">
        <f>IFERROR(MIN('MP Calculations'!$E$30/I468,1),"-")</f>
        <v>0.34115533736707537</v>
      </c>
      <c r="K468" s="12"/>
      <c r="L468" s="159">
        <v>1</v>
      </c>
      <c r="M468" s="159" t="s">
        <v>493</v>
      </c>
      <c r="N468" s="159">
        <v>28111.41</v>
      </c>
      <c r="O468" s="185">
        <f t="shared" si="23"/>
        <v>28111.41</v>
      </c>
      <c r="P468" s="215">
        <f t="shared" si="21"/>
        <v>9590.3575624141758</v>
      </c>
      <c r="Q468" s="215" cm="1">
        <f t="array" ref="Q468">IF(P468="-",0,P468/(1+'General inputs'!$H$32)^IFERROR(INDEX('MP Calculations'!$C$40:$C$130,MATCH(F468,'MP Calculations'!$D$40:$D$130,0),0),-1))</f>
        <v>12275.554344520348</v>
      </c>
    </row>
    <row r="469" spans="3:17" x14ac:dyDescent="0.25">
      <c r="C469" s="159"/>
      <c r="D469" s="165" t="s">
        <v>873</v>
      </c>
      <c r="E469" s="239">
        <v>42726</v>
      </c>
      <c r="F469" s="172" t="str">
        <f t="shared" si="20"/>
        <v>2016-17</v>
      </c>
      <c r="G469" s="68"/>
      <c r="H469" s="167" t="s">
        <v>279</v>
      </c>
      <c r="I469" s="173">
        <v>19964.399283333707</v>
      </c>
      <c r="J469" s="168">
        <f>IFERROR(MIN('MP Calculations'!$E$30/I469,1),"-")</f>
        <v>0.34115533736707537</v>
      </c>
      <c r="K469" s="12"/>
      <c r="L469" s="159">
        <v>1</v>
      </c>
      <c r="M469" s="159" t="s">
        <v>493</v>
      </c>
      <c r="N469" s="159">
        <v>44034.42</v>
      </c>
      <c r="O469" s="185">
        <f t="shared" si="23"/>
        <v>44034.42</v>
      </c>
      <c r="P469" s="215">
        <f t="shared" si="21"/>
        <v>15022.577410863491</v>
      </c>
      <c r="Q469" s="215" cm="1">
        <f t="array" ref="Q469">IF(P469="-",0,P469/(1+'General inputs'!$H$32)^IFERROR(INDEX('MP Calculations'!$C$40:$C$130,MATCH(F469,'MP Calculations'!$D$40:$D$130,0),0),-1))</f>
        <v>19228.73721878176</v>
      </c>
    </row>
    <row r="470" spans="3:17" x14ac:dyDescent="0.25">
      <c r="C470" s="159"/>
      <c r="D470" s="165" t="s">
        <v>874</v>
      </c>
      <c r="E470" s="239">
        <v>42726</v>
      </c>
      <c r="F470" s="172" t="str">
        <f t="shared" ref="F470:F533" si="24">IF(E470="","-",IF(OR(E470&lt;$E$15,E470&gt;$E$16),"ERROR - date outside of range",IF(MONTH(E470)&gt;=7,YEAR(E470)&amp;"-"&amp;IF(YEAR(E470)=1999,"00",IF(AND(YEAR(E470)&gt;=2000,YEAR(E470)&lt;2009),"0","")&amp;RIGHT(YEAR(E470),2)+1),RIGHT(YEAR(E470),4)-1&amp;"-"&amp;RIGHT(YEAR(E470),2))))</f>
        <v>2016-17</v>
      </c>
      <c r="G470" s="68"/>
      <c r="H470" s="167" t="s">
        <v>279</v>
      </c>
      <c r="I470" s="173">
        <v>19964.399283333707</v>
      </c>
      <c r="J470" s="168">
        <f>IFERROR(MIN('MP Calculations'!$E$30/I470,1),"-")</f>
        <v>0.34115533736707537</v>
      </c>
      <c r="K470" s="12"/>
      <c r="L470" s="159">
        <v>1</v>
      </c>
      <c r="M470" s="159" t="s">
        <v>493</v>
      </c>
      <c r="N470" s="159">
        <v>98124.71</v>
      </c>
      <c r="O470" s="185">
        <f t="shared" si="23"/>
        <v>98124.71</v>
      </c>
      <c r="P470" s="215">
        <f t="shared" si="21"/>
        <v>33475.768544096434</v>
      </c>
      <c r="Q470" s="215" cm="1">
        <f t="array" ref="Q470">IF(P470="-",0,P470/(1+'General inputs'!$H$32)^IFERROR(INDEX('MP Calculations'!$C$40:$C$130,MATCH(F470,'MP Calculations'!$D$40:$D$130,0),0),-1))</f>
        <v>42848.623037595738</v>
      </c>
    </row>
    <row r="471" spans="3:17" x14ac:dyDescent="0.25">
      <c r="C471" s="159"/>
      <c r="D471" s="165" t="s">
        <v>875</v>
      </c>
      <c r="E471" s="239">
        <v>42726</v>
      </c>
      <c r="F471" s="172" t="str">
        <f t="shared" si="24"/>
        <v>2016-17</v>
      </c>
      <c r="G471" s="68"/>
      <c r="H471" s="167" t="s">
        <v>279</v>
      </c>
      <c r="I471" s="173">
        <v>19964.399283333707</v>
      </c>
      <c r="J471" s="168">
        <f>IFERROR(MIN('MP Calculations'!$E$30/I471,1),"-")</f>
        <v>0.34115533736707537</v>
      </c>
      <c r="K471" s="12"/>
      <c r="L471" s="159">
        <v>1</v>
      </c>
      <c r="M471" s="159" t="s">
        <v>493</v>
      </c>
      <c r="N471" s="159">
        <v>75525.759999999995</v>
      </c>
      <c r="O471" s="185">
        <f t="shared" si="23"/>
        <v>75525.759999999995</v>
      </c>
      <c r="P471" s="215">
        <f t="shared" ref="P471:P534" si="25">IF(O471="-","-",IF(OR(E471&lt;$E$15,E471&gt;$E$16),0,O471*J471))</f>
        <v>25766.016132704764</v>
      </c>
      <c r="Q471" s="215" cm="1">
        <f t="array" ref="Q471">IF(P471="-",0,P471/(1+'General inputs'!$H$32)^IFERROR(INDEX('MP Calculations'!$C$40:$C$130,MATCH(F471,'MP Calculations'!$D$40:$D$130,0),0),-1))</f>
        <v>32980.22302300742</v>
      </c>
    </row>
    <row r="472" spans="3:17" x14ac:dyDescent="0.25">
      <c r="C472" s="159"/>
      <c r="D472" s="165" t="s">
        <v>876</v>
      </c>
      <c r="E472" s="239">
        <v>42735</v>
      </c>
      <c r="F472" s="172" t="str">
        <f t="shared" si="24"/>
        <v>2016-17</v>
      </c>
      <c r="G472" s="68"/>
      <c r="H472" s="167" t="s">
        <v>279</v>
      </c>
      <c r="I472" s="173">
        <v>19964.399283333707</v>
      </c>
      <c r="J472" s="168">
        <f>IFERROR(MIN('MP Calculations'!$E$30/I472,1),"-")</f>
        <v>0.34115533736707537</v>
      </c>
      <c r="K472" s="12"/>
      <c r="L472" s="159">
        <v>1</v>
      </c>
      <c r="M472" s="159" t="s">
        <v>493</v>
      </c>
      <c r="N472" s="159">
        <v>683.82</v>
      </c>
      <c r="O472" s="185">
        <f t="shared" si="23"/>
        <v>683.82</v>
      </c>
      <c r="P472" s="215">
        <f t="shared" si="25"/>
        <v>233.2888427983535</v>
      </c>
      <c r="Q472" s="215" cm="1">
        <f t="array" ref="Q472">IF(P472="-",0,P472/(1+'General inputs'!$H$32)^IFERROR(INDEX('MP Calculations'!$C$40:$C$130,MATCH(F472,'MP Calculations'!$D$40:$D$130,0),0),-1))</f>
        <v>298.60720511244028</v>
      </c>
    </row>
    <row r="473" spans="3:17" x14ac:dyDescent="0.25">
      <c r="C473" s="159"/>
      <c r="D473" s="165" t="s">
        <v>877</v>
      </c>
      <c r="E473" s="239">
        <v>42759</v>
      </c>
      <c r="F473" s="172" t="str">
        <f t="shared" si="24"/>
        <v>2016-17</v>
      </c>
      <c r="G473" s="68"/>
      <c r="H473" s="167" t="s">
        <v>279</v>
      </c>
      <c r="I473" s="173">
        <v>19964.399283333707</v>
      </c>
      <c r="J473" s="168">
        <f>IFERROR(MIN('MP Calculations'!$E$30/I473,1),"-")</f>
        <v>0.34115533736707537</v>
      </c>
      <c r="K473" s="12"/>
      <c r="L473" s="159">
        <v>1</v>
      </c>
      <c r="M473" s="159" t="s">
        <v>493</v>
      </c>
      <c r="N473" s="159">
        <v>35057.58</v>
      </c>
      <c r="O473" s="185">
        <f t="shared" ref="O473:O500" si="26">IF(N473="","-",L473*N473)</f>
        <v>35057.58</v>
      </c>
      <c r="P473" s="215">
        <f t="shared" si="25"/>
        <v>11960.080532173235</v>
      </c>
      <c r="Q473" s="215" cm="1">
        <f t="array" ref="Q473">IF(P473="-",0,P473/(1+'General inputs'!$H$32)^IFERROR(INDEX('MP Calculations'!$C$40:$C$130,MATCH(F473,'MP Calculations'!$D$40:$D$130,0),0),-1))</f>
        <v>15308.774212228049</v>
      </c>
    </row>
    <row r="474" spans="3:17" x14ac:dyDescent="0.25">
      <c r="C474" s="159"/>
      <c r="D474" s="165" t="s">
        <v>878</v>
      </c>
      <c r="E474" s="239">
        <v>42766</v>
      </c>
      <c r="F474" s="172" t="str">
        <f t="shared" si="24"/>
        <v>2016-17</v>
      </c>
      <c r="G474" s="68"/>
      <c r="H474" s="167" t="s">
        <v>279</v>
      </c>
      <c r="I474" s="173">
        <v>19964.399283333707</v>
      </c>
      <c r="J474" s="168">
        <f>IFERROR(MIN('MP Calculations'!$E$30/I474,1),"-")</f>
        <v>0.34115533736707537</v>
      </c>
      <c r="K474" s="12"/>
      <c r="L474" s="159">
        <v>1</v>
      </c>
      <c r="M474" s="159" t="s">
        <v>493</v>
      </c>
      <c r="N474" s="159">
        <v>200767.65</v>
      </c>
      <c r="O474" s="185">
        <f t="shared" si="26"/>
        <v>200767.65</v>
      </c>
      <c r="P474" s="215">
        <f t="shared" si="25"/>
        <v>68492.955368144903</v>
      </c>
      <c r="Q474" s="215" cm="1">
        <f t="array" ref="Q474">IF(P474="-",0,P474/(1+'General inputs'!$H$32)^IFERROR(INDEX('MP Calculations'!$C$40:$C$130,MATCH(F474,'MP Calculations'!$D$40:$D$130,0),0),-1))</f>
        <v>87670.244864865919</v>
      </c>
    </row>
    <row r="475" spans="3:17" x14ac:dyDescent="0.25">
      <c r="C475" s="159"/>
      <c r="D475" s="165" t="s">
        <v>879</v>
      </c>
      <c r="E475" s="239">
        <v>42766</v>
      </c>
      <c r="F475" s="172" t="str">
        <f t="shared" si="24"/>
        <v>2016-17</v>
      </c>
      <c r="G475" s="68"/>
      <c r="H475" s="167" t="s">
        <v>279</v>
      </c>
      <c r="I475" s="173">
        <v>19964.399283333707</v>
      </c>
      <c r="J475" s="168">
        <f>IFERROR(MIN('MP Calculations'!$E$30/I475,1),"-")</f>
        <v>0.34115533736707537</v>
      </c>
      <c r="K475" s="12"/>
      <c r="L475" s="159">
        <v>1</v>
      </c>
      <c r="M475" s="159" t="s">
        <v>493</v>
      </c>
      <c r="N475" s="159">
        <v>14695.47</v>
      </c>
      <c r="O475" s="185">
        <f t="shared" si="26"/>
        <v>14695.47</v>
      </c>
      <c r="P475" s="215">
        <f t="shared" si="25"/>
        <v>5013.4380256177346</v>
      </c>
      <c r="Q475" s="215" cm="1">
        <f t="array" ref="Q475">IF(P475="-",0,P475/(1+'General inputs'!$H$32)^IFERROR(INDEX('MP Calculations'!$C$40:$C$130,MATCH(F475,'MP Calculations'!$D$40:$D$130,0),0),-1))</f>
        <v>6417.1466533791236</v>
      </c>
    </row>
    <row r="476" spans="3:17" x14ac:dyDescent="0.25">
      <c r="C476" s="159"/>
      <c r="D476" s="165" t="s">
        <v>880</v>
      </c>
      <c r="E476" s="239">
        <v>42766</v>
      </c>
      <c r="F476" s="172" t="str">
        <f t="shared" si="24"/>
        <v>2016-17</v>
      </c>
      <c r="G476" s="68"/>
      <c r="H476" s="167" t="s">
        <v>279</v>
      </c>
      <c r="I476" s="173">
        <v>19964.399283333707</v>
      </c>
      <c r="J476" s="168">
        <f>IFERROR(MIN('MP Calculations'!$E$30/I476,1),"-")</f>
        <v>0.34115533736707537</v>
      </c>
      <c r="K476" s="12"/>
      <c r="L476" s="159">
        <v>1</v>
      </c>
      <c r="M476" s="159" t="s">
        <v>493</v>
      </c>
      <c r="N476" s="159">
        <v>355763.36</v>
      </c>
      <c r="O476" s="185">
        <f t="shared" si="26"/>
        <v>355763.36</v>
      </c>
      <c r="P476" s="215">
        <f t="shared" si="25"/>
        <v>121370.56910364429</v>
      </c>
      <c r="Q476" s="215" cm="1">
        <f t="array" ref="Q476">IF(P476="-",0,P476/(1+'General inputs'!$H$32)^IFERROR(INDEX('MP Calculations'!$C$40:$C$130,MATCH(F476,'MP Calculations'!$D$40:$D$130,0),0),-1))</f>
        <v>155353.02069405827</v>
      </c>
    </row>
    <row r="477" spans="3:17" x14ac:dyDescent="0.25">
      <c r="C477" s="159"/>
      <c r="D477" s="165" t="s">
        <v>881</v>
      </c>
      <c r="E477" s="239">
        <v>42766</v>
      </c>
      <c r="F477" s="172" t="str">
        <f t="shared" si="24"/>
        <v>2016-17</v>
      </c>
      <c r="G477" s="68"/>
      <c r="H477" s="167" t="s">
        <v>279</v>
      </c>
      <c r="I477" s="173">
        <v>19964.399283333707</v>
      </c>
      <c r="J477" s="168">
        <f>IFERROR(MIN('MP Calculations'!$E$30/I477,1),"-")</f>
        <v>0.34115533736707537</v>
      </c>
      <c r="K477" s="12"/>
      <c r="L477" s="159">
        <v>1</v>
      </c>
      <c r="M477" s="159" t="s">
        <v>493</v>
      </c>
      <c r="N477" s="159">
        <v>48984.9</v>
      </c>
      <c r="O477" s="185">
        <f t="shared" si="26"/>
        <v>48984.9</v>
      </c>
      <c r="P477" s="215">
        <f t="shared" si="25"/>
        <v>16711.460085392449</v>
      </c>
      <c r="Q477" s="215" cm="1">
        <f t="array" ref="Q477">IF(P477="-",0,P477/(1+'General inputs'!$H$32)^IFERROR(INDEX('MP Calculations'!$C$40:$C$130,MATCH(F477,'MP Calculations'!$D$40:$D$130,0),0),-1))</f>
        <v>21390.488844597079</v>
      </c>
    </row>
    <row r="478" spans="3:17" x14ac:dyDescent="0.25">
      <c r="C478" s="159"/>
      <c r="D478" s="165" t="s">
        <v>882</v>
      </c>
      <c r="E478" s="239">
        <v>42766</v>
      </c>
      <c r="F478" s="172" t="str">
        <f t="shared" si="24"/>
        <v>2016-17</v>
      </c>
      <c r="G478" s="68"/>
      <c r="H478" s="167" t="s">
        <v>279</v>
      </c>
      <c r="I478" s="173">
        <v>19964.399283333707</v>
      </c>
      <c r="J478" s="168">
        <f>IFERROR(MIN('MP Calculations'!$E$30/I478,1),"-")</f>
        <v>0.34115533736707537</v>
      </c>
      <c r="K478" s="12"/>
      <c r="L478" s="159">
        <v>1</v>
      </c>
      <c r="M478" s="159" t="s">
        <v>493</v>
      </c>
      <c r="N478" s="159">
        <v>903057.77</v>
      </c>
      <c r="O478" s="185">
        <f t="shared" si="26"/>
        <v>903057.77</v>
      </c>
      <c r="P478" s="215">
        <f t="shared" si="25"/>
        <v>308082.97818630876</v>
      </c>
      <c r="Q478" s="215" cm="1">
        <f t="array" ref="Q478">IF(P478="-",0,P478/(1+'General inputs'!$H$32)^IFERROR(INDEX('MP Calculations'!$C$40:$C$130,MATCH(F478,'MP Calculations'!$D$40:$D$130,0),0),-1))</f>
        <v>394342.89250793034</v>
      </c>
    </row>
    <row r="479" spans="3:17" x14ac:dyDescent="0.25">
      <c r="C479" s="159"/>
      <c r="D479" s="165" t="s">
        <v>883</v>
      </c>
      <c r="E479" s="239">
        <v>42766</v>
      </c>
      <c r="F479" s="172" t="str">
        <f t="shared" si="24"/>
        <v>2016-17</v>
      </c>
      <c r="G479" s="68"/>
      <c r="H479" s="167" t="s">
        <v>279</v>
      </c>
      <c r="I479" s="173">
        <v>19964.399283333707</v>
      </c>
      <c r="J479" s="168">
        <f>IFERROR(MIN('MP Calculations'!$E$30/I479,1),"-")</f>
        <v>0.34115533736707537</v>
      </c>
      <c r="K479" s="12"/>
      <c r="L479" s="159">
        <v>1</v>
      </c>
      <c r="M479" s="159" t="s">
        <v>493</v>
      </c>
      <c r="N479" s="159">
        <v>14695.47</v>
      </c>
      <c r="O479" s="185">
        <f t="shared" si="26"/>
        <v>14695.47</v>
      </c>
      <c r="P479" s="215">
        <f t="shared" si="25"/>
        <v>5013.4380256177346</v>
      </c>
      <c r="Q479" s="215" cm="1">
        <f t="array" ref="Q479">IF(P479="-",0,P479/(1+'General inputs'!$H$32)^IFERROR(INDEX('MP Calculations'!$C$40:$C$130,MATCH(F479,'MP Calculations'!$D$40:$D$130,0),0),-1))</f>
        <v>6417.1466533791236</v>
      </c>
    </row>
    <row r="480" spans="3:17" x14ac:dyDescent="0.25">
      <c r="C480" s="159"/>
      <c r="D480" s="165" t="s">
        <v>884</v>
      </c>
      <c r="E480" s="239">
        <v>42767</v>
      </c>
      <c r="F480" s="172" t="str">
        <f t="shared" si="24"/>
        <v>2016-17</v>
      </c>
      <c r="G480" s="68"/>
      <c r="H480" s="167" t="s">
        <v>279</v>
      </c>
      <c r="I480" s="173">
        <v>19964.399283333707</v>
      </c>
      <c r="J480" s="168">
        <f>IFERROR(MIN('MP Calculations'!$E$30/I480,1),"-")</f>
        <v>0.34115533736707537</v>
      </c>
      <c r="K480" s="12"/>
      <c r="L480" s="159">
        <v>1</v>
      </c>
      <c r="M480" s="159" t="s">
        <v>493</v>
      </c>
      <c r="N480" s="159">
        <v>37821.629999999997</v>
      </c>
      <c r="O480" s="185">
        <f t="shared" si="26"/>
        <v>37821.629999999997</v>
      </c>
      <c r="P480" s="215">
        <f t="shared" si="25"/>
        <v>12903.050942422698</v>
      </c>
      <c r="Q480" s="215" cm="1">
        <f t="array" ref="Q480">IF(P480="-",0,P480/(1+'General inputs'!$H$32)^IFERROR(INDEX('MP Calculations'!$C$40:$C$130,MATCH(F480,'MP Calculations'!$D$40:$D$130,0),0),-1))</f>
        <v>16515.766176913257</v>
      </c>
    </row>
    <row r="481" spans="3:17" x14ac:dyDescent="0.25">
      <c r="C481" s="159"/>
      <c r="D481" s="165" t="s">
        <v>885</v>
      </c>
      <c r="E481" s="239">
        <v>42853</v>
      </c>
      <c r="F481" s="172" t="str">
        <f t="shared" si="24"/>
        <v>2016-17</v>
      </c>
      <c r="G481" s="68"/>
      <c r="H481" s="167" t="s">
        <v>279</v>
      </c>
      <c r="I481" s="173">
        <v>19964.399283333707</v>
      </c>
      <c r="J481" s="168">
        <f>IFERROR(MIN('MP Calculations'!$E$30/I481,1),"-")</f>
        <v>0.34115533736707537</v>
      </c>
      <c r="K481" s="12"/>
      <c r="L481" s="159">
        <v>1</v>
      </c>
      <c r="M481" s="159" t="s">
        <v>493</v>
      </c>
      <c r="N481" s="159">
        <v>23233.599999999999</v>
      </c>
      <c r="O481" s="185">
        <f t="shared" si="26"/>
        <v>23233.599999999999</v>
      </c>
      <c r="P481" s="215">
        <f t="shared" si="25"/>
        <v>7926.2666462516818</v>
      </c>
      <c r="Q481" s="215" cm="1">
        <f t="array" ref="Q481">IF(P481="-",0,P481/(1+'General inputs'!$H$32)^IFERROR(INDEX('MP Calculations'!$C$40:$C$130,MATCH(F481,'MP Calculations'!$D$40:$D$130,0),0),-1))</f>
        <v>10145.535902284801</v>
      </c>
    </row>
    <row r="482" spans="3:17" x14ac:dyDescent="0.25">
      <c r="C482" s="159"/>
      <c r="D482" s="165" t="s">
        <v>886</v>
      </c>
      <c r="E482" s="239">
        <v>42866</v>
      </c>
      <c r="F482" s="172" t="str">
        <f t="shared" si="24"/>
        <v>2016-17</v>
      </c>
      <c r="G482" s="68"/>
      <c r="H482" s="167" t="s">
        <v>279</v>
      </c>
      <c r="I482" s="173">
        <v>19964.399283333707</v>
      </c>
      <c r="J482" s="168">
        <f>IFERROR(MIN('MP Calculations'!$E$30/I482,1),"-")</f>
        <v>0.34115533736707537</v>
      </c>
      <c r="K482" s="12"/>
      <c r="L482" s="159">
        <v>1</v>
      </c>
      <c r="M482" s="159" t="s">
        <v>493</v>
      </c>
      <c r="N482" s="159">
        <v>860.83</v>
      </c>
      <c r="O482" s="185">
        <f t="shared" si="26"/>
        <v>860.83</v>
      </c>
      <c r="P482" s="215">
        <f t="shared" si="25"/>
        <v>293.67674906569948</v>
      </c>
      <c r="Q482" s="215" cm="1">
        <f t="array" ref="Q482">IF(P482="-",0,P482/(1+'General inputs'!$H$32)^IFERROR(INDEX('MP Calculations'!$C$40:$C$130,MATCH(F482,'MP Calculations'!$D$40:$D$130,0),0),-1))</f>
        <v>375.90307445956824</v>
      </c>
    </row>
    <row r="483" spans="3:17" x14ac:dyDescent="0.25">
      <c r="C483" s="159"/>
      <c r="D483" s="165" t="s">
        <v>887</v>
      </c>
      <c r="E483" s="239">
        <v>42873</v>
      </c>
      <c r="F483" s="172" t="str">
        <f t="shared" si="24"/>
        <v>2016-17</v>
      </c>
      <c r="G483" s="68"/>
      <c r="H483" s="167" t="s">
        <v>279</v>
      </c>
      <c r="I483" s="173">
        <v>19964.399283333707</v>
      </c>
      <c r="J483" s="168">
        <f>IFERROR(MIN('MP Calculations'!$E$30/I483,1),"-")</f>
        <v>0.34115533736707537</v>
      </c>
      <c r="K483" s="12"/>
      <c r="L483" s="159">
        <v>1</v>
      </c>
      <c r="M483" s="159" t="s">
        <v>493</v>
      </c>
      <c r="N483" s="159">
        <v>51727.73</v>
      </c>
      <c r="O483" s="185">
        <f t="shared" si="26"/>
        <v>51727.73</v>
      </c>
      <c r="P483" s="215">
        <f t="shared" si="25"/>
        <v>17647.191179382986</v>
      </c>
      <c r="Q483" s="215" cm="1">
        <f t="array" ref="Q483">IF(P483="-",0,P483/(1+'General inputs'!$H$32)^IFERROR(INDEX('MP Calculations'!$C$40:$C$130,MATCH(F483,'MP Calculations'!$D$40:$D$130,0),0),-1))</f>
        <v>22588.214562473942</v>
      </c>
    </row>
    <row r="484" spans="3:17" x14ac:dyDescent="0.25">
      <c r="C484" s="159"/>
      <c r="D484" s="165" t="s">
        <v>888</v>
      </c>
      <c r="E484" s="239">
        <v>42884</v>
      </c>
      <c r="F484" s="172" t="str">
        <f t="shared" si="24"/>
        <v>2016-17</v>
      </c>
      <c r="G484" s="68"/>
      <c r="H484" s="167" t="s">
        <v>279</v>
      </c>
      <c r="I484" s="173">
        <v>19964.399283333707</v>
      </c>
      <c r="J484" s="168">
        <f>IFERROR(MIN('MP Calculations'!$E$30/I484,1),"-")</f>
        <v>0.34115533736707537</v>
      </c>
      <c r="K484" s="12"/>
      <c r="L484" s="159">
        <v>1</v>
      </c>
      <c r="M484" s="159" t="s">
        <v>493</v>
      </c>
      <c r="N484" s="159">
        <v>33525.370000000003</v>
      </c>
      <c r="O484" s="185">
        <f t="shared" si="26"/>
        <v>33525.370000000003</v>
      </c>
      <c r="P484" s="215">
        <f t="shared" si="25"/>
        <v>11437.358912706028</v>
      </c>
      <c r="Q484" s="215" cm="1">
        <f t="array" ref="Q484">IF(P484="-",0,P484/(1+'General inputs'!$H$32)^IFERROR(INDEX('MP Calculations'!$C$40:$C$130,MATCH(F484,'MP Calculations'!$D$40:$D$130,0),0),-1))</f>
        <v>14639.696171595526</v>
      </c>
    </row>
    <row r="485" spans="3:17" x14ac:dyDescent="0.25">
      <c r="C485" s="159"/>
      <c r="D485" s="165" t="s">
        <v>889</v>
      </c>
      <c r="E485" s="239">
        <v>42884</v>
      </c>
      <c r="F485" s="172" t="str">
        <f t="shared" si="24"/>
        <v>2016-17</v>
      </c>
      <c r="G485" s="68"/>
      <c r="H485" s="167" t="s">
        <v>279</v>
      </c>
      <c r="I485" s="173">
        <v>19964.399283333707</v>
      </c>
      <c r="J485" s="168">
        <f>IFERROR(MIN('MP Calculations'!$E$30/I485,1),"-")</f>
        <v>0.34115533736707537</v>
      </c>
      <c r="K485" s="12"/>
      <c r="L485" s="159">
        <v>1</v>
      </c>
      <c r="M485" s="159" t="s">
        <v>493</v>
      </c>
      <c r="N485" s="159">
        <v>34933.269999999997</v>
      </c>
      <c r="O485" s="185">
        <f t="shared" si="26"/>
        <v>34933.269999999997</v>
      </c>
      <c r="P485" s="215">
        <f t="shared" si="25"/>
        <v>11917.671512185132</v>
      </c>
      <c r="Q485" s="215" cm="1">
        <f t="array" ref="Q485">IF(P485="-",0,P485/(1+'General inputs'!$H$32)^IFERROR(INDEX('MP Calculations'!$C$40:$C$130,MATCH(F485,'MP Calculations'!$D$40:$D$130,0),0),-1))</f>
        <v>15254.491123597227</v>
      </c>
    </row>
    <row r="486" spans="3:17" x14ac:dyDescent="0.25">
      <c r="C486" s="159"/>
      <c r="D486" s="165" t="s">
        <v>799</v>
      </c>
      <c r="E486" s="239">
        <v>42887</v>
      </c>
      <c r="F486" s="172" t="str">
        <f t="shared" si="24"/>
        <v>2016-17</v>
      </c>
      <c r="G486" s="68"/>
      <c r="H486" s="167" t="s">
        <v>279</v>
      </c>
      <c r="I486" s="173">
        <v>19964.399283333707</v>
      </c>
      <c r="J486" s="168">
        <f>IFERROR(MIN('MP Calculations'!$E$30/I486,1),"-")</f>
        <v>0.34115533736707537</v>
      </c>
      <c r="K486" s="12"/>
      <c r="L486" s="159">
        <v>1</v>
      </c>
      <c r="M486" s="159" t="s">
        <v>493</v>
      </c>
      <c r="N486" s="159">
        <v>196.81</v>
      </c>
      <c r="O486" s="185">
        <f t="shared" si="26"/>
        <v>196.81</v>
      </c>
      <c r="P486" s="215">
        <f t="shared" si="25"/>
        <v>67.142781947214104</v>
      </c>
      <c r="Q486" s="215" cm="1">
        <f t="array" ref="Q486">IF(P486="-",0,P486/(1+'General inputs'!$H$32)^IFERROR(INDEX('MP Calculations'!$C$40:$C$130,MATCH(F486,'MP Calculations'!$D$40:$D$130,0),0),-1))</f>
        <v>85.942037434089926</v>
      </c>
    </row>
    <row r="487" spans="3:17" x14ac:dyDescent="0.25">
      <c r="C487" s="159"/>
      <c r="D487" s="165" t="s">
        <v>890</v>
      </c>
      <c r="E487" s="239">
        <v>42887</v>
      </c>
      <c r="F487" s="172" t="str">
        <f t="shared" si="24"/>
        <v>2016-17</v>
      </c>
      <c r="G487" s="68"/>
      <c r="H487" s="167" t="s">
        <v>279</v>
      </c>
      <c r="I487" s="173">
        <v>19964.399283333707</v>
      </c>
      <c r="J487" s="168">
        <f>IFERROR(MIN('MP Calculations'!$E$30/I487,1),"-")</f>
        <v>0.34115533736707537</v>
      </c>
      <c r="K487" s="12"/>
      <c r="L487" s="159">
        <v>1</v>
      </c>
      <c r="M487" s="159" t="s">
        <v>493</v>
      </c>
      <c r="N487" s="159">
        <v>5133.33</v>
      </c>
      <c r="O487" s="185">
        <f t="shared" si="26"/>
        <v>5133.33</v>
      </c>
      <c r="P487" s="215">
        <f t="shared" si="25"/>
        <v>1751.2629279665291</v>
      </c>
      <c r="Q487" s="215" cm="1">
        <f t="array" ref="Q487">IF(P487="-",0,P487/(1+'General inputs'!$H$32)^IFERROR(INDEX('MP Calculations'!$C$40:$C$130,MATCH(F487,'MP Calculations'!$D$40:$D$130,0),0),-1))</f>
        <v>2241.5976780729479</v>
      </c>
    </row>
    <row r="488" spans="3:17" x14ac:dyDescent="0.25">
      <c r="C488" s="159"/>
      <c r="D488" s="165" t="s">
        <v>891</v>
      </c>
      <c r="E488" s="239">
        <v>42916</v>
      </c>
      <c r="F488" s="172" t="str">
        <f t="shared" si="24"/>
        <v>2016-17</v>
      </c>
      <c r="G488" s="68"/>
      <c r="H488" s="167" t="s">
        <v>279</v>
      </c>
      <c r="I488" s="173">
        <v>19964.399283333707</v>
      </c>
      <c r="J488" s="168">
        <f>IFERROR(MIN('MP Calculations'!$E$30/I488,1),"-")</f>
        <v>0.34115533736707537</v>
      </c>
      <c r="K488" s="12"/>
      <c r="L488" s="159">
        <v>1</v>
      </c>
      <c r="M488" s="159" t="s">
        <v>493</v>
      </c>
      <c r="N488" s="159">
        <v>28550.85</v>
      </c>
      <c r="O488" s="185">
        <f t="shared" si="26"/>
        <v>28550.85</v>
      </c>
      <c r="P488" s="215">
        <f t="shared" si="25"/>
        <v>9740.2748638667636</v>
      </c>
      <c r="Q488" s="215" cm="1">
        <f t="array" ref="Q488">IF(P488="-",0,P488/(1+'General inputs'!$H$32)^IFERROR(INDEX('MP Calculations'!$C$40:$C$130,MATCH(F488,'MP Calculations'!$D$40:$D$130,0),0),-1))</f>
        <v>12467.446875032194</v>
      </c>
    </row>
    <row r="489" spans="3:17" x14ac:dyDescent="0.25">
      <c r="C489" s="159"/>
      <c r="D489" s="165" t="s">
        <v>892</v>
      </c>
      <c r="E489" s="239">
        <v>42916</v>
      </c>
      <c r="F489" s="172" t="str">
        <f t="shared" si="24"/>
        <v>2016-17</v>
      </c>
      <c r="G489" s="68"/>
      <c r="H489" s="167" t="s">
        <v>279</v>
      </c>
      <c r="I489" s="173">
        <v>19964.399283333707</v>
      </c>
      <c r="J489" s="168">
        <f>IFERROR(MIN('MP Calculations'!$E$30/I489,1),"-")</f>
        <v>0.34115533736707537</v>
      </c>
      <c r="K489" s="12"/>
      <c r="L489" s="159">
        <v>1</v>
      </c>
      <c r="M489" s="159" t="s">
        <v>493</v>
      </c>
      <c r="N489" s="159">
        <v>468.61</v>
      </c>
      <c r="O489" s="185">
        <f t="shared" si="26"/>
        <v>468.61</v>
      </c>
      <c r="P489" s="215">
        <f t="shared" si="25"/>
        <v>159.86880264358518</v>
      </c>
      <c r="Q489" s="215" cm="1">
        <f t="array" ref="Q489">IF(P489="-",0,P489/(1+'General inputs'!$H$32)^IFERROR(INDEX('MP Calculations'!$C$40:$C$130,MATCH(F489,'MP Calculations'!$D$40:$D$130,0),0),-1))</f>
        <v>204.63034480965842</v>
      </c>
    </row>
    <row r="490" spans="3:17" x14ac:dyDescent="0.25">
      <c r="C490" s="159"/>
      <c r="D490" s="165" t="s">
        <v>893</v>
      </c>
      <c r="E490" s="239">
        <v>42917</v>
      </c>
      <c r="F490" s="172" t="str">
        <f t="shared" si="24"/>
        <v>2017-18</v>
      </c>
      <c r="G490" s="68"/>
      <c r="H490" s="167" t="s">
        <v>279</v>
      </c>
      <c r="I490" s="173">
        <v>19964.399283333707</v>
      </c>
      <c r="J490" s="168">
        <f>IFERROR(MIN('MP Calculations'!$E$30/I490,1),"-")</f>
        <v>0.34115533736707537</v>
      </c>
      <c r="K490" s="12"/>
      <c r="L490" s="159">
        <v>1</v>
      </c>
      <c r="M490" s="159" t="s">
        <v>493</v>
      </c>
      <c r="N490" s="159">
        <v>15128.46</v>
      </c>
      <c r="O490" s="185">
        <f t="shared" si="26"/>
        <v>15128.46</v>
      </c>
      <c r="P490" s="215">
        <f t="shared" si="25"/>
        <v>5161.1548751443052</v>
      </c>
      <c r="Q490" s="215" cm="1">
        <f t="array" ref="Q490">IF(P490="-",0,P490/(1+'General inputs'!$H$32)^IFERROR(INDEX('MP Calculations'!$C$40:$C$130,MATCH(F490,'MP Calculations'!$D$40:$D$130,0),0),-1))</f>
        <v>6339.9449415886447</v>
      </c>
    </row>
    <row r="491" spans="3:17" x14ac:dyDescent="0.25">
      <c r="C491" s="159"/>
      <c r="D491" s="165" t="s">
        <v>894</v>
      </c>
      <c r="E491" s="239">
        <v>42949</v>
      </c>
      <c r="F491" s="172" t="str">
        <f t="shared" si="24"/>
        <v>2017-18</v>
      </c>
      <c r="G491" s="68"/>
      <c r="H491" s="167" t="s">
        <v>279</v>
      </c>
      <c r="I491" s="173">
        <v>19964.399283333707</v>
      </c>
      <c r="J491" s="168">
        <f>IFERROR(MIN('MP Calculations'!$E$30/I491,1),"-")</f>
        <v>0.34115533736707537</v>
      </c>
      <c r="K491" s="12"/>
      <c r="L491" s="159">
        <v>1</v>
      </c>
      <c r="M491" s="159" t="s">
        <v>493</v>
      </c>
      <c r="N491" s="159">
        <v>50494.48</v>
      </c>
      <c r="O491" s="185">
        <f t="shared" si="26"/>
        <v>50494.48</v>
      </c>
      <c r="P491" s="215">
        <f t="shared" si="25"/>
        <v>17226.461359575042</v>
      </c>
      <c r="Q491" s="215" cm="1">
        <f t="array" ref="Q491">IF(P491="-",0,P491/(1+'General inputs'!$H$32)^IFERROR(INDEX('MP Calculations'!$C$40:$C$130,MATCH(F491,'MP Calculations'!$D$40:$D$130,0),0),-1))</f>
        <v>21160.926033062784</v>
      </c>
    </row>
    <row r="492" spans="3:17" x14ac:dyDescent="0.25">
      <c r="C492" s="159"/>
      <c r="D492" s="165" t="s">
        <v>895</v>
      </c>
      <c r="E492" s="239">
        <v>42957</v>
      </c>
      <c r="F492" s="172" t="str">
        <f t="shared" si="24"/>
        <v>2017-18</v>
      </c>
      <c r="G492" s="68"/>
      <c r="H492" s="167" t="s">
        <v>279</v>
      </c>
      <c r="I492" s="173">
        <v>19964.399283333707</v>
      </c>
      <c r="J492" s="168">
        <f>IFERROR(MIN('MP Calculations'!$E$30/I492,1),"-")</f>
        <v>0.34115533736707537</v>
      </c>
      <c r="K492" s="12"/>
      <c r="L492" s="159">
        <v>1</v>
      </c>
      <c r="M492" s="159" t="s">
        <v>493</v>
      </c>
      <c r="N492" s="159">
        <v>12914.91</v>
      </c>
      <c r="O492" s="185">
        <f t="shared" si="26"/>
        <v>12914.91</v>
      </c>
      <c r="P492" s="215">
        <f t="shared" si="25"/>
        <v>4405.9904781154155</v>
      </c>
      <c r="Q492" s="215" cm="1">
        <f t="array" ref="Q492">IF(P492="-",0,P492/(1+'General inputs'!$H$32)^IFERROR(INDEX('MP Calculations'!$C$40:$C$130,MATCH(F492,'MP Calculations'!$D$40:$D$130,0),0),-1))</f>
        <v>5412.3035871180946</v>
      </c>
    </row>
    <row r="493" spans="3:17" x14ac:dyDescent="0.25">
      <c r="C493" s="159"/>
      <c r="D493" s="165" t="s">
        <v>896</v>
      </c>
      <c r="E493" s="239">
        <v>42957</v>
      </c>
      <c r="F493" s="172" t="str">
        <f t="shared" si="24"/>
        <v>2017-18</v>
      </c>
      <c r="G493" s="68"/>
      <c r="H493" s="167" t="s">
        <v>279</v>
      </c>
      <c r="I493" s="173">
        <v>19964.399283333707</v>
      </c>
      <c r="J493" s="168">
        <f>IFERROR(MIN('MP Calculations'!$E$30/I493,1),"-")</f>
        <v>0.34115533736707537</v>
      </c>
      <c r="K493" s="12"/>
      <c r="L493" s="159">
        <v>1</v>
      </c>
      <c r="M493" s="159" t="s">
        <v>493</v>
      </c>
      <c r="N493" s="159">
        <v>336520.78</v>
      </c>
      <c r="O493" s="185">
        <f t="shared" si="26"/>
        <v>336520.78</v>
      </c>
      <c r="P493" s="215">
        <f t="shared" si="25"/>
        <v>114805.86023193136</v>
      </c>
      <c r="Q493" s="215" cm="1">
        <f t="array" ref="Q493">IF(P493="-",0,P493/(1+'General inputs'!$H$32)^IFERROR(INDEX('MP Calculations'!$C$40:$C$130,MATCH(F493,'MP Calculations'!$D$40:$D$130,0),0),-1))</f>
        <v>141027.12482965653</v>
      </c>
    </row>
    <row r="494" spans="3:17" x14ac:dyDescent="0.25">
      <c r="C494" s="159"/>
      <c r="D494" s="165" t="s">
        <v>897</v>
      </c>
      <c r="E494" s="239">
        <v>43013</v>
      </c>
      <c r="F494" s="172" t="str">
        <f t="shared" si="24"/>
        <v>2017-18</v>
      </c>
      <c r="G494" s="68"/>
      <c r="H494" s="167" t="s">
        <v>279</v>
      </c>
      <c r="I494" s="173">
        <v>19964.399283333707</v>
      </c>
      <c r="J494" s="168">
        <f>IFERROR(MIN('MP Calculations'!$E$30/I494,1),"-")</f>
        <v>0.34115533736707537</v>
      </c>
      <c r="K494" s="12"/>
      <c r="L494" s="159">
        <v>1</v>
      </c>
      <c r="M494" s="159" t="s">
        <v>493</v>
      </c>
      <c r="N494" s="159">
        <v>44353.83</v>
      </c>
      <c r="O494" s="185">
        <f t="shared" si="26"/>
        <v>44353.83</v>
      </c>
      <c r="P494" s="215">
        <f t="shared" si="25"/>
        <v>15131.545837171909</v>
      </c>
      <c r="Q494" s="215" cm="1">
        <f t="array" ref="Q494">IF(P494="-",0,P494/(1+'General inputs'!$H$32)^IFERROR(INDEX('MP Calculations'!$C$40:$C$130,MATCH(F494,'MP Calculations'!$D$40:$D$130,0),0),-1))</f>
        <v>18587.538992639216</v>
      </c>
    </row>
    <row r="495" spans="3:17" x14ac:dyDescent="0.25">
      <c r="C495" s="159"/>
      <c r="D495" s="165" t="s">
        <v>898</v>
      </c>
      <c r="E495" s="239">
        <v>43039</v>
      </c>
      <c r="F495" s="172" t="str">
        <f t="shared" si="24"/>
        <v>2017-18</v>
      </c>
      <c r="G495" s="68"/>
      <c r="H495" s="167" t="s">
        <v>279</v>
      </c>
      <c r="I495" s="173">
        <v>19964.399283333707</v>
      </c>
      <c r="J495" s="168">
        <f>IFERROR(MIN('MP Calculations'!$E$30/I495,1),"-")</f>
        <v>0.34115533736707537</v>
      </c>
      <c r="K495" s="12"/>
      <c r="L495" s="159">
        <v>1</v>
      </c>
      <c r="M495" s="159" t="s">
        <v>493</v>
      </c>
      <c r="N495" s="159">
        <v>201.09</v>
      </c>
      <c r="O495" s="185">
        <f t="shared" si="26"/>
        <v>201.09</v>
      </c>
      <c r="P495" s="215">
        <f t="shared" si="25"/>
        <v>68.602926791145194</v>
      </c>
      <c r="Q495" s="215" cm="1">
        <f t="array" ref="Q495">IF(P495="-",0,P495/(1+'General inputs'!$H$32)^IFERROR(INDEX('MP Calculations'!$C$40:$C$130,MATCH(F495,'MP Calculations'!$D$40:$D$130,0),0),-1))</f>
        <v>84.271599905347983</v>
      </c>
    </row>
    <row r="496" spans="3:17" x14ac:dyDescent="0.25">
      <c r="C496" s="159"/>
      <c r="D496" s="165" t="s">
        <v>899</v>
      </c>
      <c r="E496" s="239">
        <v>43039</v>
      </c>
      <c r="F496" s="172" t="str">
        <f t="shared" si="24"/>
        <v>2017-18</v>
      </c>
      <c r="G496" s="68"/>
      <c r="H496" s="167" t="s">
        <v>279</v>
      </c>
      <c r="I496" s="173">
        <v>19964.399283333707</v>
      </c>
      <c r="J496" s="168">
        <f>IFERROR(MIN('MP Calculations'!$E$30/I496,1),"-")</f>
        <v>0.34115533736707537</v>
      </c>
      <c r="K496" s="12"/>
      <c r="L496" s="159">
        <v>1</v>
      </c>
      <c r="M496" s="159" t="s">
        <v>493</v>
      </c>
      <c r="N496" s="159">
        <v>150.82</v>
      </c>
      <c r="O496" s="185">
        <f t="shared" si="26"/>
        <v>150.82</v>
      </c>
      <c r="P496" s="215">
        <f t="shared" si="25"/>
        <v>51.453047981702305</v>
      </c>
      <c r="Q496" s="215" cm="1">
        <f t="array" ref="Q496">IF(P496="-",0,P496/(1+'General inputs'!$H$32)^IFERROR(INDEX('MP Calculations'!$C$40:$C$130,MATCH(F496,'MP Calculations'!$D$40:$D$130,0),0),-1))</f>
        <v>63.204747614125914</v>
      </c>
    </row>
    <row r="497" spans="3:17" x14ac:dyDescent="0.25">
      <c r="C497" s="159"/>
      <c r="D497" s="165" t="s">
        <v>900</v>
      </c>
      <c r="E497" s="239">
        <v>43047</v>
      </c>
      <c r="F497" s="172" t="str">
        <f t="shared" si="24"/>
        <v>2017-18</v>
      </c>
      <c r="G497" s="68"/>
      <c r="H497" s="167" t="s">
        <v>279</v>
      </c>
      <c r="I497" s="173">
        <v>19964.399283333707</v>
      </c>
      <c r="J497" s="168">
        <f>IFERROR(MIN('MP Calculations'!$E$30/I497,1),"-")</f>
        <v>0.34115533736707537</v>
      </c>
      <c r="K497" s="12"/>
      <c r="L497" s="159">
        <v>1</v>
      </c>
      <c r="M497" s="159" t="s">
        <v>493</v>
      </c>
      <c r="N497" s="159">
        <v>55452.92</v>
      </c>
      <c r="O497" s="185">
        <f t="shared" si="26"/>
        <v>55452.92</v>
      </c>
      <c r="P497" s="215">
        <f t="shared" si="25"/>
        <v>18918.05963058944</v>
      </c>
      <c r="Q497" s="215" cm="1">
        <f t="array" ref="Q497">IF(P497="-",0,P497/(1+'General inputs'!$H$32)^IFERROR(INDEX('MP Calculations'!$C$40:$C$130,MATCH(F497,'MP Calculations'!$D$40:$D$130,0),0),-1))</f>
        <v>23238.879545592859</v>
      </c>
    </row>
    <row r="498" spans="3:17" x14ac:dyDescent="0.25">
      <c r="C498" s="159"/>
      <c r="D498" s="165" t="s">
        <v>901</v>
      </c>
      <c r="E498" s="239">
        <v>43069</v>
      </c>
      <c r="F498" s="172" t="str">
        <f t="shared" si="24"/>
        <v>2017-18</v>
      </c>
      <c r="G498" s="68"/>
      <c r="H498" s="167" t="s">
        <v>279</v>
      </c>
      <c r="I498" s="173">
        <v>19964.399283333707</v>
      </c>
      <c r="J498" s="168">
        <f>IFERROR(MIN('MP Calculations'!$E$30/I498,1),"-")</f>
        <v>0.34115533736707537</v>
      </c>
      <c r="K498" s="12"/>
      <c r="L498" s="159">
        <v>1</v>
      </c>
      <c r="M498" s="159" t="s">
        <v>493</v>
      </c>
      <c r="N498" s="159">
        <v>6037.23</v>
      </c>
      <c r="O498" s="185">
        <f t="shared" si="26"/>
        <v>6037.23</v>
      </c>
      <c r="P498" s="215">
        <f t="shared" si="25"/>
        <v>2059.6332374126282</v>
      </c>
      <c r="Q498" s="215" cm="1">
        <f t="array" ref="Q498">IF(P498="-",0,P498/(1+'General inputs'!$H$32)^IFERROR(INDEX('MP Calculations'!$C$40:$C$130,MATCH(F498,'MP Calculations'!$D$40:$D$130,0),0),-1))</f>
        <v>2530.0464025887109</v>
      </c>
    </row>
    <row r="499" spans="3:17" x14ac:dyDescent="0.25">
      <c r="C499" s="159"/>
      <c r="D499" s="165" t="s">
        <v>902</v>
      </c>
      <c r="E499" s="239">
        <v>43069</v>
      </c>
      <c r="F499" s="172" t="str">
        <f t="shared" si="24"/>
        <v>2017-18</v>
      </c>
      <c r="G499" s="68"/>
      <c r="H499" s="167" t="s">
        <v>279</v>
      </c>
      <c r="I499" s="173">
        <v>19964.399283333707</v>
      </c>
      <c r="J499" s="168">
        <f>IFERROR(MIN('MP Calculations'!$E$30/I499,1),"-")</f>
        <v>0.34115533736707537</v>
      </c>
      <c r="K499" s="12"/>
      <c r="L499" s="159">
        <v>1</v>
      </c>
      <c r="M499" s="159" t="s">
        <v>493</v>
      </c>
      <c r="N499" s="159">
        <v>6037.23</v>
      </c>
      <c r="O499" s="185">
        <f t="shared" si="26"/>
        <v>6037.23</v>
      </c>
      <c r="P499" s="215">
        <f t="shared" si="25"/>
        <v>2059.6332374126282</v>
      </c>
      <c r="Q499" s="215" cm="1">
        <f t="array" ref="Q499">IF(P499="-",0,P499/(1+'General inputs'!$H$32)^IFERROR(INDEX('MP Calculations'!$C$40:$C$130,MATCH(F499,'MP Calculations'!$D$40:$D$130,0),0),-1))</f>
        <v>2530.0464025887109</v>
      </c>
    </row>
    <row r="500" spans="3:17" x14ac:dyDescent="0.25">
      <c r="C500" s="159"/>
      <c r="D500" s="165" t="s">
        <v>903</v>
      </c>
      <c r="E500" s="239">
        <v>43074</v>
      </c>
      <c r="F500" s="172" t="str">
        <f t="shared" si="24"/>
        <v>2017-18</v>
      </c>
      <c r="G500" s="68"/>
      <c r="H500" s="167" t="s">
        <v>279</v>
      </c>
      <c r="I500" s="173">
        <v>19964.399283333707</v>
      </c>
      <c r="J500" s="168">
        <f>IFERROR(MIN('MP Calculations'!$E$30/I500,1),"-")</f>
        <v>0.34115533736707537</v>
      </c>
      <c r="K500" s="12"/>
      <c r="L500" s="159">
        <v>1</v>
      </c>
      <c r="M500" s="159" t="s">
        <v>493</v>
      </c>
      <c r="N500" s="159">
        <v>38990.720000000001</v>
      </c>
      <c r="O500" s="185">
        <f t="shared" si="26"/>
        <v>38990.720000000001</v>
      </c>
      <c r="P500" s="215">
        <f t="shared" si="25"/>
        <v>13301.892235785173</v>
      </c>
      <c r="Q500" s="215" cm="1">
        <f t="array" ref="Q500">IF(P500="-",0,P500/(1+'General inputs'!$H$32)^IFERROR(INDEX('MP Calculations'!$C$40:$C$130,MATCH(F500,'MP Calculations'!$D$40:$D$130,0),0),-1))</f>
        <v>16339.998785923961</v>
      </c>
    </row>
    <row r="501" spans="3:17" x14ac:dyDescent="0.25">
      <c r="C501" s="159"/>
      <c r="D501" s="165" t="s">
        <v>904</v>
      </c>
      <c r="E501" s="239">
        <v>43089</v>
      </c>
      <c r="F501" s="172" t="str">
        <f t="shared" si="24"/>
        <v>2017-18</v>
      </c>
      <c r="G501" s="68"/>
      <c r="H501" s="167" t="s">
        <v>279</v>
      </c>
      <c r="I501" s="173">
        <v>19964.399283333707</v>
      </c>
      <c r="J501" s="168">
        <f>IFERROR(MIN('MP Calculations'!$E$30/I501,1),"-")</f>
        <v>0.34115533736707537</v>
      </c>
      <c r="K501" s="12"/>
      <c r="L501" s="159">
        <v>1</v>
      </c>
      <c r="M501" s="159" t="s">
        <v>493</v>
      </c>
      <c r="N501" s="159">
        <v>19718.919999999998</v>
      </c>
      <c r="O501" s="185">
        <f t="shared" si="19"/>
        <v>19718.919999999998</v>
      </c>
      <c r="P501" s="215">
        <f t="shared" si="25"/>
        <v>6727.2148051143695</v>
      </c>
      <c r="Q501" s="215" cm="1">
        <f t="array" ref="Q501">IF(P501="-",0,P501/(1+'General inputs'!$H$32)^IFERROR(INDEX('MP Calculations'!$C$40:$C$130,MATCH(F501,'MP Calculations'!$D$40:$D$130,0),0),-1))</f>
        <v>8263.687586680413</v>
      </c>
    </row>
    <row r="502" spans="3:17" x14ac:dyDescent="0.25">
      <c r="C502" s="159"/>
      <c r="D502" s="165" t="s">
        <v>905</v>
      </c>
      <c r="E502" s="239">
        <v>43136</v>
      </c>
      <c r="F502" s="172" t="str">
        <f t="shared" si="24"/>
        <v>2017-18</v>
      </c>
      <c r="G502" s="68"/>
      <c r="H502" s="167" t="s">
        <v>279</v>
      </c>
      <c r="I502" s="173">
        <v>19964.399283333707</v>
      </c>
      <c r="J502" s="168">
        <f>IFERROR(MIN('MP Calculations'!$E$30/I502,1),"-")</f>
        <v>0.34115533736707537</v>
      </c>
      <c r="K502" s="12"/>
      <c r="L502" s="159">
        <v>1</v>
      </c>
      <c r="M502" s="159" t="s">
        <v>493</v>
      </c>
      <c r="N502" s="159">
        <v>2102.16</v>
      </c>
      <c r="O502" s="185">
        <f t="shared" si="19"/>
        <v>2102.16</v>
      </c>
      <c r="P502" s="215">
        <f t="shared" si="25"/>
        <v>717.16310399957115</v>
      </c>
      <c r="Q502" s="215" cm="1">
        <f t="array" ref="Q502">IF(P502="-",0,P502/(1+'General inputs'!$H$32)^IFERROR(INDEX('MP Calculations'!$C$40:$C$130,MATCH(F502,'MP Calculations'!$D$40:$D$130,0),0),-1))</f>
        <v>880.96069648926493</v>
      </c>
    </row>
    <row r="503" spans="3:17" x14ac:dyDescent="0.25">
      <c r="C503" s="159"/>
      <c r="D503" s="165" t="s">
        <v>286</v>
      </c>
      <c r="E503" s="239">
        <v>43144</v>
      </c>
      <c r="F503" s="172" t="str">
        <f t="shared" si="24"/>
        <v>2017-18</v>
      </c>
      <c r="G503" s="68"/>
      <c r="H503" s="167" t="s">
        <v>279</v>
      </c>
      <c r="I503" s="173">
        <v>19964.399283333707</v>
      </c>
      <c r="J503" s="168">
        <f>IFERROR(MIN('MP Calculations'!$E$30/I503,1),"-")</f>
        <v>0.34115533736707537</v>
      </c>
      <c r="K503" s="12"/>
      <c r="L503" s="159">
        <v>8.3042230000000004</v>
      </c>
      <c r="M503" s="159" t="s">
        <v>492</v>
      </c>
      <c r="N503" s="159">
        <v>995</v>
      </c>
      <c r="O503" s="185">
        <f t="shared" si="19"/>
        <v>8262.7018850000004</v>
      </c>
      <c r="P503" s="215">
        <f t="shared" si="25"/>
        <v>2818.8648491407448</v>
      </c>
      <c r="Q503" s="215" cm="1">
        <f t="array" ref="Q503">IF(P503="-",0,P503/(1+'General inputs'!$H$32)^IFERROR(INDEX('MP Calculations'!$C$40:$C$130,MATCH(F503,'MP Calculations'!$D$40:$D$130,0),0),-1))</f>
        <v>3462.6839096418748</v>
      </c>
    </row>
    <row r="504" spans="3:17" x14ac:dyDescent="0.25">
      <c r="C504" s="159"/>
      <c r="D504" s="165" t="s">
        <v>314</v>
      </c>
      <c r="E504" s="239">
        <v>43144</v>
      </c>
      <c r="F504" s="172" t="str">
        <f t="shared" si="24"/>
        <v>2017-18</v>
      </c>
      <c r="G504" s="68"/>
      <c r="H504" s="167" t="s">
        <v>279</v>
      </c>
      <c r="I504" s="173">
        <v>19964.399283333707</v>
      </c>
      <c r="J504" s="168">
        <f>IFERROR(MIN('MP Calculations'!$E$30/I504,1),"-")</f>
        <v>0.34115533736707537</v>
      </c>
      <c r="K504" s="12"/>
      <c r="L504" s="159">
        <v>13.242756999999999</v>
      </c>
      <c r="M504" s="159" t="s">
        <v>492</v>
      </c>
      <c r="N504" s="159">
        <v>1908</v>
      </c>
      <c r="O504" s="185">
        <f t="shared" si="19"/>
        <v>25267.180355999997</v>
      </c>
      <c r="P504" s="215">
        <f t="shared" si="25"/>
        <v>8620.0334386659179</v>
      </c>
      <c r="Q504" s="215" cm="1">
        <f t="array" ref="Q504">IF(P504="-",0,P504/(1+'General inputs'!$H$32)^IFERROR(INDEX('MP Calculations'!$C$40:$C$130,MATCH(F504,'MP Calculations'!$D$40:$D$130,0),0),-1))</f>
        <v>10588.819502198514</v>
      </c>
    </row>
    <row r="505" spans="3:17" x14ac:dyDescent="0.25">
      <c r="C505" s="159"/>
      <c r="D505" s="165" t="s">
        <v>314</v>
      </c>
      <c r="E505" s="239">
        <v>43144</v>
      </c>
      <c r="F505" s="172" t="str">
        <f t="shared" si="24"/>
        <v>2017-18</v>
      </c>
      <c r="G505" s="68"/>
      <c r="H505" s="167" t="s">
        <v>279</v>
      </c>
      <c r="I505" s="173">
        <v>19964.399283333707</v>
      </c>
      <c r="J505" s="168">
        <f>IFERROR(MIN('MP Calculations'!$E$30/I505,1),"-")</f>
        <v>0.34115533736707537</v>
      </c>
      <c r="K505" s="12"/>
      <c r="L505" s="159">
        <v>9.8854640000000007</v>
      </c>
      <c r="M505" s="159" t="s">
        <v>492</v>
      </c>
      <c r="N505" s="159">
        <v>1908</v>
      </c>
      <c r="O505" s="185">
        <f t="shared" si="19"/>
        <v>18861.465312</v>
      </c>
      <c r="P505" s="215">
        <f t="shared" si="25"/>
        <v>6434.6895617527498</v>
      </c>
      <c r="Q505" s="215" cm="1">
        <f t="array" ref="Q505">IF(P505="-",0,P505/(1+'General inputs'!$H$32)^IFERROR(INDEX('MP Calculations'!$C$40:$C$130,MATCH(F505,'MP Calculations'!$D$40:$D$130,0),0),-1))</f>
        <v>7904.3505813390193</v>
      </c>
    </row>
    <row r="506" spans="3:17" x14ac:dyDescent="0.25">
      <c r="C506" s="159"/>
      <c r="D506" s="165" t="s">
        <v>314</v>
      </c>
      <c r="E506" s="239">
        <v>43144</v>
      </c>
      <c r="F506" s="172" t="str">
        <f t="shared" si="24"/>
        <v>2017-18</v>
      </c>
      <c r="G506" s="68"/>
      <c r="H506" s="167" t="s">
        <v>279</v>
      </c>
      <c r="I506" s="173">
        <v>19964.399283333707</v>
      </c>
      <c r="J506" s="168">
        <f>IFERROR(MIN('MP Calculations'!$E$30/I506,1),"-")</f>
        <v>0.34115533736707537</v>
      </c>
      <c r="K506" s="12"/>
      <c r="L506" s="159">
        <v>0.86273299999999997</v>
      </c>
      <c r="M506" s="159" t="s">
        <v>492</v>
      </c>
      <c r="N506" s="159">
        <v>1908</v>
      </c>
      <c r="O506" s="185">
        <f t="shared" si="19"/>
        <v>1646.094564</v>
      </c>
      <c r="P506" s="215">
        <f t="shared" si="25"/>
        <v>561.57394631952889</v>
      </c>
      <c r="Q506" s="215" cm="1">
        <f t="array" ref="Q506">IF(P506="-",0,P506/(1+'General inputs'!$H$32)^IFERROR(INDEX('MP Calculations'!$C$40:$C$130,MATCH(F506,'MP Calculations'!$D$40:$D$130,0),0),-1))</f>
        <v>689.83550899485908</v>
      </c>
    </row>
    <row r="507" spans="3:17" x14ac:dyDescent="0.25">
      <c r="C507" s="159"/>
      <c r="D507" s="165" t="s">
        <v>314</v>
      </c>
      <c r="E507" s="239">
        <v>43144</v>
      </c>
      <c r="F507" s="172" t="str">
        <f t="shared" si="24"/>
        <v>2017-18</v>
      </c>
      <c r="G507" s="68"/>
      <c r="H507" s="167" t="s">
        <v>279</v>
      </c>
      <c r="I507" s="173">
        <v>19964.399283333707</v>
      </c>
      <c r="J507" s="168">
        <f>IFERROR(MIN('MP Calculations'!$E$30/I507,1),"-")</f>
        <v>0.34115533736707537</v>
      </c>
      <c r="K507" s="12"/>
      <c r="L507" s="159">
        <v>3.3971290000000001</v>
      </c>
      <c r="M507" s="159" t="s">
        <v>492</v>
      </c>
      <c r="N507" s="159">
        <v>1908</v>
      </c>
      <c r="O507" s="185">
        <f t="shared" si="19"/>
        <v>6481.7221319999999</v>
      </c>
      <c r="P507" s="215">
        <f t="shared" si="25"/>
        <v>2211.274100662099</v>
      </c>
      <c r="Q507" s="215" cm="1">
        <f t="array" ref="Q507">IF(P507="-",0,P507/(1+'General inputs'!$H$32)^IFERROR(INDEX('MP Calculations'!$C$40:$C$130,MATCH(F507,'MP Calculations'!$D$40:$D$130,0),0),-1))</f>
        <v>2716.3215187505248</v>
      </c>
    </row>
    <row r="508" spans="3:17" x14ac:dyDescent="0.25">
      <c r="C508" s="159"/>
      <c r="D508" s="165" t="s">
        <v>315</v>
      </c>
      <c r="E508" s="239">
        <v>43146</v>
      </c>
      <c r="F508" s="172" t="str">
        <f t="shared" si="24"/>
        <v>2017-18</v>
      </c>
      <c r="G508" s="68"/>
      <c r="H508" s="167" t="s">
        <v>279</v>
      </c>
      <c r="I508" s="173">
        <v>19964.399283333707</v>
      </c>
      <c r="J508" s="168">
        <f>IFERROR(MIN('MP Calculations'!$E$30/I508,1),"-")</f>
        <v>0.34115533736707537</v>
      </c>
      <c r="K508" s="12"/>
      <c r="L508" s="159">
        <v>2.0000330000000002</v>
      </c>
      <c r="M508" s="159" t="s">
        <v>492</v>
      </c>
      <c r="N508" s="159">
        <v>622</v>
      </c>
      <c r="O508" s="185">
        <f t="shared" si="19"/>
        <v>1244.020526</v>
      </c>
      <c r="P508" s="215">
        <f t="shared" si="25"/>
        <v>424.40424223909656</v>
      </c>
      <c r="Q508" s="215" cm="1">
        <f t="array" ref="Q508">IF(P508="-",0,P508/(1+'General inputs'!$H$32)^IFERROR(INDEX('MP Calculations'!$C$40:$C$130,MATCH(F508,'MP Calculations'!$D$40:$D$130,0),0),-1))</f>
        <v>521.33671510822285</v>
      </c>
    </row>
    <row r="509" spans="3:17" x14ac:dyDescent="0.25">
      <c r="C509" s="159"/>
      <c r="D509" s="165" t="s">
        <v>296</v>
      </c>
      <c r="E509" s="239">
        <v>43146</v>
      </c>
      <c r="F509" s="172" t="str">
        <f t="shared" si="24"/>
        <v>2017-18</v>
      </c>
      <c r="G509" s="68"/>
      <c r="H509" s="167" t="s">
        <v>279</v>
      </c>
      <c r="I509" s="173">
        <v>19964.399283333707</v>
      </c>
      <c r="J509" s="168">
        <f>IFERROR(MIN('MP Calculations'!$E$30/I509,1),"-")</f>
        <v>0.34115533736707537</v>
      </c>
      <c r="K509" s="12"/>
      <c r="L509" s="159">
        <v>0.50004300000000002</v>
      </c>
      <c r="M509" s="159" t="s">
        <v>492</v>
      </c>
      <c r="N509" s="159">
        <v>548</v>
      </c>
      <c r="O509" s="185">
        <f t="shared" si="19"/>
        <v>274.02356400000002</v>
      </c>
      <c r="P509" s="215">
        <f t="shared" si="25"/>
        <v>93.484601422948373</v>
      </c>
      <c r="Q509" s="215" cm="1">
        <f t="array" ref="Q509">IF(P509="-",0,P509/(1+'General inputs'!$H$32)^IFERROR(INDEX('MP Calculations'!$C$40:$C$130,MATCH(F509,'MP Calculations'!$D$40:$D$130,0),0),-1))</f>
        <v>114.83616365828989</v>
      </c>
    </row>
    <row r="510" spans="3:17" x14ac:dyDescent="0.25">
      <c r="C510" s="159"/>
      <c r="D510" s="165" t="s">
        <v>906</v>
      </c>
      <c r="E510" s="239">
        <v>43146</v>
      </c>
      <c r="F510" s="172" t="str">
        <f t="shared" si="24"/>
        <v>2017-18</v>
      </c>
      <c r="G510" s="68"/>
      <c r="H510" s="167" t="s">
        <v>279</v>
      </c>
      <c r="I510" s="173">
        <v>19964.399283333707</v>
      </c>
      <c r="J510" s="168">
        <f>IFERROR(MIN('MP Calculations'!$E$30/I510,1),"-")</f>
        <v>0.34115533736707537</v>
      </c>
      <c r="K510" s="12"/>
      <c r="L510" s="159">
        <v>1</v>
      </c>
      <c r="M510" s="159" t="s">
        <v>493</v>
      </c>
      <c r="N510" s="159">
        <v>1621055.51</v>
      </c>
      <c r="O510" s="185">
        <f t="shared" si="19"/>
        <v>1621055.51</v>
      </c>
      <c r="P510" s="215">
        <f t="shared" si="25"/>
        <v>553031.7394048064</v>
      </c>
      <c r="Q510" s="215" cm="1">
        <f t="array" ref="Q510">IF(P510="-",0,P510/(1+'General inputs'!$H$32)^IFERROR(INDEX('MP Calculations'!$C$40:$C$130,MATCH(F510,'MP Calculations'!$D$40:$D$130,0),0),-1))</f>
        <v>679342.29132766323</v>
      </c>
    </row>
    <row r="511" spans="3:17" x14ac:dyDescent="0.25">
      <c r="C511" s="159"/>
      <c r="D511" s="165" t="s">
        <v>907</v>
      </c>
      <c r="E511" s="239">
        <v>43146</v>
      </c>
      <c r="F511" s="172" t="str">
        <f t="shared" si="24"/>
        <v>2017-18</v>
      </c>
      <c r="G511" s="68"/>
      <c r="H511" s="167" t="s">
        <v>279</v>
      </c>
      <c r="I511" s="173">
        <v>19964.399283333707</v>
      </c>
      <c r="J511" s="168">
        <f>IFERROR(MIN('MP Calculations'!$E$30/I511,1),"-")</f>
        <v>0.34115533736707537</v>
      </c>
      <c r="K511" s="12"/>
      <c r="L511" s="159">
        <v>1</v>
      </c>
      <c r="M511" s="159" t="s">
        <v>493</v>
      </c>
      <c r="N511" s="159">
        <v>873025.15</v>
      </c>
      <c r="O511" s="185">
        <f t="shared" si="19"/>
        <v>873025.15</v>
      </c>
      <c r="P511" s="215">
        <f t="shared" si="25"/>
        <v>297837.18957819161</v>
      </c>
      <c r="Q511" s="215" cm="1">
        <f t="array" ref="Q511">IF(P511="-",0,P511/(1+'General inputs'!$H$32)^IFERROR(INDEX('MP Calculations'!$C$40:$C$130,MATCH(F511,'MP Calculations'!$D$40:$D$130,0),0),-1))</f>
        <v>365862.18184945249</v>
      </c>
    </row>
    <row r="512" spans="3:17" x14ac:dyDescent="0.25">
      <c r="C512" s="159"/>
      <c r="D512" s="165" t="s">
        <v>908</v>
      </c>
      <c r="E512" s="239">
        <v>43153</v>
      </c>
      <c r="F512" s="172" t="str">
        <f t="shared" si="24"/>
        <v>2017-18</v>
      </c>
      <c r="G512" s="68"/>
      <c r="H512" s="167" t="s">
        <v>279</v>
      </c>
      <c r="I512" s="173">
        <v>19964.399283333707</v>
      </c>
      <c r="J512" s="168">
        <f>IFERROR(MIN('MP Calculations'!$E$30/I512,1),"-")</f>
        <v>0.34115533736707537</v>
      </c>
      <c r="K512" s="12"/>
      <c r="L512" s="159">
        <v>1</v>
      </c>
      <c r="M512" s="159" t="s">
        <v>493</v>
      </c>
      <c r="N512" s="159">
        <v>21804.42</v>
      </c>
      <c r="O512" s="185">
        <f t="shared" si="19"/>
        <v>21804.42</v>
      </c>
      <c r="P512" s="215">
        <f t="shared" si="25"/>
        <v>7438.6942611934046</v>
      </c>
      <c r="Q512" s="215" cm="1">
        <f t="array" ref="Q512">IF(P512="-",0,P512/(1+'General inputs'!$H$32)^IFERROR(INDEX('MP Calculations'!$C$40:$C$130,MATCH(F512,'MP Calculations'!$D$40:$D$130,0),0),-1))</f>
        <v>9137.6665095637145</v>
      </c>
    </row>
    <row r="513" spans="3:17" x14ac:dyDescent="0.25">
      <c r="C513" s="159"/>
      <c r="D513" s="165" t="s">
        <v>909</v>
      </c>
      <c r="E513" s="239">
        <v>43159</v>
      </c>
      <c r="F513" s="172" t="str">
        <f t="shared" si="24"/>
        <v>2017-18</v>
      </c>
      <c r="G513" s="68"/>
      <c r="H513" s="167" t="s">
        <v>279</v>
      </c>
      <c r="I513" s="173">
        <v>19964.399283333707</v>
      </c>
      <c r="J513" s="168">
        <f>IFERROR(MIN('MP Calculations'!$E$30/I513,1),"-")</f>
        <v>0.34115533736707537</v>
      </c>
      <c r="K513" s="12"/>
      <c r="L513" s="159">
        <v>1</v>
      </c>
      <c r="M513" s="159" t="s">
        <v>493</v>
      </c>
      <c r="N513" s="159">
        <v>21720.01</v>
      </c>
      <c r="O513" s="185">
        <f t="shared" si="19"/>
        <v>21720.01</v>
      </c>
      <c r="P513" s="215">
        <f t="shared" si="25"/>
        <v>7409.8973391662503</v>
      </c>
      <c r="Q513" s="215" cm="1">
        <f t="array" ref="Q513">IF(P513="-",0,P513/(1+'General inputs'!$H$32)^IFERROR(INDEX('MP Calculations'!$C$40:$C$130,MATCH(F513,'MP Calculations'!$D$40:$D$130,0),0),-1))</f>
        <v>9102.2924693428668</v>
      </c>
    </row>
    <row r="514" spans="3:17" x14ac:dyDescent="0.25">
      <c r="C514" s="159"/>
      <c r="D514" s="165" t="s">
        <v>910</v>
      </c>
      <c r="E514" s="239">
        <v>43159</v>
      </c>
      <c r="F514" s="172" t="str">
        <f t="shared" si="24"/>
        <v>2017-18</v>
      </c>
      <c r="G514" s="68"/>
      <c r="H514" s="167" t="s">
        <v>279</v>
      </c>
      <c r="I514" s="173">
        <v>19964.399283333707</v>
      </c>
      <c r="J514" s="168">
        <f>IFERROR(MIN('MP Calculations'!$E$30/I514,1),"-")</f>
        <v>0.34115533736707537</v>
      </c>
      <c r="K514" s="12"/>
      <c r="L514" s="159">
        <v>1</v>
      </c>
      <c r="M514" s="159" t="s">
        <v>493</v>
      </c>
      <c r="N514" s="159">
        <v>21720.01</v>
      </c>
      <c r="O514" s="185">
        <f t="shared" si="19"/>
        <v>21720.01</v>
      </c>
      <c r="P514" s="215">
        <f t="shared" si="25"/>
        <v>7409.8973391662503</v>
      </c>
      <c r="Q514" s="215" cm="1">
        <f t="array" ref="Q514">IF(P514="-",0,P514/(1+'General inputs'!$H$32)^IFERROR(INDEX('MP Calculations'!$C$40:$C$130,MATCH(F514,'MP Calculations'!$D$40:$D$130,0),0),-1))</f>
        <v>9102.2924693428668</v>
      </c>
    </row>
    <row r="515" spans="3:17" x14ac:dyDescent="0.25">
      <c r="C515" s="159"/>
      <c r="D515" s="165" t="s">
        <v>911</v>
      </c>
      <c r="E515" s="239">
        <v>43160</v>
      </c>
      <c r="F515" s="172" t="str">
        <f t="shared" si="24"/>
        <v>2017-18</v>
      </c>
      <c r="G515" s="68"/>
      <c r="H515" s="167" t="s">
        <v>279</v>
      </c>
      <c r="I515" s="173">
        <v>19964.399283333707</v>
      </c>
      <c r="J515" s="168">
        <f>IFERROR(MIN('MP Calculations'!$E$30/I515,1),"-")</f>
        <v>0.34115533736707537</v>
      </c>
      <c r="K515" s="12"/>
      <c r="L515" s="159">
        <v>1</v>
      </c>
      <c r="M515" s="159" t="s">
        <v>493</v>
      </c>
      <c r="N515" s="159">
        <v>21691.42</v>
      </c>
      <c r="O515" s="185">
        <f t="shared" si="19"/>
        <v>21691.42</v>
      </c>
      <c r="P515" s="215">
        <f t="shared" si="25"/>
        <v>7400.1437080709256</v>
      </c>
      <c r="Q515" s="215" cm="1">
        <f t="array" ref="Q515">IF(P515="-",0,P515/(1+'General inputs'!$H$32)^IFERROR(INDEX('MP Calculations'!$C$40:$C$130,MATCH(F515,'MP Calculations'!$D$40:$D$130,0),0),-1))</f>
        <v>9090.3111423684077</v>
      </c>
    </row>
    <row r="516" spans="3:17" x14ac:dyDescent="0.25">
      <c r="C516" s="159"/>
      <c r="D516" s="165" t="s">
        <v>912</v>
      </c>
      <c r="E516" s="239">
        <v>43160</v>
      </c>
      <c r="F516" s="172" t="str">
        <f t="shared" si="24"/>
        <v>2017-18</v>
      </c>
      <c r="G516" s="68"/>
      <c r="H516" s="167" t="s">
        <v>279</v>
      </c>
      <c r="I516" s="173">
        <v>19964.399283333707</v>
      </c>
      <c r="J516" s="168">
        <f>IFERROR(MIN('MP Calculations'!$E$30/I516,1),"-")</f>
        <v>0.34115533736707537</v>
      </c>
      <c r="K516" s="12"/>
      <c r="L516" s="159">
        <v>1</v>
      </c>
      <c r="M516" s="159" t="s">
        <v>493</v>
      </c>
      <c r="N516" s="159">
        <v>21808.03</v>
      </c>
      <c r="O516" s="185">
        <f t="shared" si="19"/>
        <v>21808.03</v>
      </c>
      <c r="P516" s="215">
        <f t="shared" si="25"/>
        <v>7439.9258319613</v>
      </c>
      <c r="Q516" s="215" cm="1">
        <f t="array" ref="Q516">IF(P516="-",0,P516/(1+'General inputs'!$H$32)^IFERROR(INDEX('MP Calculations'!$C$40:$C$130,MATCH(F516,'MP Calculations'!$D$40:$D$130,0),0),-1))</f>
        <v>9139.1793668696882</v>
      </c>
    </row>
    <row r="517" spans="3:17" x14ac:dyDescent="0.25">
      <c r="C517" s="159"/>
      <c r="D517" s="165" t="s">
        <v>913</v>
      </c>
      <c r="E517" s="239">
        <v>43163</v>
      </c>
      <c r="F517" s="172" t="str">
        <f t="shared" si="24"/>
        <v>2017-18</v>
      </c>
      <c r="G517" s="68"/>
      <c r="H517" s="167" t="s">
        <v>279</v>
      </c>
      <c r="I517" s="173">
        <v>19964.399283333707</v>
      </c>
      <c r="J517" s="168">
        <f>IFERROR(MIN('MP Calculations'!$E$30/I517,1),"-")</f>
        <v>0.34115533736707537</v>
      </c>
      <c r="K517" s="12"/>
      <c r="L517" s="159">
        <v>1</v>
      </c>
      <c r="M517" s="159" t="s">
        <v>493</v>
      </c>
      <c r="N517" s="159">
        <v>21722.080000000002</v>
      </c>
      <c r="O517" s="185">
        <f t="shared" si="19"/>
        <v>21722.080000000002</v>
      </c>
      <c r="P517" s="215">
        <f t="shared" si="25"/>
        <v>7410.6035307146012</v>
      </c>
      <c r="Q517" s="215" cm="1">
        <f t="array" ref="Q517">IF(P517="-",0,P517/(1+'General inputs'!$H$32)^IFERROR(INDEX('MP Calculations'!$C$40:$C$130,MATCH(F517,'MP Calculations'!$D$40:$D$130,0),0),-1))</f>
        <v>9103.159952618038</v>
      </c>
    </row>
    <row r="518" spans="3:17" x14ac:dyDescent="0.25">
      <c r="C518" s="159"/>
      <c r="D518" s="165" t="s">
        <v>914</v>
      </c>
      <c r="E518" s="239">
        <v>43165</v>
      </c>
      <c r="F518" s="172" t="str">
        <f t="shared" si="24"/>
        <v>2017-18</v>
      </c>
      <c r="G518" s="68"/>
      <c r="H518" s="167" t="s">
        <v>279</v>
      </c>
      <c r="I518" s="173">
        <v>19964.399283333707</v>
      </c>
      <c r="J518" s="168">
        <f>IFERROR(MIN('MP Calculations'!$E$30/I518,1),"-")</f>
        <v>0.34115533736707537</v>
      </c>
      <c r="K518" s="12"/>
      <c r="L518" s="159">
        <v>1</v>
      </c>
      <c r="M518" s="159" t="s">
        <v>493</v>
      </c>
      <c r="N518" s="159">
        <v>21723.11</v>
      </c>
      <c r="O518" s="185">
        <f t="shared" si="19"/>
        <v>21723.11</v>
      </c>
      <c r="P518" s="215">
        <f t="shared" si="25"/>
        <v>7410.954920712089</v>
      </c>
      <c r="Q518" s="215" cm="1">
        <f t="array" ref="Q518">IF(P518="-",0,P518/(1+'General inputs'!$H$32)^IFERROR(INDEX('MP Calculations'!$C$40:$C$130,MATCH(F518,'MP Calculations'!$D$40:$D$130,0),0),-1))</f>
        <v>9103.5915988853922</v>
      </c>
    </row>
    <row r="519" spans="3:17" x14ac:dyDescent="0.25">
      <c r="C519" s="159"/>
      <c r="D519" s="165" t="s">
        <v>915</v>
      </c>
      <c r="E519" s="239">
        <v>43165</v>
      </c>
      <c r="F519" s="172" t="str">
        <f t="shared" si="24"/>
        <v>2017-18</v>
      </c>
      <c r="G519" s="68"/>
      <c r="H519" s="167" t="s">
        <v>279</v>
      </c>
      <c r="I519" s="173">
        <v>19964.399283333707</v>
      </c>
      <c r="J519" s="168">
        <f>IFERROR(MIN('MP Calculations'!$E$30/I519,1),"-")</f>
        <v>0.34115533736707537</v>
      </c>
      <c r="K519" s="12"/>
      <c r="L519" s="159">
        <v>1</v>
      </c>
      <c r="M519" s="159" t="s">
        <v>493</v>
      </c>
      <c r="N519" s="159">
        <v>21723.11</v>
      </c>
      <c r="O519" s="185">
        <f t="shared" si="19"/>
        <v>21723.11</v>
      </c>
      <c r="P519" s="215">
        <f t="shared" si="25"/>
        <v>7410.954920712089</v>
      </c>
      <c r="Q519" s="215" cm="1">
        <f t="array" ref="Q519">IF(P519="-",0,P519/(1+'General inputs'!$H$32)^IFERROR(INDEX('MP Calculations'!$C$40:$C$130,MATCH(F519,'MP Calculations'!$D$40:$D$130,0),0),-1))</f>
        <v>9103.5915988853922</v>
      </c>
    </row>
    <row r="520" spans="3:17" x14ac:dyDescent="0.25">
      <c r="C520" s="159"/>
      <c r="D520" s="165" t="s">
        <v>916</v>
      </c>
      <c r="E520" s="239">
        <v>43172</v>
      </c>
      <c r="F520" s="172" t="str">
        <f t="shared" si="24"/>
        <v>2017-18</v>
      </c>
      <c r="G520" s="68"/>
      <c r="H520" s="167" t="s">
        <v>279</v>
      </c>
      <c r="I520" s="173">
        <v>19964.399283333707</v>
      </c>
      <c r="J520" s="168">
        <f>IFERROR(MIN('MP Calculations'!$E$30/I520,1),"-")</f>
        <v>0.34115533736707537</v>
      </c>
      <c r="K520" s="12"/>
      <c r="L520" s="159">
        <v>1</v>
      </c>
      <c r="M520" s="159" t="s">
        <v>493</v>
      </c>
      <c r="N520" s="159">
        <v>21814.13</v>
      </c>
      <c r="O520" s="185">
        <f t="shared" si="19"/>
        <v>21814.13</v>
      </c>
      <c r="P520" s="215">
        <f t="shared" si="25"/>
        <v>7442.0068795192401</v>
      </c>
      <c r="Q520" s="215" cm="1">
        <f t="array" ref="Q520">IF(P520="-",0,P520/(1+'General inputs'!$H$32)^IFERROR(INDEX('MP Calculations'!$C$40:$C$130,MATCH(F520,'MP Calculations'!$D$40:$D$130,0),0),-1))</f>
        <v>9141.7357185501442</v>
      </c>
    </row>
    <row r="521" spans="3:17" x14ac:dyDescent="0.25">
      <c r="C521" s="159"/>
      <c r="D521" s="165" t="s">
        <v>917</v>
      </c>
      <c r="E521" s="239">
        <v>43179</v>
      </c>
      <c r="F521" s="172" t="str">
        <f t="shared" si="24"/>
        <v>2017-18</v>
      </c>
      <c r="G521" s="68"/>
      <c r="H521" s="167" t="s">
        <v>279</v>
      </c>
      <c r="I521" s="173">
        <v>19964.399283333707</v>
      </c>
      <c r="J521" s="168">
        <f>IFERROR(MIN('MP Calculations'!$E$30/I521,1),"-")</f>
        <v>0.34115533736707537</v>
      </c>
      <c r="K521" s="12"/>
      <c r="L521" s="159">
        <v>1</v>
      </c>
      <c r="M521" s="159" t="s">
        <v>493</v>
      </c>
      <c r="N521" s="159">
        <v>24121.75</v>
      </c>
      <c r="O521" s="185">
        <f t="shared" si="19"/>
        <v>24121.75</v>
      </c>
      <c r="P521" s="215">
        <f t="shared" si="25"/>
        <v>8229.26375913425</v>
      </c>
      <c r="Q521" s="215" cm="1">
        <f t="array" ref="Q521">IF(P521="-",0,P521/(1+'General inputs'!$H$32)^IFERROR(INDEX('MP Calculations'!$C$40:$C$130,MATCH(F521,'MP Calculations'!$D$40:$D$130,0),0),-1))</f>
        <v>10108.799368525672</v>
      </c>
    </row>
    <row r="522" spans="3:17" x14ac:dyDescent="0.25">
      <c r="C522" s="159"/>
      <c r="D522" s="165" t="s">
        <v>918</v>
      </c>
      <c r="E522" s="239">
        <v>43179</v>
      </c>
      <c r="F522" s="172" t="str">
        <f t="shared" si="24"/>
        <v>2017-18</v>
      </c>
      <c r="G522" s="68"/>
      <c r="H522" s="167" t="s">
        <v>279</v>
      </c>
      <c r="I522" s="173">
        <v>19964.399283333707</v>
      </c>
      <c r="J522" s="168">
        <f>IFERROR(MIN('MP Calculations'!$E$30/I522,1),"-")</f>
        <v>0.34115533736707537</v>
      </c>
      <c r="K522" s="12"/>
      <c r="L522" s="159">
        <v>1</v>
      </c>
      <c r="M522" s="159" t="s">
        <v>493</v>
      </c>
      <c r="N522" s="159">
        <v>63615.65</v>
      </c>
      <c r="O522" s="185">
        <f t="shared" si="19"/>
        <v>63615.65</v>
      </c>
      <c r="P522" s="215">
        <f t="shared" si="25"/>
        <v>21702.818537575789</v>
      </c>
      <c r="Q522" s="215" cm="1">
        <f t="array" ref="Q522">IF(P522="-",0,P522/(1+'General inputs'!$H$32)^IFERROR(INDEX('MP Calculations'!$C$40:$C$130,MATCH(F522,'MP Calculations'!$D$40:$D$130,0),0),-1))</f>
        <v>26659.667832903924</v>
      </c>
    </row>
    <row r="523" spans="3:17" x14ac:dyDescent="0.25">
      <c r="C523" s="159"/>
      <c r="D523" s="165" t="s">
        <v>1009</v>
      </c>
      <c r="E523" s="239">
        <v>43187</v>
      </c>
      <c r="F523" s="172" t="str">
        <f t="shared" si="24"/>
        <v>2017-18</v>
      </c>
      <c r="G523" s="68"/>
      <c r="H523" s="167" t="s">
        <v>279</v>
      </c>
      <c r="I523" s="173">
        <v>19964.399283333707</v>
      </c>
      <c r="J523" s="168">
        <f>IFERROR(MIN('MP Calculations'!$E$30/I523,1),"-")</f>
        <v>0.34115533736707537</v>
      </c>
      <c r="K523" s="12"/>
      <c r="L523" s="159">
        <v>17.299831999999999</v>
      </c>
      <c r="M523" s="159" t="s">
        <v>492</v>
      </c>
      <c r="N523" s="159">
        <v>195</v>
      </c>
      <c r="O523" s="185">
        <f t="shared" si="19"/>
        <v>3373.4672399999995</v>
      </c>
      <c r="P523" s="215">
        <f t="shared" si="25"/>
        <v>1150.8763543589764</v>
      </c>
      <c r="Q523" s="215" cm="1">
        <f t="array" ref="Q523">IF(P523="-",0,P523/(1+'General inputs'!$H$32)^IFERROR(INDEX('MP Calculations'!$C$40:$C$130,MATCH(F523,'MP Calculations'!$D$40:$D$130,0),0),-1))</f>
        <v>1413.7325652348622</v>
      </c>
    </row>
    <row r="524" spans="3:17" x14ac:dyDescent="0.25">
      <c r="C524" s="159"/>
      <c r="D524" s="165" t="s">
        <v>919</v>
      </c>
      <c r="E524" s="239">
        <v>43188</v>
      </c>
      <c r="F524" s="172" t="str">
        <f t="shared" si="24"/>
        <v>2017-18</v>
      </c>
      <c r="G524" s="68"/>
      <c r="H524" s="167" t="s">
        <v>279</v>
      </c>
      <c r="I524" s="173">
        <v>19964.399283333707</v>
      </c>
      <c r="J524" s="168">
        <f>IFERROR(MIN('MP Calculations'!$E$30/I524,1),"-")</f>
        <v>0.34115533736707537</v>
      </c>
      <c r="K524" s="12"/>
      <c r="L524" s="159">
        <v>1</v>
      </c>
      <c r="M524" s="159" t="s">
        <v>493</v>
      </c>
      <c r="N524" s="159">
        <v>21705.57</v>
      </c>
      <c r="O524" s="185">
        <f t="shared" si="19"/>
        <v>21705.57</v>
      </c>
      <c r="P524" s="215">
        <f t="shared" si="25"/>
        <v>7404.9710560946705</v>
      </c>
      <c r="Q524" s="215" cm="1">
        <f t="array" ref="Q524">IF(P524="-",0,P524/(1+'General inputs'!$H$32)^IFERROR(INDEX('MP Calculations'!$C$40:$C$130,MATCH(F524,'MP Calculations'!$D$40:$D$130,0),0),-1))</f>
        <v>9096.2410401189718</v>
      </c>
    </row>
    <row r="525" spans="3:17" x14ac:dyDescent="0.25">
      <c r="C525" s="159"/>
      <c r="D525" s="165" t="s">
        <v>920</v>
      </c>
      <c r="E525" s="239">
        <v>43218</v>
      </c>
      <c r="F525" s="172" t="str">
        <f t="shared" si="24"/>
        <v>2017-18</v>
      </c>
      <c r="G525" s="68"/>
      <c r="H525" s="167" t="s">
        <v>279</v>
      </c>
      <c r="I525" s="173">
        <v>19964.399283333707</v>
      </c>
      <c r="J525" s="168">
        <f>IFERROR(MIN('MP Calculations'!$E$30/I525,1),"-")</f>
        <v>0.34115533736707537</v>
      </c>
      <c r="K525" s="12"/>
      <c r="L525" s="159">
        <v>1</v>
      </c>
      <c r="M525" s="159" t="s">
        <v>493</v>
      </c>
      <c r="N525" s="159">
        <v>120497.77</v>
      </c>
      <c r="O525" s="185">
        <f t="shared" si="19"/>
        <v>120497.77</v>
      </c>
      <c r="P525" s="215">
        <f t="shared" si="25"/>
        <v>41108.457376330254</v>
      </c>
      <c r="Q525" s="215" cm="1">
        <f t="array" ref="Q525">IF(P525="-",0,P525/(1+'General inputs'!$H$32)^IFERROR(INDEX('MP Calculations'!$C$40:$C$130,MATCH(F525,'MP Calculations'!$D$40:$D$130,0),0),-1))</f>
        <v>50497.488005005929</v>
      </c>
    </row>
    <row r="526" spans="3:17" x14ac:dyDescent="0.25">
      <c r="C526" s="159"/>
      <c r="D526" s="165" t="s">
        <v>894</v>
      </c>
      <c r="E526" s="239">
        <v>43220</v>
      </c>
      <c r="F526" s="172" t="str">
        <f t="shared" si="24"/>
        <v>2017-18</v>
      </c>
      <c r="G526" s="68"/>
      <c r="H526" s="167" t="s">
        <v>279</v>
      </c>
      <c r="I526" s="173">
        <v>19964.399283333707</v>
      </c>
      <c r="J526" s="168">
        <f>IFERROR(MIN('MP Calculations'!$E$30/I526,1),"-")</f>
        <v>0.34115533736707537</v>
      </c>
      <c r="K526" s="12"/>
      <c r="L526" s="159">
        <v>1</v>
      </c>
      <c r="M526" s="159" t="s">
        <v>493</v>
      </c>
      <c r="N526" s="159">
        <v>68408.41</v>
      </c>
      <c r="O526" s="185">
        <f t="shared" si="19"/>
        <v>68408.41</v>
      </c>
      <c r="P526" s="215">
        <f t="shared" si="25"/>
        <v>23337.894192295214</v>
      </c>
      <c r="Q526" s="215" cm="1">
        <f t="array" ref="Q526">IF(P526="-",0,P526/(1+'General inputs'!$H$32)^IFERROR(INDEX('MP Calculations'!$C$40:$C$130,MATCH(F526,'MP Calculations'!$D$40:$D$130,0),0),-1))</f>
        <v>28668.189157496672</v>
      </c>
    </row>
    <row r="527" spans="3:17" x14ac:dyDescent="0.25">
      <c r="C527" s="159"/>
      <c r="D527" s="165" t="s">
        <v>921</v>
      </c>
      <c r="E527" s="239">
        <v>43230</v>
      </c>
      <c r="F527" s="172" t="str">
        <f t="shared" si="24"/>
        <v>2017-18</v>
      </c>
      <c r="G527" s="68"/>
      <c r="H527" s="167" t="s">
        <v>279</v>
      </c>
      <c r="I527" s="173">
        <v>19964.399283333707</v>
      </c>
      <c r="J527" s="168">
        <f>IFERROR(MIN('MP Calculations'!$E$30/I527,1),"-")</f>
        <v>0.34115533736707537</v>
      </c>
      <c r="K527" s="12"/>
      <c r="L527" s="159">
        <v>1</v>
      </c>
      <c r="M527" s="159" t="s">
        <v>493</v>
      </c>
      <c r="N527" s="159">
        <v>21843.65</v>
      </c>
      <c r="O527" s="185">
        <f t="shared" si="19"/>
        <v>21843.65</v>
      </c>
      <c r="P527" s="215">
        <f t="shared" si="25"/>
        <v>7452.0777850783161</v>
      </c>
      <c r="Q527" s="215" cm="1">
        <f t="array" ref="Q527">IF(P527="-",0,P527/(1+'General inputs'!$H$32)^IFERROR(INDEX('MP Calculations'!$C$40:$C$130,MATCH(F527,'MP Calculations'!$D$40:$D$130,0),0),-1))</f>
        <v>9154.1067843873607</v>
      </c>
    </row>
    <row r="528" spans="3:17" x14ac:dyDescent="0.25">
      <c r="C528" s="159"/>
      <c r="D528" s="165" t="s">
        <v>922</v>
      </c>
      <c r="E528" s="239">
        <v>43252</v>
      </c>
      <c r="F528" s="172" t="str">
        <f t="shared" si="24"/>
        <v>2017-18</v>
      </c>
      <c r="G528" s="68"/>
      <c r="H528" s="167" t="s">
        <v>279</v>
      </c>
      <c r="I528" s="173">
        <v>19964.399283333707</v>
      </c>
      <c r="J528" s="168">
        <f>IFERROR(MIN('MP Calculations'!$E$30/I528,1),"-")</f>
        <v>0.34115533736707537</v>
      </c>
      <c r="K528" s="12"/>
      <c r="L528" s="159">
        <v>1</v>
      </c>
      <c r="M528" s="159" t="s">
        <v>493</v>
      </c>
      <c r="N528" s="159">
        <v>2973.68</v>
      </c>
      <c r="O528" s="185">
        <f t="shared" si="19"/>
        <v>2973.68</v>
      </c>
      <c r="P528" s="215">
        <f t="shared" si="25"/>
        <v>1014.4868036217247</v>
      </c>
      <c r="Q528" s="215" cm="1">
        <f t="array" ref="Q528">IF(P528="-",0,P528/(1+'General inputs'!$H$32)^IFERROR(INDEX('MP Calculations'!$C$40:$C$130,MATCH(F528,'MP Calculations'!$D$40:$D$130,0),0),-1))</f>
        <v>1246.1921090384164</v>
      </c>
    </row>
    <row r="529" spans="3:17" x14ac:dyDescent="0.25">
      <c r="C529" s="159"/>
      <c r="D529" s="165" t="s">
        <v>923</v>
      </c>
      <c r="E529" s="239">
        <v>43276</v>
      </c>
      <c r="F529" s="172" t="str">
        <f t="shared" si="24"/>
        <v>2017-18</v>
      </c>
      <c r="G529" s="68"/>
      <c r="H529" s="167" t="s">
        <v>279</v>
      </c>
      <c r="I529" s="173">
        <v>19964.399283333707</v>
      </c>
      <c r="J529" s="168">
        <f>IFERROR(MIN('MP Calculations'!$E$30/I529,1),"-")</f>
        <v>0.34115533736707537</v>
      </c>
      <c r="K529" s="12"/>
      <c r="L529" s="159">
        <v>1</v>
      </c>
      <c r="M529" s="159" t="s">
        <v>493</v>
      </c>
      <c r="N529" s="159">
        <v>3574.64</v>
      </c>
      <c r="O529" s="185">
        <f t="shared" si="19"/>
        <v>3574.64</v>
      </c>
      <c r="P529" s="215">
        <f t="shared" si="25"/>
        <v>1219.5075151658423</v>
      </c>
      <c r="Q529" s="215" cm="1">
        <f t="array" ref="Q529">IF(P529="-",0,P529/(1+'General inputs'!$H$32)^IFERROR(INDEX('MP Calculations'!$C$40:$C$130,MATCH(F529,'MP Calculations'!$D$40:$D$130,0),0),-1))</f>
        <v>1498.0388477082554</v>
      </c>
    </row>
    <row r="530" spans="3:17" x14ac:dyDescent="0.25">
      <c r="C530" s="159"/>
      <c r="D530" s="165" t="s">
        <v>924</v>
      </c>
      <c r="E530" s="239">
        <v>43276</v>
      </c>
      <c r="F530" s="172" t="str">
        <f t="shared" si="24"/>
        <v>2017-18</v>
      </c>
      <c r="G530" s="68"/>
      <c r="H530" s="167" t="s">
        <v>279</v>
      </c>
      <c r="I530" s="173">
        <v>19964.399283333707</v>
      </c>
      <c r="J530" s="168">
        <f>IFERROR(MIN('MP Calculations'!$E$30/I530,1),"-")</f>
        <v>0.34115533736707537</v>
      </c>
      <c r="K530" s="12"/>
      <c r="L530" s="159">
        <v>1</v>
      </c>
      <c r="M530" s="159" t="s">
        <v>493</v>
      </c>
      <c r="N530" s="159">
        <v>26603.88</v>
      </c>
      <c r="O530" s="185">
        <f t="shared" si="19"/>
        <v>26603.88</v>
      </c>
      <c r="P530" s="215">
        <f t="shared" si="25"/>
        <v>9076.0556566731902</v>
      </c>
      <c r="Q530" s="215" cm="1">
        <f t="array" ref="Q530">IF(P530="-",0,P530/(1+'General inputs'!$H$32)^IFERROR(INDEX('MP Calculations'!$C$40:$C$130,MATCH(F530,'MP Calculations'!$D$40:$D$130,0),0),-1))</f>
        <v>11148.995630264504</v>
      </c>
    </row>
    <row r="531" spans="3:17" x14ac:dyDescent="0.25">
      <c r="C531" s="159"/>
      <c r="D531" s="165" t="s">
        <v>925</v>
      </c>
      <c r="E531" s="239">
        <v>43276</v>
      </c>
      <c r="F531" s="172" t="str">
        <f t="shared" si="24"/>
        <v>2017-18</v>
      </c>
      <c r="G531" s="68"/>
      <c r="H531" s="167" t="s">
        <v>279</v>
      </c>
      <c r="I531" s="173">
        <v>19964.399283333707</v>
      </c>
      <c r="J531" s="168">
        <f>IFERROR(MIN('MP Calculations'!$E$30/I531,1),"-")</f>
        <v>0.34115533736707537</v>
      </c>
      <c r="K531" s="12"/>
      <c r="L531" s="159">
        <v>1</v>
      </c>
      <c r="M531" s="159" t="s">
        <v>493</v>
      </c>
      <c r="N531" s="159">
        <v>3574.64</v>
      </c>
      <c r="O531" s="185">
        <f t="shared" si="19"/>
        <v>3574.64</v>
      </c>
      <c r="P531" s="215">
        <f t="shared" si="25"/>
        <v>1219.5075151658423</v>
      </c>
      <c r="Q531" s="215" cm="1">
        <f t="array" ref="Q531">IF(P531="-",0,P531/(1+'General inputs'!$H$32)^IFERROR(INDEX('MP Calculations'!$C$40:$C$130,MATCH(F531,'MP Calculations'!$D$40:$D$130,0),0),-1))</f>
        <v>1498.0388477082554</v>
      </c>
    </row>
    <row r="532" spans="3:17" x14ac:dyDescent="0.25">
      <c r="C532" s="159"/>
      <c r="D532" s="165" t="s">
        <v>926</v>
      </c>
      <c r="E532" s="239">
        <v>43276</v>
      </c>
      <c r="F532" s="172" t="str">
        <f t="shared" si="24"/>
        <v>2017-18</v>
      </c>
      <c r="G532" s="68"/>
      <c r="H532" s="167" t="s">
        <v>279</v>
      </c>
      <c r="I532" s="173">
        <v>19964.399283333707</v>
      </c>
      <c r="J532" s="168">
        <f>IFERROR(MIN('MP Calculations'!$E$30/I532,1),"-")</f>
        <v>0.34115533736707537</v>
      </c>
      <c r="K532" s="12"/>
      <c r="L532" s="159">
        <v>1</v>
      </c>
      <c r="M532" s="159" t="s">
        <v>493</v>
      </c>
      <c r="N532" s="159">
        <v>26784.38</v>
      </c>
      <c r="O532" s="185">
        <f t="shared" si="19"/>
        <v>26784.38</v>
      </c>
      <c r="P532" s="215">
        <f t="shared" si="25"/>
        <v>9137.6341950679471</v>
      </c>
      <c r="Q532" s="215" cm="1">
        <f t="array" ref="Q532">IF(P532="-",0,P532/(1+'General inputs'!$H$32)^IFERROR(INDEX('MP Calculations'!$C$40:$C$130,MATCH(F532,'MP Calculations'!$D$40:$D$130,0),0),-1))</f>
        <v>11224.638495563202</v>
      </c>
    </row>
    <row r="533" spans="3:17" x14ac:dyDescent="0.25">
      <c r="C533" s="159"/>
      <c r="D533" s="165" t="s">
        <v>927</v>
      </c>
      <c r="E533" s="239">
        <v>43276</v>
      </c>
      <c r="F533" s="172" t="str">
        <f t="shared" si="24"/>
        <v>2017-18</v>
      </c>
      <c r="G533" s="68"/>
      <c r="H533" s="167" t="s">
        <v>279</v>
      </c>
      <c r="I533" s="173">
        <v>19964.399283333707</v>
      </c>
      <c r="J533" s="168">
        <f>IFERROR(MIN('MP Calculations'!$E$30/I533,1),"-")</f>
        <v>0.34115533736707537</v>
      </c>
      <c r="K533" s="12"/>
      <c r="L533" s="159">
        <v>1</v>
      </c>
      <c r="M533" s="159" t="s">
        <v>493</v>
      </c>
      <c r="N533" s="159">
        <v>3574.64</v>
      </c>
      <c r="O533" s="185">
        <f t="shared" si="19"/>
        <v>3574.64</v>
      </c>
      <c r="P533" s="215">
        <f t="shared" si="25"/>
        <v>1219.5075151658423</v>
      </c>
      <c r="Q533" s="215" cm="1">
        <f t="array" ref="Q533">IF(P533="-",0,P533/(1+'General inputs'!$H$32)^IFERROR(INDEX('MP Calculations'!$C$40:$C$130,MATCH(F533,'MP Calculations'!$D$40:$D$130,0),0),-1))</f>
        <v>1498.0388477082554</v>
      </c>
    </row>
    <row r="534" spans="3:17" x14ac:dyDescent="0.25">
      <c r="C534" s="159"/>
      <c r="D534" s="165" t="s">
        <v>928</v>
      </c>
      <c r="E534" s="239">
        <v>43276</v>
      </c>
      <c r="F534" s="172" t="str">
        <f t="shared" ref="F534:F597" si="27">IF(E534="","-",IF(OR(E534&lt;$E$15,E534&gt;$E$16),"ERROR - date outside of range",IF(MONTH(E534)&gt;=7,YEAR(E534)&amp;"-"&amp;IF(YEAR(E534)=1999,"00",IF(AND(YEAR(E534)&gt;=2000,YEAR(E534)&lt;2009),"0","")&amp;RIGHT(YEAR(E534),2)+1),RIGHT(YEAR(E534),4)-1&amp;"-"&amp;RIGHT(YEAR(E534),2))))</f>
        <v>2017-18</v>
      </c>
      <c r="G534" s="68"/>
      <c r="H534" s="167" t="s">
        <v>279</v>
      </c>
      <c r="I534" s="173">
        <v>19964.399283333707</v>
      </c>
      <c r="J534" s="168">
        <f>IFERROR(MIN('MP Calculations'!$E$30/I534,1),"-")</f>
        <v>0.34115533736707537</v>
      </c>
      <c r="K534" s="12"/>
      <c r="L534" s="159">
        <v>1</v>
      </c>
      <c r="M534" s="159" t="s">
        <v>493</v>
      </c>
      <c r="N534" s="159">
        <v>3574.64</v>
      </c>
      <c r="O534" s="185">
        <f t="shared" si="19"/>
        <v>3574.64</v>
      </c>
      <c r="P534" s="215">
        <f t="shared" si="25"/>
        <v>1219.5075151658423</v>
      </c>
      <c r="Q534" s="215" cm="1">
        <f t="array" ref="Q534">IF(P534="-",0,P534/(1+'General inputs'!$H$32)^IFERROR(INDEX('MP Calculations'!$C$40:$C$130,MATCH(F534,'MP Calculations'!$D$40:$D$130,0),0),-1))</f>
        <v>1498.0388477082554</v>
      </c>
    </row>
    <row r="535" spans="3:17" x14ac:dyDescent="0.25">
      <c r="C535" s="159"/>
      <c r="D535" s="165" t="s">
        <v>929</v>
      </c>
      <c r="E535" s="239">
        <v>43276</v>
      </c>
      <c r="F535" s="172" t="str">
        <f t="shared" si="27"/>
        <v>2017-18</v>
      </c>
      <c r="G535" s="68"/>
      <c r="H535" s="167" t="s">
        <v>279</v>
      </c>
      <c r="I535" s="173">
        <v>19964.399283333707</v>
      </c>
      <c r="J535" s="168">
        <f>IFERROR(MIN('MP Calculations'!$E$30/I535,1),"-")</f>
        <v>0.34115533736707537</v>
      </c>
      <c r="K535" s="12"/>
      <c r="L535" s="159">
        <v>1</v>
      </c>
      <c r="M535" s="159" t="s">
        <v>493</v>
      </c>
      <c r="N535" s="159">
        <v>3574.64</v>
      </c>
      <c r="O535" s="185">
        <f t="shared" si="19"/>
        <v>3574.64</v>
      </c>
      <c r="P535" s="215">
        <f t="shared" ref="P535:P597" si="28">IF(O535="-","-",IF(OR(E535&lt;$E$15,E535&gt;$E$16),0,O535*J535))</f>
        <v>1219.5075151658423</v>
      </c>
      <c r="Q535" s="215" cm="1">
        <f t="array" ref="Q535">IF(P535="-",0,P535/(1+'General inputs'!$H$32)^IFERROR(INDEX('MP Calculations'!$C$40:$C$130,MATCH(F535,'MP Calculations'!$D$40:$D$130,0),0),-1))</f>
        <v>1498.0388477082554</v>
      </c>
    </row>
    <row r="536" spans="3:17" x14ac:dyDescent="0.25">
      <c r="C536" s="159"/>
      <c r="D536" s="165" t="s">
        <v>930</v>
      </c>
      <c r="E536" s="239">
        <v>43276</v>
      </c>
      <c r="F536" s="172" t="str">
        <f t="shared" si="27"/>
        <v>2017-18</v>
      </c>
      <c r="G536" s="68"/>
      <c r="H536" s="167" t="s">
        <v>279</v>
      </c>
      <c r="I536" s="173">
        <v>19964.399283333707</v>
      </c>
      <c r="J536" s="168">
        <f>IFERROR(MIN('MP Calculations'!$E$30/I536,1),"-")</f>
        <v>0.34115533736707537</v>
      </c>
      <c r="K536" s="12"/>
      <c r="L536" s="159">
        <v>1</v>
      </c>
      <c r="M536" s="159" t="s">
        <v>493</v>
      </c>
      <c r="N536" s="159">
        <v>3574.64</v>
      </c>
      <c r="O536" s="185">
        <f t="shared" si="19"/>
        <v>3574.64</v>
      </c>
      <c r="P536" s="215">
        <f t="shared" si="28"/>
        <v>1219.5075151658423</v>
      </c>
      <c r="Q536" s="215" cm="1">
        <f t="array" ref="Q536">IF(P536="-",0,P536/(1+'General inputs'!$H$32)^IFERROR(INDEX('MP Calculations'!$C$40:$C$130,MATCH(F536,'MP Calculations'!$D$40:$D$130,0),0),-1))</f>
        <v>1498.0388477082554</v>
      </c>
    </row>
    <row r="537" spans="3:17" x14ac:dyDescent="0.25">
      <c r="C537" s="159"/>
      <c r="D537" s="165" t="s">
        <v>931</v>
      </c>
      <c r="E537" s="239">
        <v>43276</v>
      </c>
      <c r="F537" s="172" t="str">
        <f t="shared" si="27"/>
        <v>2017-18</v>
      </c>
      <c r="G537" s="68"/>
      <c r="H537" s="167" t="s">
        <v>279</v>
      </c>
      <c r="I537" s="173">
        <v>19964.399283333707</v>
      </c>
      <c r="J537" s="168">
        <f>IFERROR(MIN('MP Calculations'!$E$30/I537,1),"-")</f>
        <v>0.34115533736707537</v>
      </c>
      <c r="K537" s="12"/>
      <c r="L537" s="159">
        <v>1</v>
      </c>
      <c r="M537" s="159" t="s">
        <v>493</v>
      </c>
      <c r="N537" s="159">
        <v>3574.64</v>
      </c>
      <c r="O537" s="185">
        <f t="shared" si="19"/>
        <v>3574.64</v>
      </c>
      <c r="P537" s="215">
        <f t="shared" si="28"/>
        <v>1219.5075151658423</v>
      </c>
      <c r="Q537" s="215" cm="1">
        <f t="array" ref="Q537">IF(P537="-",0,P537/(1+'General inputs'!$H$32)^IFERROR(INDEX('MP Calculations'!$C$40:$C$130,MATCH(F537,'MP Calculations'!$D$40:$D$130,0),0),-1))</f>
        <v>1498.0388477082554</v>
      </c>
    </row>
    <row r="538" spans="3:17" x14ac:dyDescent="0.25">
      <c r="C538" s="159"/>
      <c r="D538" s="165" t="s">
        <v>932</v>
      </c>
      <c r="E538" s="239">
        <v>43276</v>
      </c>
      <c r="F538" s="172" t="str">
        <f t="shared" si="27"/>
        <v>2017-18</v>
      </c>
      <c r="G538" s="68"/>
      <c r="H538" s="167" t="s">
        <v>279</v>
      </c>
      <c r="I538" s="173">
        <v>19964.399283333707</v>
      </c>
      <c r="J538" s="168">
        <f>IFERROR(MIN('MP Calculations'!$E$30/I538,1),"-")</f>
        <v>0.34115533736707537</v>
      </c>
      <c r="K538" s="12"/>
      <c r="L538" s="159">
        <v>1</v>
      </c>
      <c r="M538" s="159" t="s">
        <v>493</v>
      </c>
      <c r="N538" s="159">
        <v>3574.64</v>
      </c>
      <c r="O538" s="185">
        <f t="shared" si="19"/>
        <v>3574.64</v>
      </c>
      <c r="P538" s="215">
        <f t="shared" si="28"/>
        <v>1219.5075151658423</v>
      </c>
      <c r="Q538" s="215" cm="1">
        <f t="array" ref="Q538">IF(P538="-",0,P538/(1+'General inputs'!$H$32)^IFERROR(INDEX('MP Calculations'!$C$40:$C$130,MATCH(F538,'MP Calculations'!$D$40:$D$130,0),0),-1))</f>
        <v>1498.0388477082554</v>
      </c>
    </row>
    <row r="539" spans="3:17" x14ac:dyDescent="0.25">
      <c r="C539" s="159"/>
      <c r="D539" s="165" t="s">
        <v>933</v>
      </c>
      <c r="E539" s="239">
        <v>43276</v>
      </c>
      <c r="F539" s="172" t="str">
        <f t="shared" si="27"/>
        <v>2017-18</v>
      </c>
      <c r="G539" s="68"/>
      <c r="H539" s="167" t="s">
        <v>279</v>
      </c>
      <c r="I539" s="173">
        <v>19964.399283333707</v>
      </c>
      <c r="J539" s="168">
        <f>IFERROR(MIN('MP Calculations'!$E$30/I539,1),"-")</f>
        <v>0.34115533736707537</v>
      </c>
      <c r="K539" s="12"/>
      <c r="L539" s="159">
        <v>1</v>
      </c>
      <c r="M539" s="159" t="s">
        <v>493</v>
      </c>
      <c r="N539" s="159">
        <v>3574.64</v>
      </c>
      <c r="O539" s="185">
        <f t="shared" si="19"/>
        <v>3574.64</v>
      </c>
      <c r="P539" s="215">
        <f t="shared" si="28"/>
        <v>1219.5075151658423</v>
      </c>
      <c r="Q539" s="215" cm="1">
        <f t="array" ref="Q539">IF(P539="-",0,P539/(1+'General inputs'!$H$32)^IFERROR(INDEX('MP Calculations'!$C$40:$C$130,MATCH(F539,'MP Calculations'!$D$40:$D$130,0),0),-1))</f>
        <v>1498.0388477082554</v>
      </c>
    </row>
    <row r="540" spans="3:17" x14ac:dyDescent="0.25">
      <c r="C540" s="159"/>
      <c r="D540" s="165" t="s">
        <v>934</v>
      </c>
      <c r="E540" s="239">
        <v>43276</v>
      </c>
      <c r="F540" s="172" t="str">
        <f t="shared" si="27"/>
        <v>2017-18</v>
      </c>
      <c r="G540" s="68"/>
      <c r="H540" s="167" t="s">
        <v>279</v>
      </c>
      <c r="I540" s="173">
        <v>19964.399283333707</v>
      </c>
      <c r="J540" s="168">
        <f>IFERROR(MIN('MP Calculations'!$E$30/I540,1),"-")</f>
        <v>0.34115533736707537</v>
      </c>
      <c r="K540" s="12"/>
      <c r="L540" s="159">
        <v>1</v>
      </c>
      <c r="M540" s="159" t="s">
        <v>493</v>
      </c>
      <c r="N540" s="159">
        <v>3574.64</v>
      </c>
      <c r="O540" s="185">
        <f t="shared" si="19"/>
        <v>3574.64</v>
      </c>
      <c r="P540" s="215">
        <f t="shared" si="28"/>
        <v>1219.5075151658423</v>
      </c>
      <c r="Q540" s="215" cm="1">
        <f t="array" ref="Q540">IF(P540="-",0,P540/(1+'General inputs'!$H$32)^IFERROR(INDEX('MP Calculations'!$C$40:$C$130,MATCH(F540,'MP Calculations'!$D$40:$D$130,0),0),-1))</f>
        <v>1498.0388477082554</v>
      </c>
    </row>
    <row r="541" spans="3:17" x14ac:dyDescent="0.25">
      <c r="C541" s="159"/>
      <c r="D541" s="165" t="s">
        <v>935</v>
      </c>
      <c r="E541" s="239">
        <v>43276</v>
      </c>
      <c r="F541" s="172" t="str">
        <f t="shared" si="27"/>
        <v>2017-18</v>
      </c>
      <c r="G541" s="68"/>
      <c r="H541" s="167" t="s">
        <v>279</v>
      </c>
      <c r="I541" s="173">
        <v>19964.399283333707</v>
      </c>
      <c r="J541" s="168">
        <f>IFERROR(MIN('MP Calculations'!$E$30/I541,1),"-")</f>
        <v>0.34115533736707537</v>
      </c>
      <c r="K541" s="12"/>
      <c r="L541" s="159">
        <v>1</v>
      </c>
      <c r="M541" s="159" t="s">
        <v>493</v>
      </c>
      <c r="N541" s="159">
        <v>3574.64</v>
      </c>
      <c r="O541" s="185">
        <f t="shared" si="19"/>
        <v>3574.64</v>
      </c>
      <c r="P541" s="215">
        <f t="shared" si="28"/>
        <v>1219.5075151658423</v>
      </c>
      <c r="Q541" s="215" cm="1">
        <f t="array" ref="Q541">IF(P541="-",0,P541/(1+'General inputs'!$H$32)^IFERROR(INDEX('MP Calculations'!$C$40:$C$130,MATCH(F541,'MP Calculations'!$D$40:$D$130,0),0),-1))</f>
        <v>1498.0388477082554</v>
      </c>
    </row>
    <row r="542" spans="3:17" x14ac:dyDescent="0.25">
      <c r="C542" s="159"/>
      <c r="D542" s="165" t="s">
        <v>936</v>
      </c>
      <c r="E542" s="239">
        <v>43276</v>
      </c>
      <c r="F542" s="172" t="str">
        <f t="shared" si="27"/>
        <v>2017-18</v>
      </c>
      <c r="G542" s="68"/>
      <c r="H542" s="167" t="s">
        <v>279</v>
      </c>
      <c r="I542" s="173">
        <v>19964.399283333707</v>
      </c>
      <c r="J542" s="168">
        <f>IFERROR(MIN('MP Calculations'!$E$30/I542,1),"-")</f>
        <v>0.34115533736707537</v>
      </c>
      <c r="K542" s="12"/>
      <c r="L542" s="159">
        <v>1</v>
      </c>
      <c r="M542" s="159" t="s">
        <v>493</v>
      </c>
      <c r="N542" s="159">
        <v>3574.64</v>
      </c>
      <c r="O542" s="185">
        <f t="shared" ref="O542:O597" si="29">IF(N542="","-",L542*N542)</f>
        <v>3574.64</v>
      </c>
      <c r="P542" s="215">
        <f t="shared" si="28"/>
        <v>1219.5075151658423</v>
      </c>
      <c r="Q542" s="215" cm="1">
        <f t="array" ref="Q542">IF(P542="-",0,P542/(1+'General inputs'!$H$32)^IFERROR(INDEX('MP Calculations'!$C$40:$C$130,MATCH(F542,'MP Calculations'!$D$40:$D$130,0),0),-1))</f>
        <v>1498.0388477082554</v>
      </c>
    </row>
    <row r="543" spans="3:17" x14ac:dyDescent="0.25">
      <c r="C543" s="159"/>
      <c r="D543" s="165" t="s">
        <v>937</v>
      </c>
      <c r="E543" s="239">
        <v>43276</v>
      </c>
      <c r="F543" s="172" t="str">
        <f t="shared" si="27"/>
        <v>2017-18</v>
      </c>
      <c r="G543" s="68"/>
      <c r="H543" s="167" t="s">
        <v>279</v>
      </c>
      <c r="I543" s="173">
        <v>19964.399283333707</v>
      </c>
      <c r="J543" s="168">
        <f>IFERROR(MIN('MP Calculations'!$E$30/I543,1),"-")</f>
        <v>0.34115533736707537</v>
      </c>
      <c r="K543" s="12"/>
      <c r="L543" s="159">
        <v>1</v>
      </c>
      <c r="M543" s="159" t="s">
        <v>493</v>
      </c>
      <c r="N543" s="159">
        <v>3574.64</v>
      </c>
      <c r="O543" s="185">
        <f t="shared" si="29"/>
        <v>3574.64</v>
      </c>
      <c r="P543" s="215">
        <f t="shared" si="28"/>
        <v>1219.5075151658423</v>
      </c>
      <c r="Q543" s="215" cm="1">
        <f t="array" ref="Q543">IF(P543="-",0,P543/(1+'General inputs'!$H$32)^IFERROR(INDEX('MP Calculations'!$C$40:$C$130,MATCH(F543,'MP Calculations'!$D$40:$D$130,0),0),-1))</f>
        <v>1498.0388477082554</v>
      </c>
    </row>
    <row r="544" spans="3:17" x14ac:dyDescent="0.25">
      <c r="C544" s="159"/>
      <c r="D544" s="165" t="s">
        <v>938</v>
      </c>
      <c r="E544" s="239">
        <v>43276</v>
      </c>
      <c r="F544" s="172" t="str">
        <f t="shared" si="27"/>
        <v>2017-18</v>
      </c>
      <c r="G544" s="68"/>
      <c r="H544" s="167" t="s">
        <v>279</v>
      </c>
      <c r="I544" s="173">
        <v>19964.399283333707</v>
      </c>
      <c r="J544" s="168">
        <f>IFERROR(MIN('MP Calculations'!$E$30/I544,1),"-")</f>
        <v>0.34115533736707537</v>
      </c>
      <c r="K544" s="12"/>
      <c r="L544" s="159">
        <v>1</v>
      </c>
      <c r="M544" s="159" t="s">
        <v>493</v>
      </c>
      <c r="N544" s="159">
        <v>3574.64</v>
      </c>
      <c r="O544" s="185">
        <f t="shared" si="29"/>
        <v>3574.64</v>
      </c>
      <c r="P544" s="215">
        <f t="shared" si="28"/>
        <v>1219.5075151658423</v>
      </c>
      <c r="Q544" s="215" cm="1">
        <f t="array" ref="Q544">IF(P544="-",0,P544/(1+'General inputs'!$H$32)^IFERROR(INDEX('MP Calculations'!$C$40:$C$130,MATCH(F544,'MP Calculations'!$D$40:$D$130,0),0),-1))</f>
        <v>1498.0388477082554</v>
      </c>
    </row>
    <row r="545" spans="3:17" x14ac:dyDescent="0.25">
      <c r="C545" s="159"/>
      <c r="D545" s="165" t="s">
        <v>939</v>
      </c>
      <c r="E545" s="239">
        <v>43276</v>
      </c>
      <c r="F545" s="172" t="str">
        <f t="shared" si="27"/>
        <v>2017-18</v>
      </c>
      <c r="G545" s="68"/>
      <c r="H545" s="167" t="s">
        <v>279</v>
      </c>
      <c r="I545" s="173">
        <v>19964.399283333707</v>
      </c>
      <c r="J545" s="168">
        <f>IFERROR(MIN('MP Calculations'!$E$30/I545,1),"-")</f>
        <v>0.34115533736707537</v>
      </c>
      <c r="K545" s="12"/>
      <c r="L545" s="159">
        <v>1</v>
      </c>
      <c r="M545" s="159" t="s">
        <v>493</v>
      </c>
      <c r="N545" s="159">
        <v>3574.64</v>
      </c>
      <c r="O545" s="185">
        <f t="shared" si="29"/>
        <v>3574.64</v>
      </c>
      <c r="P545" s="215">
        <f t="shared" si="28"/>
        <v>1219.5075151658423</v>
      </c>
      <c r="Q545" s="215" cm="1">
        <f t="array" ref="Q545">IF(P545="-",0,P545/(1+'General inputs'!$H$32)^IFERROR(INDEX('MP Calculations'!$C$40:$C$130,MATCH(F545,'MP Calculations'!$D$40:$D$130,0),0),-1))</f>
        <v>1498.0388477082554</v>
      </c>
    </row>
    <row r="546" spans="3:17" x14ac:dyDescent="0.25">
      <c r="C546" s="159"/>
      <c r="D546" s="165" t="s">
        <v>940</v>
      </c>
      <c r="E546" s="239">
        <v>43276</v>
      </c>
      <c r="F546" s="172" t="str">
        <f t="shared" si="27"/>
        <v>2017-18</v>
      </c>
      <c r="G546" s="68"/>
      <c r="H546" s="167" t="s">
        <v>279</v>
      </c>
      <c r="I546" s="173">
        <v>19964.399283333707</v>
      </c>
      <c r="J546" s="168">
        <f>IFERROR(MIN('MP Calculations'!$E$30/I546,1),"-")</f>
        <v>0.34115533736707537</v>
      </c>
      <c r="K546" s="12"/>
      <c r="L546" s="159">
        <v>1</v>
      </c>
      <c r="M546" s="159" t="s">
        <v>493</v>
      </c>
      <c r="N546" s="159">
        <v>3574.64</v>
      </c>
      <c r="O546" s="185">
        <f t="shared" si="29"/>
        <v>3574.64</v>
      </c>
      <c r="P546" s="215">
        <f t="shared" si="28"/>
        <v>1219.5075151658423</v>
      </c>
      <c r="Q546" s="215" cm="1">
        <f t="array" ref="Q546">IF(P546="-",0,P546/(1+'General inputs'!$H$32)^IFERROR(INDEX('MP Calculations'!$C$40:$C$130,MATCH(F546,'MP Calculations'!$D$40:$D$130,0),0),-1))</f>
        <v>1498.0388477082554</v>
      </c>
    </row>
    <row r="547" spans="3:17" x14ac:dyDescent="0.25">
      <c r="C547" s="159"/>
      <c r="D547" s="165" t="s">
        <v>941</v>
      </c>
      <c r="E547" s="239">
        <v>43276</v>
      </c>
      <c r="F547" s="172" t="str">
        <f t="shared" si="27"/>
        <v>2017-18</v>
      </c>
      <c r="G547" s="68"/>
      <c r="H547" s="167" t="s">
        <v>279</v>
      </c>
      <c r="I547" s="173">
        <v>19964.399283333707</v>
      </c>
      <c r="J547" s="168">
        <f>IFERROR(MIN('MP Calculations'!$E$30/I547,1),"-")</f>
        <v>0.34115533736707537</v>
      </c>
      <c r="K547" s="12"/>
      <c r="L547" s="159">
        <v>1</v>
      </c>
      <c r="M547" s="159" t="s">
        <v>493</v>
      </c>
      <c r="N547" s="159">
        <v>3574.64</v>
      </c>
      <c r="O547" s="185">
        <f t="shared" si="29"/>
        <v>3574.64</v>
      </c>
      <c r="P547" s="215">
        <f t="shared" si="28"/>
        <v>1219.5075151658423</v>
      </c>
      <c r="Q547" s="215" cm="1">
        <f t="array" ref="Q547">IF(P547="-",0,P547/(1+'General inputs'!$H$32)^IFERROR(INDEX('MP Calculations'!$C$40:$C$130,MATCH(F547,'MP Calculations'!$D$40:$D$130,0),0),-1))</f>
        <v>1498.0388477082554</v>
      </c>
    </row>
    <row r="548" spans="3:17" x14ac:dyDescent="0.25">
      <c r="C548" s="159"/>
      <c r="D548" s="165" t="s">
        <v>942</v>
      </c>
      <c r="E548" s="239">
        <v>43276</v>
      </c>
      <c r="F548" s="172" t="str">
        <f t="shared" si="27"/>
        <v>2017-18</v>
      </c>
      <c r="G548" s="68"/>
      <c r="H548" s="167" t="s">
        <v>279</v>
      </c>
      <c r="I548" s="173">
        <v>19964.399283333707</v>
      </c>
      <c r="J548" s="168">
        <f>IFERROR(MIN('MP Calculations'!$E$30/I548,1),"-")</f>
        <v>0.34115533736707537</v>
      </c>
      <c r="K548" s="12"/>
      <c r="L548" s="159">
        <v>1</v>
      </c>
      <c r="M548" s="159" t="s">
        <v>493</v>
      </c>
      <c r="N548" s="159">
        <v>3574.64</v>
      </c>
      <c r="O548" s="185">
        <f t="shared" si="29"/>
        <v>3574.64</v>
      </c>
      <c r="P548" s="215">
        <f t="shared" si="28"/>
        <v>1219.5075151658423</v>
      </c>
      <c r="Q548" s="215" cm="1">
        <f t="array" ref="Q548">IF(P548="-",0,P548/(1+'General inputs'!$H$32)^IFERROR(INDEX('MP Calculations'!$C$40:$C$130,MATCH(F548,'MP Calculations'!$D$40:$D$130,0),0),-1))</f>
        <v>1498.0388477082554</v>
      </c>
    </row>
    <row r="549" spans="3:17" x14ac:dyDescent="0.25">
      <c r="C549" s="159"/>
      <c r="D549" s="165" t="s">
        <v>943</v>
      </c>
      <c r="E549" s="239">
        <v>43276</v>
      </c>
      <c r="F549" s="172" t="str">
        <f t="shared" si="27"/>
        <v>2017-18</v>
      </c>
      <c r="G549" s="68"/>
      <c r="H549" s="167" t="s">
        <v>279</v>
      </c>
      <c r="I549" s="173">
        <v>19964.399283333707</v>
      </c>
      <c r="J549" s="168">
        <f>IFERROR(MIN('MP Calculations'!$E$30/I549,1),"-")</f>
        <v>0.34115533736707537</v>
      </c>
      <c r="K549" s="12"/>
      <c r="L549" s="159">
        <v>1</v>
      </c>
      <c r="M549" s="159" t="s">
        <v>493</v>
      </c>
      <c r="N549" s="159">
        <v>3574.64</v>
      </c>
      <c r="O549" s="185">
        <f t="shared" si="29"/>
        <v>3574.64</v>
      </c>
      <c r="P549" s="215">
        <f t="shared" si="28"/>
        <v>1219.5075151658423</v>
      </c>
      <c r="Q549" s="215" cm="1">
        <f t="array" ref="Q549">IF(P549="-",0,P549/(1+'General inputs'!$H$32)^IFERROR(INDEX('MP Calculations'!$C$40:$C$130,MATCH(F549,'MP Calculations'!$D$40:$D$130,0),0),-1))</f>
        <v>1498.0388477082554</v>
      </c>
    </row>
    <row r="550" spans="3:17" x14ac:dyDescent="0.25">
      <c r="C550" s="159"/>
      <c r="D550" s="165" t="s">
        <v>944</v>
      </c>
      <c r="E550" s="239">
        <v>43276</v>
      </c>
      <c r="F550" s="172" t="str">
        <f t="shared" si="27"/>
        <v>2017-18</v>
      </c>
      <c r="G550" s="68"/>
      <c r="H550" s="167" t="s">
        <v>279</v>
      </c>
      <c r="I550" s="173">
        <v>19964.399283333707</v>
      </c>
      <c r="J550" s="168">
        <f>IFERROR(MIN('MP Calculations'!$E$30/I550,1),"-")</f>
        <v>0.34115533736707537</v>
      </c>
      <c r="K550" s="12"/>
      <c r="L550" s="159">
        <v>1</v>
      </c>
      <c r="M550" s="159" t="s">
        <v>493</v>
      </c>
      <c r="N550" s="159">
        <v>3574.64</v>
      </c>
      <c r="O550" s="185">
        <f t="shared" si="29"/>
        <v>3574.64</v>
      </c>
      <c r="P550" s="215">
        <f t="shared" si="28"/>
        <v>1219.5075151658423</v>
      </c>
      <c r="Q550" s="215" cm="1">
        <f t="array" ref="Q550">IF(P550="-",0,P550/(1+'General inputs'!$H$32)^IFERROR(INDEX('MP Calculations'!$C$40:$C$130,MATCH(F550,'MP Calculations'!$D$40:$D$130,0),0),-1))</f>
        <v>1498.0388477082554</v>
      </c>
    </row>
    <row r="551" spans="3:17" x14ac:dyDescent="0.25">
      <c r="C551" s="159"/>
      <c r="D551" s="165" t="s">
        <v>945</v>
      </c>
      <c r="E551" s="239">
        <v>43276</v>
      </c>
      <c r="F551" s="172" t="str">
        <f t="shared" si="27"/>
        <v>2017-18</v>
      </c>
      <c r="G551" s="68"/>
      <c r="H551" s="167" t="s">
        <v>279</v>
      </c>
      <c r="I551" s="173">
        <v>19964.399283333707</v>
      </c>
      <c r="J551" s="168">
        <f>IFERROR(MIN('MP Calculations'!$E$30/I551,1),"-")</f>
        <v>0.34115533736707537</v>
      </c>
      <c r="K551" s="12"/>
      <c r="L551" s="159">
        <v>1</v>
      </c>
      <c r="M551" s="159" t="s">
        <v>493</v>
      </c>
      <c r="N551" s="159">
        <v>3574.64</v>
      </c>
      <c r="O551" s="185">
        <f t="shared" si="29"/>
        <v>3574.64</v>
      </c>
      <c r="P551" s="215">
        <f t="shared" si="28"/>
        <v>1219.5075151658423</v>
      </c>
      <c r="Q551" s="215" cm="1">
        <f t="array" ref="Q551">IF(P551="-",0,P551/(1+'General inputs'!$H$32)^IFERROR(INDEX('MP Calculations'!$C$40:$C$130,MATCH(F551,'MP Calculations'!$D$40:$D$130,0),0),-1))</f>
        <v>1498.0388477082554</v>
      </c>
    </row>
    <row r="552" spans="3:17" x14ac:dyDescent="0.25">
      <c r="C552" s="159"/>
      <c r="D552" s="165" t="s">
        <v>946</v>
      </c>
      <c r="E552" s="239">
        <v>43276</v>
      </c>
      <c r="F552" s="172" t="str">
        <f t="shared" si="27"/>
        <v>2017-18</v>
      </c>
      <c r="G552" s="68"/>
      <c r="H552" s="167" t="s">
        <v>279</v>
      </c>
      <c r="I552" s="173">
        <v>19964.399283333707</v>
      </c>
      <c r="J552" s="168">
        <f>IFERROR(MIN('MP Calculations'!$E$30/I552,1),"-")</f>
        <v>0.34115533736707537</v>
      </c>
      <c r="K552" s="12"/>
      <c r="L552" s="159">
        <v>1</v>
      </c>
      <c r="M552" s="159" t="s">
        <v>493</v>
      </c>
      <c r="N552" s="159">
        <v>3574.64</v>
      </c>
      <c r="O552" s="185">
        <f t="shared" si="29"/>
        <v>3574.64</v>
      </c>
      <c r="P552" s="215">
        <f t="shared" si="28"/>
        <v>1219.5075151658423</v>
      </c>
      <c r="Q552" s="215" cm="1">
        <f t="array" ref="Q552">IF(P552="-",0,P552/(1+'General inputs'!$H$32)^IFERROR(INDEX('MP Calculations'!$C$40:$C$130,MATCH(F552,'MP Calculations'!$D$40:$D$130,0),0),-1))</f>
        <v>1498.0388477082554</v>
      </c>
    </row>
    <row r="553" spans="3:17" x14ac:dyDescent="0.25">
      <c r="C553" s="159"/>
      <c r="D553" s="165" t="s">
        <v>947</v>
      </c>
      <c r="E553" s="239">
        <v>43276</v>
      </c>
      <c r="F553" s="172" t="str">
        <f t="shared" si="27"/>
        <v>2017-18</v>
      </c>
      <c r="G553" s="68"/>
      <c r="H553" s="167" t="s">
        <v>279</v>
      </c>
      <c r="I553" s="173">
        <v>19964.399283333707</v>
      </c>
      <c r="J553" s="168">
        <f>IFERROR(MIN('MP Calculations'!$E$30/I553,1),"-")</f>
        <v>0.34115533736707537</v>
      </c>
      <c r="K553" s="12"/>
      <c r="L553" s="159">
        <v>1</v>
      </c>
      <c r="M553" s="159" t="s">
        <v>493</v>
      </c>
      <c r="N553" s="159">
        <v>3574.64</v>
      </c>
      <c r="O553" s="185">
        <f t="shared" si="29"/>
        <v>3574.64</v>
      </c>
      <c r="P553" s="215">
        <f t="shared" si="28"/>
        <v>1219.5075151658423</v>
      </c>
      <c r="Q553" s="215" cm="1">
        <f t="array" ref="Q553">IF(P553="-",0,P553/(1+'General inputs'!$H$32)^IFERROR(INDEX('MP Calculations'!$C$40:$C$130,MATCH(F553,'MP Calculations'!$D$40:$D$130,0),0),-1))</f>
        <v>1498.0388477082554</v>
      </c>
    </row>
    <row r="554" spans="3:17" x14ac:dyDescent="0.25">
      <c r="C554" s="159"/>
      <c r="D554" s="165" t="s">
        <v>948</v>
      </c>
      <c r="E554" s="239">
        <v>43276</v>
      </c>
      <c r="F554" s="172" t="str">
        <f t="shared" si="27"/>
        <v>2017-18</v>
      </c>
      <c r="G554" s="68"/>
      <c r="H554" s="167" t="s">
        <v>279</v>
      </c>
      <c r="I554" s="173">
        <v>19964.399283333707</v>
      </c>
      <c r="J554" s="168">
        <f>IFERROR(MIN('MP Calculations'!$E$30/I554,1),"-")</f>
        <v>0.34115533736707537</v>
      </c>
      <c r="K554" s="12"/>
      <c r="L554" s="159">
        <v>1</v>
      </c>
      <c r="M554" s="159" t="s">
        <v>493</v>
      </c>
      <c r="N554" s="159">
        <v>3574.64</v>
      </c>
      <c r="O554" s="185">
        <f t="shared" si="29"/>
        <v>3574.64</v>
      </c>
      <c r="P554" s="215">
        <f t="shared" si="28"/>
        <v>1219.5075151658423</v>
      </c>
      <c r="Q554" s="215" cm="1">
        <f t="array" ref="Q554">IF(P554="-",0,P554/(1+'General inputs'!$H$32)^IFERROR(INDEX('MP Calculations'!$C$40:$C$130,MATCH(F554,'MP Calculations'!$D$40:$D$130,0),0),-1))</f>
        <v>1498.0388477082554</v>
      </c>
    </row>
    <row r="555" spans="3:17" x14ac:dyDescent="0.25">
      <c r="C555" s="159"/>
      <c r="D555" s="165" t="s">
        <v>949</v>
      </c>
      <c r="E555" s="239">
        <v>43276</v>
      </c>
      <c r="F555" s="172" t="str">
        <f t="shared" si="27"/>
        <v>2017-18</v>
      </c>
      <c r="G555" s="68"/>
      <c r="H555" s="167" t="s">
        <v>279</v>
      </c>
      <c r="I555" s="173">
        <v>19964.399283333707</v>
      </c>
      <c r="J555" s="168">
        <f>IFERROR(MIN('MP Calculations'!$E$30/I555,1),"-")</f>
        <v>0.34115533736707537</v>
      </c>
      <c r="K555" s="12"/>
      <c r="L555" s="159">
        <v>1</v>
      </c>
      <c r="M555" s="159" t="s">
        <v>493</v>
      </c>
      <c r="N555" s="159">
        <v>3574.64</v>
      </c>
      <c r="O555" s="185">
        <f t="shared" si="29"/>
        <v>3574.64</v>
      </c>
      <c r="P555" s="215">
        <f t="shared" si="28"/>
        <v>1219.5075151658423</v>
      </c>
      <c r="Q555" s="215" cm="1">
        <f t="array" ref="Q555">IF(P555="-",0,P555/(1+'General inputs'!$H$32)^IFERROR(INDEX('MP Calculations'!$C$40:$C$130,MATCH(F555,'MP Calculations'!$D$40:$D$130,0),0),-1))</f>
        <v>1498.0388477082554</v>
      </c>
    </row>
    <row r="556" spans="3:17" x14ac:dyDescent="0.25">
      <c r="C556" s="159"/>
      <c r="D556" s="165" t="s">
        <v>950</v>
      </c>
      <c r="E556" s="239">
        <v>43276</v>
      </c>
      <c r="F556" s="172" t="str">
        <f t="shared" si="27"/>
        <v>2017-18</v>
      </c>
      <c r="G556" s="68"/>
      <c r="H556" s="167" t="s">
        <v>279</v>
      </c>
      <c r="I556" s="173">
        <v>19964.399283333707</v>
      </c>
      <c r="J556" s="168">
        <f>IFERROR(MIN('MP Calculations'!$E$30/I556,1),"-")</f>
        <v>0.34115533736707537</v>
      </c>
      <c r="K556" s="12"/>
      <c r="L556" s="159">
        <v>1</v>
      </c>
      <c r="M556" s="159" t="s">
        <v>493</v>
      </c>
      <c r="N556" s="159">
        <v>3574.64</v>
      </c>
      <c r="O556" s="185">
        <f t="shared" si="29"/>
        <v>3574.64</v>
      </c>
      <c r="P556" s="215">
        <f t="shared" si="28"/>
        <v>1219.5075151658423</v>
      </c>
      <c r="Q556" s="215" cm="1">
        <f t="array" ref="Q556">IF(P556="-",0,P556/(1+'General inputs'!$H$32)^IFERROR(INDEX('MP Calculations'!$C$40:$C$130,MATCH(F556,'MP Calculations'!$D$40:$D$130,0),0),-1))</f>
        <v>1498.0388477082554</v>
      </c>
    </row>
    <row r="557" spans="3:17" x14ac:dyDescent="0.25">
      <c r="C557" s="159"/>
      <c r="D557" s="165" t="s">
        <v>951</v>
      </c>
      <c r="E557" s="239">
        <v>43276</v>
      </c>
      <c r="F557" s="172" t="str">
        <f t="shared" si="27"/>
        <v>2017-18</v>
      </c>
      <c r="G557" s="68"/>
      <c r="H557" s="167" t="s">
        <v>279</v>
      </c>
      <c r="I557" s="173">
        <v>19964.399283333707</v>
      </c>
      <c r="J557" s="168">
        <f>IFERROR(MIN('MP Calculations'!$E$30/I557,1),"-")</f>
        <v>0.34115533736707537</v>
      </c>
      <c r="K557" s="12"/>
      <c r="L557" s="159">
        <v>1</v>
      </c>
      <c r="M557" s="159" t="s">
        <v>493</v>
      </c>
      <c r="N557" s="159">
        <v>3574.64</v>
      </c>
      <c r="O557" s="185">
        <f t="shared" si="29"/>
        <v>3574.64</v>
      </c>
      <c r="P557" s="215">
        <f t="shared" si="28"/>
        <v>1219.5075151658423</v>
      </c>
      <c r="Q557" s="215" cm="1">
        <f t="array" ref="Q557">IF(P557="-",0,P557/(1+'General inputs'!$H$32)^IFERROR(INDEX('MP Calculations'!$C$40:$C$130,MATCH(F557,'MP Calculations'!$D$40:$D$130,0),0),-1))</f>
        <v>1498.0388477082554</v>
      </c>
    </row>
    <row r="558" spans="3:17" x14ac:dyDescent="0.25">
      <c r="C558" s="159"/>
      <c r="D558" s="165" t="s">
        <v>952</v>
      </c>
      <c r="E558" s="239">
        <v>43276</v>
      </c>
      <c r="F558" s="172" t="str">
        <f t="shared" si="27"/>
        <v>2017-18</v>
      </c>
      <c r="G558" s="68"/>
      <c r="H558" s="167" t="s">
        <v>279</v>
      </c>
      <c r="I558" s="173">
        <v>19964.399283333707</v>
      </c>
      <c r="J558" s="168">
        <f>IFERROR(MIN('MP Calculations'!$E$30/I558,1),"-")</f>
        <v>0.34115533736707537</v>
      </c>
      <c r="K558" s="12"/>
      <c r="L558" s="159">
        <v>1</v>
      </c>
      <c r="M558" s="159" t="s">
        <v>493</v>
      </c>
      <c r="N558" s="159">
        <v>3574.64</v>
      </c>
      <c r="O558" s="185">
        <f t="shared" si="29"/>
        <v>3574.64</v>
      </c>
      <c r="P558" s="215">
        <f t="shared" si="28"/>
        <v>1219.5075151658423</v>
      </c>
      <c r="Q558" s="215" cm="1">
        <f t="array" ref="Q558">IF(P558="-",0,P558/(1+'General inputs'!$H$32)^IFERROR(INDEX('MP Calculations'!$C$40:$C$130,MATCH(F558,'MP Calculations'!$D$40:$D$130,0),0),-1))</f>
        <v>1498.0388477082554</v>
      </c>
    </row>
    <row r="559" spans="3:17" x14ac:dyDescent="0.25">
      <c r="C559" s="159"/>
      <c r="D559" s="165" t="s">
        <v>953</v>
      </c>
      <c r="E559" s="239">
        <v>43276</v>
      </c>
      <c r="F559" s="172" t="str">
        <f t="shared" si="27"/>
        <v>2017-18</v>
      </c>
      <c r="G559" s="68"/>
      <c r="H559" s="167" t="s">
        <v>279</v>
      </c>
      <c r="I559" s="173">
        <v>19964.399283333707</v>
      </c>
      <c r="J559" s="168">
        <f>IFERROR(MIN('MP Calculations'!$E$30/I559,1),"-")</f>
        <v>0.34115533736707537</v>
      </c>
      <c r="K559" s="12"/>
      <c r="L559" s="159">
        <v>1</v>
      </c>
      <c r="M559" s="159" t="s">
        <v>493</v>
      </c>
      <c r="N559" s="159">
        <v>3574.64</v>
      </c>
      <c r="O559" s="185">
        <f t="shared" si="29"/>
        <v>3574.64</v>
      </c>
      <c r="P559" s="215">
        <f t="shared" si="28"/>
        <v>1219.5075151658423</v>
      </c>
      <c r="Q559" s="215" cm="1">
        <f t="array" ref="Q559">IF(P559="-",0,P559/(1+'General inputs'!$H$32)^IFERROR(INDEX('MP Calculations'!$C$40:$C$130,MATCH(F559,'MP Calculations'!$D$40:$D$130,0),0),-1))</f>
        <v>1498.0388477082554</v>
      </c>
    </row>
    <row r="560" spans="3:17" x14ac:dyDescent="0.25">
      <c r="C560" s="159"/>
      <c r="D560" s="165" t="s">
        <v>954</v>
      </c>
      <c r="E560" s="239">
        <v>43276</v>
      </c>
      <c r="F560" s="172" t="str">
        <f t="shared" si="27"/>
        <v>2017-18</v>
      </c>
      <c r="G560" s="68"/>
      <c r="H560" s="167" t="s">
        <v>279</v>
      </c>
      <c r="I560" s="173">
        <v>19964.399283333707</v>
      </c>
      <c r="J560" s="168">
        <f>IFERROR(MIN('MP Calculations'!$E$30/I560,1),"-")</f>
        <v>0.34115533736707537</v>
      </c>
      <c r="K560" s="12"/>
      <c r="L560" s="159">
        <v>1</v>
      </c>
      <c r="M560" s="159" t="s">
        <v>493</v>
      </c>
      <c r="N560" s="159">
        <v>3574.64</v>
      </c>
      <c r="O560" s="185">
        <f t="shared" si="29"/>
        <v>3574.64</v>
      </c>
      <c r="P560" s="215">
        <f t="shared" si="28"/>
        <v>1219.5075151658423</v>
      </c>
      <c r="Q560" s="215" cm="1">
        <f t="array" ref="Q560">IF(P560="-",0,P560/(1+'General inputs'!$H$32)^IFERROR(INDEX('MP Calculations'!$C$40:$C$130,MATCH(F560,'MP Calculations'!$D$40:$D$130,0),0),-1))</f>
        <v>1498.0388477082554</v>
      </c>
    </row>
    <row r="561" spans="3:17" x14ac:dyDescent="0.25">
      <c r="C561" s="159"/>
      <c r="D561" s="165" t="s">
        <v>955</v>
      </c>
      <c r="E561" s="239">
        <v>43276</v>
      </c>
      <c r="F561" s="172" t="str">
        <f t="shared" si="27"/>
        <v>2017-18</v>
      </c>
      <c r="G561" s="68"/>
      <c r="H561" s="167" t="s">
        <v>279</v>
      </c>
      <c r="I561" s="173">
        <v>19964.399283333707</v>
      </c>
      <c r="J561" s="168">
        <f>IFERROR(MIN('MP Calculations'!$E$30/I561,1),"-")</f>
        <v>0.34115533736707537</v>
      </c>
      <c r="K561" s="12"/>
      <c r="L561" s="159">
        <v>1</v>
      </c>
      <c r="M561" s="159" t="s">
        <v>493</v>
      </c>
      <c r="N561" s="159">
        <v>3574.64</v>
      </c>
      <c r="O561" s="185">
        <f t="shared" si="29"/>
        <v>3574.64</v>
      </c>
      <c r="P561" s="215">
        <f t="shared" si="28"/>
        <v>1219.5075151658423</v>
      </c>
      <c r="Q561" s="215" cm="1">
        <f t="array" ref="Q561">IF(P561="-",0,P561/(1+'General inputs'!$H$32)^IFERROR(INDEX('MP Calculations'!$C$40:$C$130,MATCH(F561,'MP Calculations'!$D$40:$D$130,0),0),-1))</f>
        <v>1498.0388477082554</v>
      </c>
    </row>
    <row r="562" spans="3:17" x14ac:dyDescent="0.25">
      <c r="C562" s="159"/>
      <c r="D562" s="165" t="s">
        <v>956</v>
      </c>
      <c r="E562" s="239">
        <v>43281</v>
      </c>
      <c r="F562" s="172" t="str">
        <f t="shared" si="27"/>
        <v>2017-18</v>
      </c>
      <c r="G562" s="68"/>
      <c r="H562" s="167" t="s">
        <v>279</v>
      </c>
      <c r="I562" s="173">
        <v>19964.399283333707</v>
      </c>
      <c r="J562" s="168">
        <f>IFERROR(MIN('MP Calculations'!$E$30/I562,1),"-")</f>
        <v>0.34115533736707537</v>
      </c>
      <c r="K562" s="12"/>
      <c r="L562" s="159">
        <v>1</v>
      </c>
      <c r="M562" s="159" t="s">
        <v>493</v>
      </c>
      <c r="N562" s="159">
        <v>1357.07</v>
      </c>
      <c r="O562" s="185">
        <f t="shared" si="29"/>
        <v>1357.07</v>
      </c>
      <c r="P562" s="215">
        <f t="shared" si="28"/>
        <v>462.97167368073696</v>
      </c>
      <c r="Q562" s="215" cm="1">
        <f t="array" ref="Q562">IF(P562="-",0,P562/(1+'General inputs'!$H$32)^IFERROR(INDEX('MP Calculations'!$C$40:$C$130,MATCH(F562,'MP Calculations'!$D$40:$D$130,0),0),-1))</f>
        <v>568.71281557288069</v>
      </c>
    </row>
    <row r="563" spans="3:17" x14ac:dyDescent="0.25">
      <c r="C563" s="159"/>
      <c r="D563" s="165" t="s">
        <v>957</v>
      </c>
      <c r="E563" s="239">
        <v>43285</v>
      </c>
      <c r="F563" s="172" t="str">
        <f t="shared" si="27"/>
        <v>2018-19</v>
      </c>
      <c r="G563" s="68"/>
      <c r="H563" s="167" t="s">
        <v>279</v>
      </c>
      <c r="I563" s="173">
        <v>19964.399283333707</v>
      </c>
      <c r="J563" s="168">
        <f>IFERROR(MIN('MP Calculations'!$E$30/I563,1),"-")</f>
        <v>0.34115533736707537</v>
      </c>
      <c r="K563" s="12"/>
      <c r="L563" s="159">
        <v>1</v>
      </c>
      <c r="M563" s="159" t="s">
        <v>493</v>
      </c>
      <c r="N563" s="159">
        <v>64275.7</v>
      </c>
      <c r="O563" s="185">
        <f t="shared" si="29"/>
        <v>64275.7</v>
      </c>
      <c r="P563" s="215">
        <f t="shared" si="28"/>
        <v>21927.998118004925</v>
      </c>
      <c r="Q563" s="215" cm="1">
        <f t="array" ref="Q563">IF(P563="-",0,P563/(1+'General inputs'!$H$32)^IFERROR(INDEX('MP Calculations'!$C$40:$C$130,MATCH(F563,'MP Calculations'!$D$40:$D$130,0),0),-1))</f>
        <v>25850.554373273026</v>
      </c>
    </row>
    <row r="564" spans="3:17" x14ac:dyDescent="0.25">
      <c r="C564" s="159"/>
      <c r="D564" s="165" t="s">
        <v>958</v>
      </c>
      <c r="E564" s="239">
        <v>43298</v>
      </c>
      <c r="F564" s="172" t="str">
        <f t="shared" si="27"/>
        <v>2018-19</v>
      </c>
      <c r="G564" s="68"/>
      <c r="H564" s="167" t="s">
        <v>279</v>
      </c>
      <c r="I564" s="173">
        <v>19964.399283333707</v>
      </c>
      <c r="J564" s="168">
        <f>IFERROR(MIN('MP Calculations'!$E$30/I564,1),"-")</f>
        <v>0.34115533736707537</v>
      </c>
      <c r="K564" s="12"/>
      <c r="L564" s="159">
        <v>1</v>
      </c>
      <c r="M564" s="159" t="s">
        <v>493</v>
      </c>
      <c r="N564" s="159">
        <v>18450.830000000002</v>
      </c>
      <c r="O564" s="185">
        <f t="shared" si="29"/>
        <v>18450.830000000002</v>
      </c>
      <c r="P564" s="215">
        <f t="shared" si="28"/>
        <v>6294.5991333525562</v>
      </c>
      <c r="Q564" s="215" cm="1">
        <f t="array" ref="Q564">IF(P564="-",0,P564/(1+'General inputs'!$H$32)^IFERROR(INDEX('MP Calculations'!$C$40:$C$130,MATCH(F564,'MP Calculations'!$D$40:$D$130,0),0),-1))</f>
        <v>7420.5988289045044</v>
      </c>
    </row>
    <row r="565" spans="3:17" x14ac:dyDescent="0.25">
      <c r="C565" s="159"/>
      <c r="D565" s="165" t="s">
        <v>959</v>
      </c>
      <c r="E565" s="239">
        <v>43326</v>
      </c>
      <c r="F565" s="172" t="str">
        <f t="shared" si="27"/>
        <v>2018-19</v>
      </c>
      <c r="G565" s="68"/>
      <c r="H565" s="167" t="s">
        <v>279</v>
      </c>
      <c r="I565" s="173">
        <v>19964.399283333707</v>
      </c>
      <c r="J565" s="168">
        <f>IFERROR(MIN('MP Calculations'!$E$30/I565,1),"-")</f>
        <v>0.34115533736707537</v>
      </c>
      <c r="K565" s="12"/>
      <c r="L565" s="159">
        <v>1</v>
      </c>
      <c r="M565" s="159" t="s">
        <v>493</v>
      </c>
      <c r="N565" s="159">
        <v>2174.4499999999998</v>
      </c>
      <c r="O565" s="185">
        <f t="shared" si="29"/>
        <v>2174.4499999999998</v>
      </c>
      <c r="P565" s="215">
        <f t="shared" si="28"/>
        <v>741.82522333783697</v>
      </c>
      <c r="Q565" s="215" cm="1">
        <f t="array" ref="Q565">IF(P565="-",0,P565/(1+'General inputs'!$H$32)^IFERROR(INDEX('MP Calculations'!$C$40:$C$130,MATCH(F565,'MP Calculations'!$D$40:$D$130,0),0),-1))</f>
        <v>874.5254887455684</v>
      </c>
    </row>
    <row r="566" spans="3:17" x14ac:dyDescent="0.25">
      <c r="C566" s="159"/>
      <c r="D566" s="165" t="s">
        <v>960</v>
      </c>
      <c r="E566" s="239">
        <v>43343</v>
      </c>
      <c r="F566" s="172" t="str">
        <f t="shared" si="27"/>
        <v>2018-19</v>
      </c>
      <c r="G566" s="68"/>
      <c r="H566" s="167" t="s">
        <v>279</v>
      </c>
      <c r="I566" s="173">
        <v>19964.399283333707</v>
      </c>
      <c r="J566" s="168">
        <f>IFERROR(MIN('MP Calculations'!$E$30/I566,1),"-")</f>
        <v>0.34115533736707537</v>
      </c>
      <c r="K566" s="12"/>
      <c r="L566" s="159">
        <v>1</v>
      </c>
      <c r="M566" s="159" t="s">
        <v>493</v>
      </c>
      <c r="N566" s="159">
        <v>115768.94</v>
      </c>
      <c r="O566" s="185">
        <f t="shared" si="29"/>
        <v>115768.94</v>
      </c>
      <c r="P566" s="215">
        <f t="shared" si="28"/>
        <v>39495.191782328708</v>
      </c>
      <c r="Q566" s="215" cm="1">
        <f t="array" ref="Q566">IF(P566="-",0,P566/(1+'General inputs'!$H$32)^IFERROR(INDEX('MP Calculations'!$C$40:$C$130,MATCH(F566,'MP Calculations'!$D$40:$D$130,0),0),-1))</f>
        <v>46560.228487689477</v>
      </c>
    </row>
    <row r="567" spans="3:17" x14ac:dyDescent="0.25">
      <c r="C567" s="159"/>
      <c r="D567" s="165" t="s">
        <v>961</v>
      </c>
      <c r="E567" s="239">
        <v>43347</v>
      </c>
      <c r="F567" s="172" t="str">
        <f t="shared" si="27"/>
        <v>2018-19</v>
      </c>
      <c r="G567" s="68"/>
      <c r="H567" s="167" t="s">
        <v>279</v>
      </c>
      <c r="I567" s="173">
        <v>19964.399283333707</v>
      </c>
      <c r="J567" s="168">
        <f>IFERROR(MIN('MP Calculations'!$E$30/I567,1),"-")</f>
        <v>0.34115533736707537</v>
      </c>
      <c r="K567" s="12"/>
      <c r="L567" s="159">
        <v>1</v>
      </c>
      <c r="M567" s="159" t="s">
        <v>493</v>
      </c>
      <c r="N567" s="159">
        <v>15398.54</v>
      </c>
      <c r="O567" s="185">
        <f t="shared" si="29"/>
        <v>15398.54</v>
      </c>
      <c r="P567" s="215">
        <f t="shared" si="28"/>
        <v>5253.2941086604051</v>
      </c>
      <c r="Q567" s="215" cm="1">
        <f t="array" ref="Q567">IF(P567="-",0,P567/(1+'General inputs'!$H$32)^IFERROR(INDEX('MP Calculations'!$C$40:$C$130,MATCH(F567,'MP Calculations'!$D$40:$D$130,0),0),-1))</f>
        <v>6193.0215546313721</v>
      </c>
    </row>
    <row r="568" spans="3:17" x14ac:dyDescent="0.25">
      <c r="C568" s="159"/>
      <c r="D568" s="165" t="s">
        <v>962</v>
      </c>
      <c r="E568" s="239">
        <v>43377</v>
      </c>
      <c r="F568" s="172" t="str">
        <f t="shared" si="27"/>
        <v>2018-19</v>
      </c>
      <c r="G568" s="68"/>
      <c r="H568" s="167" t="s">
        <v>279</v>
      </c>
      <c r="I568" s="173">
        <v>19964.399283333707</v>
      </c>
      <c r="J568" s="168">
        <f>IFERROR(MIN('MP Calculations'!$E$30/I568,1),"-")</f>
        <v>0.34115533736707537</v>
      </c>
      <c r="K568" s="12"/>
      <c r="L568" s="159">
        <v>1</v>
      </c>
      <c r="M568" s="159" t="s">
        <v>493</v>
      </c>
      <c r="N568" s="159">
        <v>30622.74</v>
      </c>
      <c r="O568" s="185">
        <f t="shared" si="29"/>
        <v>30622.74</v>
      </c>
      <c r="P568" s="215">
        <f t="shared" si="28"/>
        <v>10447.111195804235</v>
      </c>
      <c r="Q568" s="215" cm="1">
        <f t="array" ref="Q568">IF(P568="-",0,P568/(1+'General inputs'!$H$32)^IFERROR(INDEX('MP Calculations'!$C$40:$C$130,MATCH(F568,'MP Calculations'!$D$40:$D$130,0),0),-1))</f>
        <v>12315.926632126961</v>
      </c>
    </row>
    <row r="569" spans="3:17" x14ac:dyDescent="0.25">
      <c r="C569" s="159"/>
      <c r="D569" s="165" t="s">
        <v>963</v>
      </c>
      <c r="E569" s="239">
        <v>43407</v>
      </c>
      <c r="F569" s="172" t="str">
        <f t="shared" si="27"/>
        <v>2018-19</v>
      </c>
      <c r="G569" s="68"/>
      <c r="H569" s="167" t="s">
        <v>279</v>
      </c>
      <c r="I569" s="173">
        <v>19964.399283333707</v>
      </c>
      <c r="J569" s="168">
        <f>IFERROR(MIN('MP Calculations'!$E$30/I569,1),"-")</f>
        <v>0.34115533736707537</v>
      </c>
      <c r="K569" s="12"/>
      <c r="L569" s="159">
        <v>1</v>
      </c>
      <c r="M569" s="159" t="s">
        <v>493</v>
      </c>
      <c r="N569" s="159">
        <v>4670.09</v>
      </c>
      <c r="O569" s="185">
        <f t="shared" si="29"/>
        <v>4670.09</v>
      </c>
      <c r="P569" s="215">
        <f t="shared" si="28"/>
        <v>1593.2261294846051</v>
      </c>
      <c r="Q569" s="215" cm="1">
        <f t="array" ref="Q569">IF(P569="-",0,P569/(1+'General inputs'!$H$32)^IFERROR(INDEX('MP Calculations'!$C$40:$C$130,MATCH(F569,'MP Calculations'!$D$40:$D$130,0),0),-1))</f>
        <v>1878.2279379777838</v>
      </c>
    </row>
    <row r="570" spans="3:17" x14ac:dyDescent="0.25">
      <c r="C570" s="159"/>
      <c r="D570" s="165" t="s">
        <v>964</v>
      </c>
      <c r="E570" s="239">
        <v>43409</v>
      </c>
      <c r="F570" s="172" t="str">
        <f t="shared" si="27"/>
        <v>2018-19</v>
      </c>
      <c r="G570" s="68"/>
      <c r="H570" s="167" t="s">
        <v>279</v>
      </c>
      <c r="I570" s="173">
        <v>19964.399283333707</v>
      </c>
      <c r="J570" s="168">
        <f>IFERROR(MIN('MP Calculations'!$E$30/I570,1),"-")</f>
        <v>0.34115533736707537</v>
      </c>
      <c r="K570" s="12"/>
      <c r="L570" s="159">
        <v>1</v>
      </c>
      <c r="M570" s="159" t="s">
        <v>493</v>
      </c>
      <c r="N570" s="159">
        <v>488.9</v>
      </c>
      <c r="O570" s="185">
        <f t="shared" si="29"/>
        <v>488.9</v>
      </c>
      <c r="P570" s="215">
        <f t="shared" si="28"/>
        <v>166.79084443876314</v>
      </c>
      <c r="Q570" s="215" cm="1">
        <f t="array" ref="Q570">IF(P570="-",0,P570/(1+'General inputs'!$H$32)^IFERROR(INDEX('MP Calculations'!$C$40:$C$130,MATCH(F570,'MP Calculations'!$D$40:$D$130,0),0),-1))</f>
        <v>196.6269684047499</v>
      </c>
    </row>
    <row r="571" spans="3:17" x14ac:dyDescent="0.25">
      <c r="C571" s="159"/>
      <c r="D571" s="165" t="s">
        <v>965</v>
      </c>
      <c r="E571" s="239">
        <v>43434</v>
      </c>
      <c r="F571" s="172" t="str">
        <f t="shared" si="27"/>
        <v>2018-19</v>
      </c>
      <c r="G571" s="68"/>
      <c r="H571" s="167" t="s">
        <v>279</v>
      </c>
      <c r="I571" s="173">
        <v>19964.399283333707</v>
      </c>
      <c r="J571" s="168">
        <f>IFERROR(MIN('MP Calculations'!$E$30/I571,1),"-")</f>
        <v>0.34115533736707537</v>
      </c>
      <c r="K571" s="12"/>
      <c r="L571" s="159">
        <v>1</v>
      </c>
      <c r="M571" s="159" t="s">
        <v>493</v>
      </c>
      <c r="N571" s="159">
        <v>47313.68</v>
      </c>
      <c r="O571" s="185">
        <f t="shared" si="29"/>
        <v>47313.68</v>
      </c>
      <c r="P571" s="215">
        <f t="shared" si="28"/>
        <v>16141.314462477847</v>
      </c>
      <c r="Q571" s="215" cm="1">
        <f t="array" ref="Q571">IF(P571="-",0,P571/(1+'General inputs'!$H$32)^IFERROR(INDEX('MP Calculations'!$C$40:$C$130,MATCH(F571,'MP Calculations'!$D$40:$D$130,0),0),-1))</f>
        <v>19028.72870213223</v>
      </c>
    </row>
    <row r="572" spans="3:17" x14ac:dyDescent="0.25">
      <c r="C572" s="159"/>
      <c r="D572" s="165" t="s">
        <v>966</v>
      </c>
      <c r="E572" s="239">
        <v>43462</v>
      </c>
      <c r="F572" s="172" t="str">
        <f t="shared" si="27"/>
        <v>2018-19</v>
      </c>
      <c r="G572" s="68"/>
      <c r="H572" s="167" t="s">
        <v>279</v>
      </c>
      <c r="I572" s="173">
        <v>19964.399283333707</v>
      </c>
      <c r="J572" s="168">
        <f>IFERROR(MIN('MP Calculations'!$E$30/I572,1),"-")</f>
        <v>0.34115533736707537</v>
      </c>
      <c r="K572" s="12"/>
      <c r="L572" s="159">
        <v>1</v>
      </c>
      <c r="M572" s="159" t="s">
        <v>493</v>
      </c>
      <c r="N572" s="159">
        <v>1391.74</v>
      </c>
      <c r="O572" s="185">
        <f t="shared" si="29"/>
        <v>1391.74</v>
      </c>
      <c r="P572" s="215">
        <f t="shared" si="28"/>
        <v>474.79952922725346</v>
      </c>
      <c r="Q572" s="215" cm="1">
        <f t="array" ref="Q572">IF(P572="-",0,P572/(1+'General inputs'!$H$32)^IFERROR(INDEX('MP Calculations'!$C$40:$C$130,MATCH(F572,'MP Calculations'!$D$40:$D$130,0),0),-1))</f>
        <v>559.73331357665495</v>
      </c>
    </row>
    <row r="573" spans="3:17" x14ac:dyDescent="0.25">
      <c r="C573" s="159"/>
      <c r="D573" s="165" t="s">
        <v>967</v>
      </c>
      <c r="E573" s="239">
        <v>43535</v>
      </c>
      <c r="F573" s="172" t="str">
        <f t="shared" si="27"/>
        <v>2018-19</v>
      </c>
      <c r="G573" s="68"/>
      <c r="H573" s="167" t="s">
        <v>279</v>
      </c>
      <c r="I573" s="173">
        <v>19964.399283333707</v>
      </c>
      <c r="J573" s="168">
        <f>IFERROR(MIN('MP Calculations'!$E$30/I573,1),"-")</f>
        <v>0.34115533736707537</v>
      </c>
      <c r="K573" s="12"/>
      <c r="L573" s="159">
        <v>1</v>
      </c>
      <c r="M573" s="159" t="s">
        <v>493</v>
      </c>
      <c r="N573" s="159">
        <v>44504.43</v>
      </c>
      <c r="O573" s="185">
        <f t="shared" si="29"/>
        <v>44504.43</v>
      </c>
      <c r="P573" s="215">
        <f t="shared" si="28"/>
        <v>15182.923830979391</v>
      </c>
      <c r="Q573" s="215" cm="1">
        <f t="array" ref="Q573">IF(P573="-",0,P573/(1+'General inputs'!$H$32)^IFERROR(INDEX('MP Calculations'!$C$40:$C$130,MATCH(F573,'MP Calculations'!$D$40:$D$130,0),0),-1))</f>
        <v>17898.897834897532</v>
      </c>
    </row>
    <row r="574" spans="3:17" x14ac:dyDescent="0.25">
      <c r="C574" s="159"/>
      <c r="D574" s="165" t="s">
        <v>968</v>
      </c>
      <c r="E574" s="239">
        <v>43563</v>
      </c>
      <c r="F574" s="172" t="str">
        <f t="shared" si="27"/>
        <v>2018-19</v>
      </c>
      <c r="G574" s="68"/>
      <c r="H574" s="167" t="s">
        <v>279</v>
      </c>
      <c r="I574" s="173">
        <v>19964.399283333707</v>
      </c>
      <c r="J574" s="168">
        <f>IFERROR(MIN('MP Calculations'!$E$30/I574,1),"-")</f>
        <v>0.34115533736707537</v>
      </c>
      <c r="K574" s="12"/>
      <c r="L574" s="159">
        <v>1</v>
      </c>
      <c r="M574" s="159" t="s">
        <v>493</v>
      </c>
      <c r="N574" s="159">
        <v>90574.49</v>
      </c>
      <c r="O574" s="185">
        <f t="shared" si="29"/>
        <v>90574.49</v>
      </c>
      <c r="P574" s="215">
        <f t="shared" si="28"/>
        <v>30899.970692800798</v>
      </c>
      <c r="Q574" s="215" cm="1">
        <f t="array" ref="Q574">IF(P574="-",0,P574/(1+'General inputs'!$H$32)^IFERROR(INDEX('MP Calculations'!$C$40:$C$130,MATCH(F574,'MP Calculations'!$D$40:$D$130,0),0),-1))</f>
        <v>36427.464478433911</v>
      </c>
    </row>
    <row r="575" spans="3:17" x14ac:dyDescent="0.25">
      <c r="C575" s="159"/>
      <c r="D575" s="165" t="s">
        <v>969</v>
      </c>
      <c r="E575" s="239">
        <v>43641</v>
      </c>
      <c r="F575" s="172" t="str">
        <f t="shared" si="27"/>
        <v>2018-19</v>
      </c>
      <c r="G575" s="68"/>
      <c r="H575" s="167" t="s">
        <v>279</v>
      </c>
      <c r="I575" s="173">
        <v>19964.399283333707</v>
      </c>
      <c r="J575" s="168">
        <f>IFERROR(MIN('MP Calculations'!$E$30/I575,1),"-")</f>
        <v>0.34115533736707537</v>
      </c>
      <c r="K575" s="12"/>
      <c r="L575" s="159">
        <v>1</v>
      </c>
      <c r="M575" s="159" t="s">
        <v>493</v>
      </c>
      <c r="N575" s="159">
        <v>2815.96</v>
      </c>
      <c r="O575" s="185">
        <f t="shared" si="29"/>
        <v>2815.96</v>
      </c>
      <c r="P575" s="215">
        <f t="shared" si="28"/>
        <v>960.67978381218961</v>
      </c>
      <c r="Q575" s="215" cm="1">
        <f t="array" ref="Q575">IF(P575="-",0,P575/(1+'General inputs'!$H$32)^IFERROR(INDEX('MP Calculations'!$C$40:$C$130,MATCH(F575,'MP Calculations'!$D$40:$D$130,0),0),-1))</f>
        <v>1132.5295110432389</v>
      </c>
    </row>
    <row r="576" spans="3:17" x14ac:dyDescent="0.25">
      <c r="C576" s="159"/>
      <c r="D576" s="165" t="s">
        <v>970</v>
      </c>
      <c r="E576" s="239">
        <v>43644</v>
      </c>
      <c r="F576" s="172" t="str">
        <f t="shared" si="27"/>
        <v>2018-19</v>
      </c>
      <c r="G576" s="68"/>
      <c r="H576" s="167" t="s">
        <v>279</v>
      </c>
      <c r="I576" s="173">
        <v>19964.399283333707</v>
      </c>
      <c r="J576" s="168">
        <f>IFERROR(MIN('MP Calculations'!$E$30/I576,1),"-")</f>
        <v>0.34115533736707537</v>
      </c>
      <c r="K576" s="12"/>
      <c r="L576" s="159">
        <v>1</v>
      </c>
      <c r="M576" s="159" t="s">
        <v>493</v>
      </c>
      <c r="N576" s="159">
        <v>934.67</v>
      </c>
      <c r="O576" s="185">
        <f t="shared" si="29"/>
        <v>934.67</v>
      </c>
      <c r="P576" s="215">
        <f t="shared" si="28"/>
        <v>318.86765917688433</v>
      </c>
      <c r="Q576" s="215" cm="1">
        <f t="array" ref="Q576">IF(P576="-",0,P576/(1+'General inputs'!$H$32)^IFERROR(INDEX('MP Calculations'!$C$40:$C$130,MATCH(F576,'MP Calculations'!$D$40:$D$130,0),0),-1))</f>
        <v>375.90781051108115</v>
      </c>
    </row>
    <row r="577" spans="3:17" x14ac:dyDescent="0.25">
      <c r="C577" s="159"/>
      <c r="D577" s="165" t="s">
        <v>971</v>
      </c>
      <c r="E577" s="239">
        <v>43646</v>
      </c>
      <c r="F577" s="172" t="str">
        <f t="shared" si="27"/>
        <v>2018-19</v>
      </c>
      <c r="G577" s="68"/>
      <c r="H577" s="167" t="s">
        <v>279</v>
      </c>
      <c r="I577" s="173">
        <v>19964.399283333707</v>
      </c>
      <c r="J577" s="168">
        <f>IFERROR(MIN('MP Calculations'!$E$30/I577,1),"-")</f>
        <v>0.34115533736707537</v>
      </c>
      <c r="K577" s="12"/>
      <c r="L577" s="159">
        <v>1</v>
      </c>
      <c r="M577" s="159" t="s">
        <v>493</v>
      </c>
      <c r="N577" s="159">
        <v>49322.89</v>
      </c>
      <c r="O577" s="185">
        <f t="shared" si="29"/>
        <v>49322.89</v>
      </c>
      <c r="P577" s="215">
        <f t="shared" si="28"/>
        <v>16826.767177869147</v>
      </c>
      <c r="Q577" s="215" cm="1">
        <f t="array" ref="Q577">IF(P577="-",0,P577/(1+'General inputs'!$H$32)^IFERROR(INDEX('MP Calculations'!$C$40:$C$130,MATCH(F577,'MP Calculations'!$D$40:$D$130,0),0),-1))</f>
        <v>19836.797573452553</v>
      </c>
    </row>
    <row r="578" spans="3:17" x14ac:dyDescent="0.25">
      <c r="C578" s="159"/>
      <c r="D578" s="165" t="s">
        <v>972</v>
      </c>
      <c r="E578" s="239">
        <v>43646</v>
      </c>
      <c r="F578" s="172" t="str">
        <f t="shared" si="27"/>
        <v>2018-19</v>
      </c>
      <c r="G578" s="68"/>
      <c r="H578" s="167" t="s">
        <v>279</v>
      </c>
      <c r="I578" s="173">
        <v>19964.399283333707</v>
      </c>
      <c r="J578" s="168">
        <f>IFERROR(MIN('MP Calculations'!$E$30/I578,1),"-")</f>
        <v>0.34115533736707537</v>
      </c>
      <c r="K578" s="12"/>
      <c r="L578" s="159">
        <v>1</v>
      </c>
      <c r="M578" s="159" t="s">
        <v>493</v>
      </c>
      <c r="N578" s="159">
        <v>55574.31</v>
      </c>
      <c r="O578" s="185">
        <f t="shared" si="29"/>
        <v>55574.31</v>
      </c>
      <c r="P578" s="215">
        <f t="shared" si="28"/>
        <v>18959.472476992429</v>
      </c>
      <c r="Q578" s="215" cm="1">
        <f t="array" ref="Q578">IF(P578="-",0,P578/(1+'General inputs'!$H$32)^IFERROR(INDEX('MP Calculations'!$C$40:$C$130,MATCH(F578,'MP Calculations'!$D$40:$D$130,0),0),-1))</f>
        <v>22351.008583525825</v>
      </c>
    </row>
    <row r="579" spans="3:17" x14ac:dyDescent="0.25">
      <c r="C579" s="159"/>
      <c r="D579" s="165" t="s">
        <v>973</v>
      </c>
      <c r="E579" s="239">
        <v>43646</v>
      </c>
      <c r="F579" s="172" t="str">
        <f t="shared" si="27"/>
        <v>2018-19</v>
      </c>
      <c r="G579" s="68"/>
      <c r="H579" s="167" t="s">
        <v>279</v>
      </c>
      <c r="I579" s="173">
        <v>19964.399283333707</v>
      </c>
      <c r="J579" s="168">
        <f>IFERROR(MIN('MP Calculations'!$E$30/I579,1),"-")</f>
        <v>0.34115533736707537</v>
      </c>
      <c r="K579" s="12"/>
      <c r="L579" s="159">
        <v>1</v>
      </c>
      <c r="M579" s="159" t="s">
        <v>493</v>
      </c>
      <c r="N579" s="159">
        <v>48284.24</v>
      </c>
      <c r="O579" s="185">
        <f t="shared" si="29"/>
        <v>48284.24</v>
      </c>
      <c r="P579" s="215">
        <f t="shared" si="28"/>
        <v>16472.426186712833</v>
      </c>
      <c r="Q579" s="215" cm="1">
        <f t="array" ref="Q579">IF(P579="-",0,P579/(1+'General inputs'!$H$32)^IFERROR(INDEX('MP Calculations'!$C$40:$C$130,MATCH(F579,'MP Calculations'!$D$40:$D$130,0),0),-1))</f>
        <v>19419.070838468724</v>
      </c>
    </row>
    <row r="580" spans="3:17" x14ac:dyDescent="0.25">
      <c r="C580" s="159"/>
      <c r="D580" s="165" t="s">
        <v>974</v>
      </c>
      <c r="E580" s="239">
        <v>43646</v>
      </c>
      <c r="F580" s="172" t="str">
        <f t="shared" si="27"/>
        <v>2018-19</v>
      </c>
      <c r="G580" s="68"/>
      <c r="H580" s="167" t="s">
        <v>279</v>
      </c>
      <c r="I580" s="173">
        <v>19964.399283333707</v>
      </c>
      <c r="J580" s="168">
        <f>IFERROR(MIN('MP Calculations'!$E$30/I580,1),"-")</f>
        <v>0.34115533736707537</v>
      </c>
      <c r="K580" s="12"/>
      <c r="L580" s="159">
        <v>1</v>
      </c>
      <c r="M580" s="159" t="s">
        <v>493</v>
      </c>
      <c r="N580" s="159">
        <v>887.46</v>
      </c>
      <c r="O580" s="185">
        <f t="shared" si="29"/>
        <v>887.46</v>
      </c>
      <c r="P580" s="215">
        <f t="shared" si="28"/>
        <v>302.7617156997847</v>
      </c>
      <c r="Q580" s="215" cm="1">
        <f t="array" ref="Q580">IF(P580="-",0,P580/(1+'General inputs'!$H$32)^IFERROR(INDEX('MP Calculations'!$C$40:$C$130,MATCH(F580,'MP Calculations'!$D$40:$D$130,0),0),-1))</f>
        <v>356.92078007870595</v>
      </c>
    </row>
    <row r="581" spans="3:17" x14ac:dyDescent="0.25">
      <c r="C581" s="159"/>
      <c r="D581" s="165" t="s">
        <v>975</v>
      </c>
      <c r="E581" s="239">
        <v>43646</v>
      </c>
      <c r="F581" s="172" t="str">
        <f t="shared" si="27"/>
        <v>2018-19</v>
      </c>
      <c r="G581" s="68"/>
      <c r="H581" s="167" t="s">
        <v>279</v>
      </c>
      <c r="I581" s="173">
        <v>19964.399283333707</v>
      </c>
      <c r="J581" s="168">
        <f>IFERROR(MIN('MP Calculations'!$E$30/I581,1),"-")</f>
        <v>0.34115533736707537</v>
      </c>
      <c r="K581" s="12"/>
      <c r="L581" s="159">
        <v>1</v>
      </c>
      <c r="M581" s="159" t="s">
        <v>493</v>
      </c>
      <c r="N581" s="159">
        <v>2371.1999999999998</v>
      </c>
      <c r="O581" s="185">
        <f t="shared" si="29"/>
        <v>2371.1999999999998</v>
      </c>
      <c r="P581" s="215">
        <f t="shared" si="28"/>
        <v>808.94753596480905</v>
      </c>
      <c r="Q581" s="215" cm="1">
        <f t="array" ref="Q581">IF(P581="-",0,P581/(1+'General inputs'!$H$32)^IFERROR(INDEX('MP Calculations'!$C$40:$C$130,MATCH(F581,'MP Calculations'!$D$40:$D$130,0),0),-1))</f>
        <v>953.65487314653899</v>
      </c>
    </row>
    <row r="582" spans="3:17" x14ac:dyDescent="0.25">
      <c r="C582" s="159"/>
      <c r="D582" s="165" t="s">
        <v>976</v>
      </c>
      <c r="E582" s="239">
        <v>43676</v>
      </c>
      <c r="F582" s="172" t="str">
        <f t="shared" si="27"/>
        <v>2019-20</v>
      </c>
      <c r="G582" s="68"/>
      <c r="H582" s="167" t="s">
        <v>279</v>
      </c>
      <c r="I582" s="173">
        <v>19964.399283333707</v>
      </c>
      <c r="J582" s="168">
        <f>IFERROR(MIN('MP Calculations'!$E$30/I582,1),"-")</f>
        <v>0.34115533736707537</v>
      </c>
      <c r="K582" s="12"/>
      <c r="L582" s="159">
        <v>1</v>
      </c>
      <c r="M582" s="159" t="s">
        <v>493</v>
      </c>
      <c r="N582" s="159">
        <v>2396.0500000000002</v>
      </c>
      <c r="O582" s="185">
        <f t="shared" si="29"/>
        <v>2396.0500000000002</v>
      </c>
      <c r="P582" s="215">
        <f t="shared" si="28"/>
        <v>817.42524609838097</v>
      </c>
      <c r="Q582" s="215" cm="1">
        <f t="array" ref="Q582">IF(P582="-",0,P582/(1+'General inputs'!$H$32)^IFERROR(INDEX('MP Calculations'!$C$40:$C$130,MATCH(F582,'MP Calculations'!$D$40:$D$130,0),0),-1))</f>
        <v>924.80720291076273</v>
      </c>
    </row>
    <row r="583" spans="3:17" x14ac:dyDescent="0.25">
      <c r="C583" s="159"/>
      <c r="D583" s="165" t="s">
        <v>977</v>
      </c>
      <c r="E583" s="239">
        <v>43709</v>
      </c>
      <c r="F583" s="172" t="str">
        <f t="shared" si="27"/>
        <v>2019-20</v>
      </c>
      <c r="G583" s="68"/>
      <c r="H583" s="167" t="s">
        <v>279</v>
      </c>
      <c r="I583" s="173">
        <v>19964.399283333707</v>
      </c>
      <c r="J583" s="168">
        <f>IFERROR(MIN('MP Calculations'!$E$30/I583,1),"-")</f>
        <v>0.34115533736707537</v>
      </c>
      <c r="K583" s="12"/>
      <c r="L583" s="159">
        <v>1</v>
      </c>
      <c r="M583" s="159" t="s">
        <v>493</v>
      </c>
      <c r="N583" s="159">
        <v>127109.55</v>
      </c>
      <c r="O583" s="185">
        <f t="shared" si="29"/>
        <v>127109.55</v>
      </c>
      <c r="P583" s="215">
        <f t="shared" si="28"/>
        <v>43364.101412827134</v>
      </c>
      <c r="Q583" s="215" cm="1">
        <f t="array" ref="Q583">IF(P583="-",0,P583/(1+'General inputs'!$H$32)^IFERROR(INDEX('MP Calculations'!$C$40:$C$130,MATCH(F583,'MP Calculations'!$D$40:$D$130,0),0),-1))</f>
        <v>49060.673775065523</v>
      </c>
    </row>
    <row r="584" spans="3:17" x14ac:dyDescent="0.25">
      <c r="C584" s="159"/>
      <c r="D584" s="165" t="s">
        <v>297</v>
      </c>
      <c r="E584" s="239">
        <v>43759</v>
      </c>
      <c r="F584" s="172" t="str">
        <f t="shared" si="27"/>
        <v>2019-20</v>
      </c>
      <c r="G584" s="68"/>
      <c r="H584" s="167" t="s">
        <v>279</v>
      </c>
      <c r="I584" s="173">
        <v>19964.399283333707</v>
      </c>
      <c r="J584" s="168">
        <f>IFERROR(MIN('MP Calculations'!$E$30/I584,1),"-")</f>
        <v>0.34115533736707537</v>
      </c>
      <c r="K584" s="12"/>
      <c r="L584" s="159">
        <v>5.499943</v>
      </c>
      <c r="M584" s="159" t="s">
        <v>492</v>
      </c>
      <c r="N584" s="159">
        <v>940</v>
      </c>
      <c r="O584" s="185">
        <f t="shared" si="29"/>
        <v>5169.9464200000002</v>
      </c>
      <c r="P584" s="215">
        <f t="shared" si="28"/>
        <v>1763.7548150848036</v>
      </c>
      <c r="Q584" s="215" cm="1">
        <f t="array" ref="Q584">IF(P584="-",0,P584/(1+'General inputs'!$H$32)^IFERROR(INDEX('MP Calculations'!$C$40:$C$130,MATCH(F584,'MP Calculations'!$D$40:$D$130,0),0),-1))</f>
        <v>1995.4523853336582</v>
      </c>
    </row>
    <row r="585" spans="3:17" x14ac:dyDescent="0.25">
      <c r="C585" s="159"/>
      <c r="D585" s="165" t="s">
        <v>978</v>
      </c>
      <c r="E585" s="239">
        <v>43942</v>
      </c>
      <c r="F585" s="172" t="str">
        <f t="shared" si="27"/>
        <v>2019-20</v>
      </c>
      <c r="G585" s="68"/>
      <c r="H585" s="167" t="s">
        <v>279</v>
      </c>
      <c r="I585" s="173">
        <v>19964.399283333707</v>
      </c>
      <c r="J585" s="168">
        <f>IFERROR(MIN('MP Calculations'!$E$30/I585,1),"-")</f>
        <v>0.34115533736707537</v>
      </c>
      <c r="K585" s="12"/>
      <c r="L585" s="159">
        <v>1</v>
      </c>
      <c r="M585" s="159" t="s">
        <v>493</v>
      </c>
      <c r="N585" s="159">
        <v>39535.160000000003</v>
      </c>
      <c r="O585" s="185">
        <f t="shared" si="29"/>
        <v>39535.160000000003</v>
      </c>
      <c r="P585" s="215">
        <f t="shared" si="28"/>
        <v>13487.630847661305</v>
      </c>
      <c r="Q585" s="215" cm="1">
        <f t="array" ref="Q585">IF(P585="-",0,P585/(1+'General inputs'!$H$32)^IFERROR(INDEX('MP Calculations'!$C$40:$C$130,MATCH(F585,'MP Calculations'!$D$40:$D$130,0),0),-1))</f>
        <v>15259.448148506699</v>
      </c>
    </row>
    <row r="586" spans="3:17" x14ac:dyDescent="0.25">
      <c r="C586" s="159"/>
      <c r="D586" s="165" t="s">
        <v>979</v>
      </c>
      <c r="E586" s="239">
        <v>43944</v>
      </c>
      <c r="F586" s="172" t="str">
        <f t="shared" si="27"/>
        <v>2019-20</v>
      </c>
      <c r="G586" s="68"/>
      <c r="H586" s="167" t="s">
        <v>279</v>
      </c>
      <c r="I586" s="173">
        <v>19964.399283333707</v>
      </c>
      <c r="J586" s="168">
        <f>IFERROR(MIN('MP Calculations'!$E$30/I586,1),"-")</f>
        <v>0.34115533736707537</v>
      </c>
      <c r="K586" s="12"/>
      <c r="L586" s="159">
        <v>1</v>
      </c>
      <c r="M586" s="159" t="s">
        <v>493</v>
      </c>
      <c r="N586" s="159">
        <v>39535.160000000003</v>
      </c>
      <c r="O586" s="185">
        <f t="shared" si="29"/>
        <v>39535.160000000003</v>
      </c>
      <c r="P586" s="215">
        <f t="shared" si="28"/>
        <v>13487.630847661305</v>
      </c>
      <c r="Q586" s="215" cm="1">
        <f t="array" ref="Q586">IF(P586="-",0,P586/(1+'General inputs'!$H$32)^IFERROR(INDEX('MP Calculations'!$C$40:$C$130,MATCH(F586,'MP Calculations'!$D$40:$D$130,0),0),-1))</f>
        <v>15259.448148506699</v>
      </c>
    </row>
    <row r="587" spans="3:17" x14ac:dyDescent="0.25">
      <c r="C587" s="159"/>
      <c r="D587" s="165" t="s">
        <v>436</v>
      </c>
      <c r="E587" s="239">
        <v>43949</v>
      </c>
      <c r="F587" s="172" t="str">
        <f t="shared" si="27"/>
        <v>2019-20</v>
      </c>
      <c r="G587" s="68"/>
      <c r="H587" s="167" t="s">
        <v>279</v>
      </c>
      <c r="I587" s="173">
        <v>19964.399283333707</v>
      </c>
      <c r="J587" s="168">
        <f>IFERROR(MIN('MP Calculations'!$E$30/I587,1),"-")</f>
        <v>0.34115533736707537</v>
      </c>
      <c r="K587" s="12"/>
      <c r="L587" s="159">
        <v>1</v>
      </c>
      <c r="M587" s="159" t="s">
        <v>493</v>
      </c>
      <c r="N587" s="159">
        <v>39710.160000000003</v>
      </c>
      <c r="O587" s="185">
        <f t="shared" si="29"/>
        <v>39710.160000000003</v>
      </c>
      <c r="P587" s="215">
        <f t="shared" si="28"/>
        <v>13547.333031700544</v>
      </c>
      <c r="Q587" s="215" cm="1">
        <f t="array" ref="Q587">IF(P587="-",0,P587/(1+'General inputs'!$H$32)^IFERROR(INDEX('MP Calculations'!$C$40:$C$130,MATCH(F587,'MP Calculations'!$D$40:$D$130,0),0),-1))</f>
        <v>15326.993174908228</v>
      </c>
    </row>
    <row r="588" spans="3:17" x14ac:dyDescent="0.25">
      <c r="C588" s="159"/>
      <c r="D588" s="165" t="s">
        <v>282</v>
      </c>
      <c r="E588" s="239">
        <v>44245</v>
      </c>
      <c r="F588" s="172" t="str">
        <f t="shared" si="27"/>
        <v>2020-21</v>
      </c>
      <c r="G588" s="68"/>
      <c r="H588" s="167" t="s">
        <v>279</v>
      </c>
      <c r="I588" s="173">
        <v>19964.399283333707</v>
      </c>
      <c r="J588" s="168">
        <f>IFERROR(MIN('MP Calculations'!$E$30/I588,1),"-")</f>
        <v>0.34115533736707537</v>
      </c>
      <c r="K588" s="12"/>
      <c r="L588" s="159">
        <v>0.41083199999999997</v>
      </c>
      <c r="M588" s="159" t="s">
        <v>492</v>
      </c>
      <c r="N588" s="159">
        <v>350</v>
      </c>
      <c r="O588" s="185">
        <f t="shared" si="29"/>
        <v>143.7912</v>
      </c>
      <c r="P588" s="215">
        <f t="shared" si="28"/>
        <v>49.055135346416613</v>
      </c>
      <c r="Q588" s="215" cm="1">
        <f t="array" ref="Q588">IF(P588="-",0,P588/(1+'General inputs'!$H$32)^IFERROR(INDEX('MP Calculations'!$C$40:$C$130,MATCH(F588,'MP Calculations'!$D$40:$D$130,0),0),-1))</f>
        <v>53.262299974266696</v>
      </c>
    </row>
    <row r="589" spans="3:17" x14ac:dyDescent="0.25">
      <c r="C589" s="159"/>
      <c r="D589" s="165" t="s">
        <v>282</v>
      </c>
      <c r="E589" s="239">
        <v>44245</v>
      </c>
      <c r="F589" s="172" t="str">
        <f t="shared" si="27"/>
        <v>2020-21</v>
      </c>
      <c r="G589" s="68"/>
      <c r="H589" s="167" t="s">
        <v>279</v>
      </c>
      <c r="I589" s="173">
        <v>19964.399283333707</v>
      </c>
      <c r="J589" s="168">
        <f>IFERROR(MIN('MP Calculations'!$E$30/I589,1),"-")</f>
        <v>0.34115533736707537</v>
      </c>
      <c r="K589" s="12"/>
      <c r="L589" s="159">
        <v>1.118034</v>
      </c>
      <c r="M589" s="159" t="s">
        <v>492</v>
      </c>
      <c r="N589" s="159">
        <v>350</v>
      </c>
      <c r="O589" s="185">
        <f t="shared" si="29"/>
        <v>391.31189999999998</v>
      </c>
      <c r="P589" s="215">
        <f t="shared" si="28"/>
        <v>133.49814326025125</v>
      </c>
      <c r="Q589" s="215" cm="1">
        <f t="array" ref="Q589">IF(P589="-",0,P589/(1+'General inputs'!$H$32)^IFERROR(INDEX('MP Calculations'!$C$40:$C$130,MATCH(F589,'MP Calculations'!$D$40:$D$130,0),0),-1))</f>
        <v>144.94747801882346</v>
      </c>
    </row>
    <row r="590" spans="3:17" x14ac:dyDescent="0.25">
      <c r="C590" s="159"/>
      <c r="D590" s="165" t="s">
        <v>282</v>
      </c>
      <c r="E590" s="239">
        <v>44249</v>
      </c>
      <c r="F590" s="172" t="str">
        <f t="shared" si="27"/>
        <v>2020-21</v>
      </c>
      <c r="G590" s="68"/>
      <c r="H590" s="167" t="s">
        <v>279</v>
      </c>
      <c r="I590" s="173">
        <v>19964.399283333707</v>
      </c>
      <c r="J590" s="168">
        <f>IFERROR(MIN('MP Calculations'!$E$30/I590,1),"-")</f>
        <v>0.34115533736707537</v>
      </c>
      <c r="K590" s="12"/>
      <c r="L590" s="159">
        <v>0.183694</v>
      </c>
      <c r="M590" s="159" t="s">
        <v>492</v>
      </c>
      <c r="N590" s="159">
        <v>350</v>
      </c>
      <c r="O590" s="185">
        <f t="shared" si="29"/>
        <v>64.292900000000003</v>
      </c>
      <c r="P590" s="215">
        <f t="shared" si="28"/>
        <v>21.933865989807643</v>
      </c>
      <c r="Q590" s="215" cm="1">
        <f t="array" ref="Q590">IF(P590="-",0,P590/(1+'General inputs'!$H$32)^IFERROR(INDEX('MP Calculations'!$C$40:$C$130,MATCH(F590,'MP Calculations'!$D$40:$D$130,0),0),-1))</f>
        <v>23.815002072557508</v>
      </c>
    </row>
    <row r="591" spans="3:17" x14ac:dyDescent="0.25">
      <c r="C591" s="159"/>
      <c r="D591" s="165" t="s">
        <v>282</v>
      </c>
      <c r="E591" s="239">
        <v>44249</v>
      </c>
      <c r="F591" s="172" t="str">
        <f t="shared" si="27"/>
        <v>2020-21</v>
      </c>
      <c r="G591" s="68"/>
      <c r="H591" s="167" t="s">
        <v>279</v>
      </c>
      <c r="I591" s="173">
        <v>19964.399283333707</v>
      </c>
      <c r="J591" s="168">
        <f>IFERROR(MIN('MP Calculations'!$E$30/I591,1),"-")</f>
        <v>0.34115533736707537</v>
      </c>
      <c r="K591" s="12"/>
      <c r="L591" s="159">
        <v>1.6011249999999999</v>
      </c>
      <c r="M591" s="159" t="s">
        <v>492</v>
      </c>
      <c r="N591" s="159">
        <v>350</v>
      </c>
      <c r="O591" s="185">
        <f t="shared" si="29"/>
        <v>560.39374999999995</v>
      </c>
      <c r="P591" s="215">
        <f t="shared" si="28"/>
        <v>191.18131883965049</v>
      </c>
      <c r="Q591" s="215" cm="1">
        <f t="array" ref="Q591">IF(P591="-",0,P591/(1+'General inputs'!$H$32)^IFERROR(INDEX('MP Calculations'!$C$40:$C$130,MATCH(F591,'MP Calculations'!$D$40:$D$130,0),0),-1))</f>
        <v>207.57779346861432</v>
      </c>
    </row>
    <row r="592" spans="3:17" x14ac:dyDescent="0.25">
      <c r="C592" s="159"/>
      <c r="D592" s="165" t="s">
        <v>282</v>
      </c>
      <c r="E592" s="239">
        <v>44258</v>
      </c>
      <c r="F592" s="172" t="str">
        <f t="shared" si="27"/>
        <v>2020-21</v>
      </c>
      <c r="G592" s="68"/>
      <c r="H592" s="167" t="s">
        <v>279</v>
      </c>
      <c r="I592" s="173">
        <v>19964.399283333707</v>
      </c>
      <c r="J592" s="168">
        <f>IFERROR(MIN('MP Calculations'!$E$30/I592,1),"-")</f>
        <v>0.34115533736707537</v>
      </c>
      <c r="K592" s="12"/>
      <c r="L592" s="159">
        <v>0.20465700000000001</v>
      </c>
      <c r="M592" s="159" t="s">
        <v>492</v>
      </c>
      <c r="N592" s="159">
        <v>350</v>
      </c>
      <c r="O592" s="185">
        <f t="shared" si="29"/>
        <v>71.629950000000008</v>
      </c>
      <c r="P592" s="215">
        <f t="shared" si="28"/>
        <v>24.436939757836743</v>
      </c>
      <c r="Q592" s="215" cm="1">
        <f t="array" ref="Q592">IF(P592="-",0,P592/(1+'General inputs'!$H$32)^IFERROR(INDEX('MP Calculations'!$C$40:$C$130,MATCH(F592,'MP Calculations'!$D$40:$D$130,0),0),-1))</f>
        <v>26.532749459227858</v>
      </c>
    </row>
    <row r="593" spans="3:17" x14ac:dyDescent="0.25">
      <c r="C593" s="159"/>
      <c r="D593" s="165" t="s">
        <v>282</v>
      </c>
      <c r="E593" s="239">
        <v>44258</v>
      </c>
      <c r="F593" s="172" t="str">
        <f t="shared" si="27"/>
        <v>2020-21</v>
      </c>
      <c r="G593" s="68"/>
      <c r="H593" s="167" t="s">
        <v>279</v>
      </c>
      <c r="I593" s="173">
        <v>19964.399283333707</v>
      </c>
      <c r="J593" s="168">
        <f>IFERROR(MIN('MP Calculations'!$E$30/I593,1),"-")</f>
        <v>0.34115533736707537</v>
      </c>
      <c r="K593" s="12"/>
      <c r="L593" s="159">
        <v>1.59731</v>
      </c>
      <c r="M593" s="159" t="s">
        <v>492</v>
      </c>
      <c r="N593" s="159">
        <v>350</v>
      </c>
      <c r="O593" s="185">
        <f t="shared" si="29"/>
        <v>559.05849999999998</v>
      </c>
      <c r="P593" s="215">
        <f t="shared" si="28"/>
        <v>190.72579117543111</v>
      </c>
      <c r="Q593" s="215" cm="1">
        <f t="array" ref="Q593">IF(P593="-",0,P593/(1+'General inputs'!$H$32)^IFERROR(INDEX('MP Calculations'!$C$40:$C$130,MATCH(F593,'MP Calculations'!$D$40:$D$130,0),0),-1))</f>
        <v>207.08319792980083</v>
      </c>
    </row>
    <row r="594" spans="3:17" x14ac:dyDescent="0.25">
      <c r="C594" s="159"/>
      <c r="D594" s="165" t="s">
        <v>330</v>
      </c>
      <c r="E594" s="239">
        <v>44334</v>
      </c>
      <c r="F594" s="172" t="str">
        <f t="shared" si="27"/>
        <v>2020-21</v>
      </c>
      <c r="G594" s="68"/>
      <c r="H594" s="167" t="s">
        <v>279</v>
      </c>
      <c r="I594" s="173">
        <v>19964.399283333707</v>
      </c>
      <c r="J594" s="168">
        <f>IFERROR(MIN('MP Calculations'!$E$30/I594,1),"-")</f>
        <v>0.34115533736707537</v>
      </c>
      <c r="K594" s="12"/>
      <c r="L594" s="159">
        <v>0.57005799999999995</v>
      </c>
      <c r="M594" s="159" t="s">
        <v>492</v>
      </c>
      <c r="N594" s="159">
        <v>236</v>
      </c>
      <c r="O594" s="185">
        <f t="shared" si="29"/>
        <v>134.53368799999998</v>
      </c>
      <c r="P594" s="215">
        <f t="shared" si="28"/>
        <v>45.896885716876852</v>
      </c>
      <c r="Q594" s="215" cm="1">
        <f t="array" ref="Q594">IF(P594="-",0,P594/(1+'General inputs'!$H$32)^IFERROR(INDEX('MP Calculations'!$C$40:$C$130,MATCH(F594,'MP Calculations'!$D$40:$D$130,0),0),-1))</f>
        <v>49.833186223499091</v>
      </c>
    </row>
    <row r="595" spans="3:17" x14ac:dyDescent="0.25">
      <c r="C595" s="159"/>
      <c r="D595" s="165" t="s">
        <v>330</v>
      </c>
      <c r="E595" s="239">
        <v>44334</v>
      </c>
      <c r="F595" s="172" t="str">
        <f t="shared" si="27"/>
        <v>2020-21</v>
      </c>
      <c r="G595" s="68"/>
      <c r="H595" s="167" t="s">
        <v>279</v>
      </c>
      <c r="I595" s="173">
        <v>19964.399283333707</v>
      </c>
      <c r="J595" s="168">
        <f>IFERROR(MIN('MP Calculations'!$E$30/I595,1),"-")</f>
        <v>0.34115533736707537</v>
      </c>
      <c r="K595" s="12"/>
      <c r="L595" s="159">
        <v>1.3140019999999999</v>
      </c>
      <c r="M595" s="159" t="s">
        <v>492</v>
      </c>
      <c r="N595" s="159">
        <v>236</v>
      </c>
      <c r="O595" s="185">
        <f t="shared" si="29"/>
        <v>310.10447199999999</v>
      </c>
      <c r="P595" s="215">
        <f t="shared" si="28"/>
        <v>105.79379576419878</v>
      </c>
      <c r="Q595" s="215" cm="1">
        <f t="array" ref="Q595">IF(P595="-",0,P595/(1+'General inputs'!$H$32)^IFERROR(INDEX('MP Calculations'!$C$40:$C$130,MATCH(F595,'MP Calculations'!$D$40:$D$130,0),0),-1))</f>
        <v>114.86709486411954</v>
      </c>
    </row>
    <row r="596" spans="3:17" x14ac:dyDescent="0.25">
      <c r="C596" s="159"/>
      <c r="D596" s="165" t="s">
        <v>284</v>
      </c>
      <c r="E596" s="239">
        <v>44484</v>
      </c>
      <c r="F596" s="172" t="str">
        <f t="shared" si="27"/>
        <v>2021-22</v>
      </c>
      <c r="G596" s="68"/>
      <c r="H596" s="167" t="s">
        <v>279</v>
      </c>
      <c r="I596" s="173">
        <v>19964.399283333707</v>
      </c>
      <c r="J596" s="168">
        <f>IFERROR(MIN('MP Calculations'!$E$30/I596,1),"-")</f>
        <v>0.34115533736707537</v>
      </c>
      <c r="K596" s="12"/>
      <c r="L596" s="159">
        <v>8</v>
      </c>
      <c r="M596" s="159" t="s">
        <v>492</v>
      </c>
      <c r="N596" s="159">
        <v>809</v>
      </c>
      <c r="O596" s="185">
        <f t="shared" si="29"/>
        <v>6472</v>
      </c>
      <c r="P596" s="215">
        <f t="shared" si="28"/>
        <v>2207.9573434397116</v>
      </c>
      <c r="Q596" s="215" cm="1">
        <f t="array" ref="Q596">IF(P596="-",0,P596/(1+'General inputs'!$H$32)^IFERROR(INDEX('MP Calculations'!$C$40:$C$130,MATCH(F596,'MP Calculations'!$D$40:$D$130,0),0),-1))</f>
        <v>2300.6915518641795</v>
      </c>
    </row>
    <row r="597" spans="3:17" x14ac:dyDescent="0.25">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5">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5">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5">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5">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5">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5">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5">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5">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5">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5">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5">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5">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5">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5">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5">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5">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5">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5">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5">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5">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5">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5">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5">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5">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5">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5">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5">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5">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5">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5">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5">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5">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5">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5">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5">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5">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5">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5">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5">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5">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5">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5">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5">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5">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5">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5">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5">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5">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5">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5">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5">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5">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5">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5">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5">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5">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5">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5">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5">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5">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5">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5">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5">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5">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5">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5">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5">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5">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5">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5">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5">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5">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5">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5">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5">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5">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5">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5">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5">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5">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5">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5">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5">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5">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5">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5">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5">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5">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5">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5">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5">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5">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5">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5">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5">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5">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5">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5">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5">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5">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5">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5">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5">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5">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5">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5">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5">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5">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5">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5">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5">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5">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5">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5">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5">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5">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5">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5">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5">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5">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5">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5">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5">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5">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5">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5">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5">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5">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5">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5">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5">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5">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5">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5">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5">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5">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5">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5">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5">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5">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5">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5">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5">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5">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5">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5">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5">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5">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5">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5">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5">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5">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5">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5">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5">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5">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5">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5">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5">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5">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5">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5">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5">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5">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5">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5">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5">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5">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5">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5">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5">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5">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5">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5">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5">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5">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5">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5">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5">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5">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5">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5">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5">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5">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5">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5">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5">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5">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5">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5">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5">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5">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5">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5">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5">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5">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5">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5">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5">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5">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5">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5">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5">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5">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5">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5">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5">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5">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5">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5">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5">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5">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5">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5">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5">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5">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5">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5">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5">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5">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5">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5">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5">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5">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5">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5">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5">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5">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5">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5">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5">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5">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5">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5">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5">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5">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5">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5">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5">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5">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5">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5">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5">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5">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5">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5">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5">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5">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5">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5">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5">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5">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5">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5">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5">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5">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5">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5">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5">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5">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5">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5">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5">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5">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5">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5">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5">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5">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5">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5">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5">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5">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5">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5">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5">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5">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5">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5">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5">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5">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5">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5">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5">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5">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5">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5">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5">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5">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5">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5">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5">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5">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5">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5">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5">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5">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5">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5">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5">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5">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5">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5">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5">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5">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5">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5">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5">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5">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5">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5">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5">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5">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5">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5">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5">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5">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5">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5">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5">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5">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5">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5">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5">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5">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5">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5">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5">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5">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5">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5">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5">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5">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5">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5">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5">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5">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5">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5">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5">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5">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5">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5">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5">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5">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5">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5">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5">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5">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5">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5">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5">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5">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5">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5">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5">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5">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5">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5">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5">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5">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5">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5">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5">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5">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5">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5">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5">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5">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5">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5">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5">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5">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5">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5">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5">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5">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5">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5">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5">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5">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5">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5">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5">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5">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5">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5">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5">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5">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5">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5">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5">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5">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5">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5">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5">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5">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5">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5">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5">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5">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5">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5">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5">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5">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5">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5">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5">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5">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5">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5">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5">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5">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5">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5">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5">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5">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5">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5">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5">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5">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5">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5">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5">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5">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5">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5">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5">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5">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5">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5">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5">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5">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5">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5">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5">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5">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5">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5">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5">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5">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5">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5">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5">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5">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5">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5">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5">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5">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5">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5">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5">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5">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5">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5">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5">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5">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5">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5">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5">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5">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5">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5">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5">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5">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5">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5">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5">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5">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5">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5">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5">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5">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5">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5">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5">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5">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5">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5">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5">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5">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5">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5">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5">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5">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5">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5">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5">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5">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5">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5">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5">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5">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5">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5">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5">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5">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5">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5">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5">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5">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5">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5">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5">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5">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5">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5">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5">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5">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5">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5">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5">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5">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5">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5">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5">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5">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5">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5">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5">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5">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5">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5">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5">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5">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5">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5">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5">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5">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5">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5">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5">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5">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5">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5">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5">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5">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5">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5">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5">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5">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5">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5">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5">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5">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5">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5">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5">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5">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5">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5">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5">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5">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5">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5">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5">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5">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5">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5">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5">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5">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5">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5">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5">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5">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5">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5">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5">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5">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5">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5">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5">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5">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5">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5">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5">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5">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5">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5">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5">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5">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5">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5">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5">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5">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5">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5">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5">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5">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5">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5">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5">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5">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5">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5">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5">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5">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5">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5">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5">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5">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5">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5">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5">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5">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5">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5">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5">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5">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5">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5">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5">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5">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5">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5">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5">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5">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5">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5">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5">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5">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5">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5">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5">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5">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5">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5">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5">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5">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5">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5">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5">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5">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5">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5">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5">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5">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5">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5">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5">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5">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5">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5">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5">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5">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5">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5">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5">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5">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5">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5">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5">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5">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5">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5">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5">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5">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5">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5">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5">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5">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5">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5">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5">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5">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5">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5">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5">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5">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5">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5">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5">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5">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5">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5">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5">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5">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5">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5">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5">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5">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5">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5">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5">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5">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5">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5">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5">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5">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5">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5">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5">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5">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5">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5">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5">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5">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5">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5">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5">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5">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5">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5">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5">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5">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5">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5">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5">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5">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5">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5">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5">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5">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5">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5">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5">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5">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5">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5">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5">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5">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5">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5">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5">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5">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5">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5">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5">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5">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5">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5">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5">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5">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5">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5">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5">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5">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5">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5">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5">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5">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5">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5">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5">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5">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5">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5">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5">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5">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5">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5">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5">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5">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5">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5">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5">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5">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5">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5">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5">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5">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5">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5">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5">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5">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5">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5">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5">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5">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5">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5">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5">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5">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5">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5">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5">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5">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5">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5">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5">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5">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5">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5">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5">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5">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5">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5">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5">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5">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5">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5">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5">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5">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5">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5">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5">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5">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5">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5">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5">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5">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5">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5">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5">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5">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5">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5">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5">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5">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5">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5">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5">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5">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5">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5">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5">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5">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5">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5">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5">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5">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5">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5">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5">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5">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5">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5">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5">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5">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5">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5">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5">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5">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5">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5">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5">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5">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5">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5">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5">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5">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5">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5">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5">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5">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5">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5">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5">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5">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5">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5">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5">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5">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5">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5">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5">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5">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5">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5">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5">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5">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5">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5">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5">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5">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5">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5">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5">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5">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5">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5">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5">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5">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5">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5">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5">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5">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5">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5">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5">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5">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5">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5">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5">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5">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5">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5">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5">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5">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5">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5">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5">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5">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5">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5">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5">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5">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5">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5">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5">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5">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5">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5">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5">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5">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5">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5">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5">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5">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5">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5">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5">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5">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5">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5">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5">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5">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5">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5">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5">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5">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5">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5">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5">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5">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5">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5">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5">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5">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5">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5">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5">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5">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5">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5">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5">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5">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5">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5">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5">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5">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5">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5">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5">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5">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5">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5">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5">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5">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5">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5">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5">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5">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5">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5">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5">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5">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5">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5">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5">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5">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5">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5">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5">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5">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5">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5">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5">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5">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5">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5">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5">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5">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5">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5">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5">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5">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5">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5">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5">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5">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5">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5">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5">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5">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5">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5">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5">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5">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5">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5">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5">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5">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5">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5">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5">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5">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5">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5">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5">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5">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5">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5">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5">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5">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5">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5">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5">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5">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5">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5">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5">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5">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5">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5">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5">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5">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5">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5">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5">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5">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5">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5">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5">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5">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5">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5">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5">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5">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5">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5">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5">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5">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5">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5">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5">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5">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5">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5">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5">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5">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5">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5">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5">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5">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5">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5">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5">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5">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5">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5">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5">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5">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5">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5">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5">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5">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5">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5">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5">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5">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5">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5">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5">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5">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5">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5">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5">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5">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5">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5">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5">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5">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5">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5">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5">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5">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5">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5">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5">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5">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5">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5">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5">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5">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5">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5">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5">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5">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5">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5">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5">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5">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5">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5">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5">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5">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5">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5">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5">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5">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5">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5">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5">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5">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5">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5">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5">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5">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5">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5">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5">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5">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5">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5">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5">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5">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5">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5">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5">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5">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5">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5">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5">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5">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5">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5">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5">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5">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5">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5">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5">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5">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5">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5">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5">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5">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5">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5">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5">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5">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5">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5">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5">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5">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5">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5">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5">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5">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5">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5">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5">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5">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5">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5">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5">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5">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5">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5">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5">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5">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5">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5">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5">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5">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5">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5">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5">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5">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5">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5">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5">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5">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5">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5">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5">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5">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5">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5">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5">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5">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5">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5">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5">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5">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5">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5">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5">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5">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5">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5">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5">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5">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5">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5">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5">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5">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5">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5">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5">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5">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5">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5">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5">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5">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5">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5">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5">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5">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5">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5">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5">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5">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5">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5">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5">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5">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5">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5">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5">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5">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5">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5">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5">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5">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5">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5">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5">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5">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5">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5">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5">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5">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5">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5">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5">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5">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5">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5">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5">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5">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5">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5">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5">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5">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5">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5">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5">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5">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5">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5">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5">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5">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5">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5">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5">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5">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5">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5">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5">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5">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5">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5">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5">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5">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5">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5">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5">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5">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5">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5">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5">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5">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5">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5">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5">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5">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5">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5">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5">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5">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5">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5">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5">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5">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5">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5">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5">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5">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5">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5">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5">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5">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5">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5">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5">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5">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5">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5">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5">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5">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5">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5">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5">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5">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5">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5">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5">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5">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5">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5">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5">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5">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5">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5">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5">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5">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5">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5">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5">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5">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5">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5">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5">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5">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5">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5">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5">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5">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5">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5">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5">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5">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5">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5">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5">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5">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5">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5">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5">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5">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5">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5">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5">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5">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5">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5">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5">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5">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5">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5">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5">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5">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5">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5">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5">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5">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5">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5">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5">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5">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5">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5">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5">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5">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5">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5">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5">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5">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5">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5">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5">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5">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5">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5">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5">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5">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5">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5">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5">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5">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5">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5">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5">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5">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5">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5">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5">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5">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5">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5">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5">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5">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5">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5">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5">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5">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5">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5">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5">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5">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5">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5">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5">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5">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5">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5">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5">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5">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5">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5">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5">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5">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5">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5">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5">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5">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5">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5">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5">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5">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5">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5">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5">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5">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5">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5">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5">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5">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5">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5">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5">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5">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5">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5">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5">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5">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5">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5">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5">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5">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5">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5">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5">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5">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5">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5">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5">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5">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5">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5">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5">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5">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5">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5">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5">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5">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5">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5">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5">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5">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5">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5">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5">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5">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5">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5">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5">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5">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5">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5">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5">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5">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5">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5">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5">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5">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5">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5">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5">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5">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5">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5">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5">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5">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5">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5">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5">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5">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5">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5">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5">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5">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5">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5">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5">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5">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5">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5">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5">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5">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5">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5">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5">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5">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5">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5">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5">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5">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5">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5">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5">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5">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5">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5">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5">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5">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5">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5">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5">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5">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5">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5">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5">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5">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5">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5">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5">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5">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5">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5">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5">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5">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5">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5">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5">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5">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5">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5">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5">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5">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5">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5">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5">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5">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5">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5">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5">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5">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5">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5">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5">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5">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5">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5">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5">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5">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5">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5">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5">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5">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5">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5">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5">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5">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5">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5">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5">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5">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5">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5">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5">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5">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5">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5">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5">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5">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5">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5">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5">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5">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5">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5">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5">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5">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5">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5">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5">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5">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5">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5">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5">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5">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5">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5">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5">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5">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5">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5">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5">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5">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5">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5">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5">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5">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5">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5">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5">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5">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5">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5">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5">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5">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5">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5">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5">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5">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5">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5">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5">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5">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5">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5">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5">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5">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5">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5">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5">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5">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5">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5">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5">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5">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5">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5">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5">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5">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5">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5">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5">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5">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5">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5">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5">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5">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5">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5">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5">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5">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5">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5">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5">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5">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5">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5">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5">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5">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5">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5">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5">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5">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5">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5">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5">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5">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5">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5">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5">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5">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5">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5">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5">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5">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5">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5">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5">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5">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5">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5">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5">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5">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5">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5">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5">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5">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5">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5">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5">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5">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5">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5">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5">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5">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5">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5">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5">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5">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5">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5">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5">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5">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5">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5">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5">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5">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5">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5">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5">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5">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5">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5">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5">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5">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5">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5">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5">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5">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5">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5">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5">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5">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5">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5">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5">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5">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5">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5">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5">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5">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5">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5">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5">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5">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5">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5">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5">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5">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5">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5">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5">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5">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5">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5">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5">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5">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5">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5">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5">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5">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5">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5">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5">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5">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5">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5">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5">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5">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5">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5">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5">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5">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5">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5">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5">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5">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5">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5">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5">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5">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5">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5">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5">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5">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5">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5">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5">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5">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5">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5">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5">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5">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5">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5">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5">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5">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5">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5">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5">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5">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5">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5">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5">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5">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5">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5">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5">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5">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5">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5">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5">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5">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5">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5">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5">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5">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5">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5">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5">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5">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5">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5">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5">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5">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5">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5">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5">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5">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5">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5">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5">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5">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5">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5">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5">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5">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5">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5">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5">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5">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5">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5">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5">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5">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5">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5">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5">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5">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5">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5">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5">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5">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5">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5">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5">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5">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5">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5">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5">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5">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5">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5">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5">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5">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5">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5">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5">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5">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5">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5">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5">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5">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5">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5">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5">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5">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5">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5">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5">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5">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5">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5">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5">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5">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5">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5">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5">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5">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5">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5">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5">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5">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5">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5">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5">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5">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5">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5">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5">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5">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5">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5">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5">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5">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5">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5">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5">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5">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5">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5">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5">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5">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5">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5">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5">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5">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5">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5">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5">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5">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5">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5">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5">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5">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5">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5">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5">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5">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5">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5">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5">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5">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5">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5">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5">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5">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5">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5">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5">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5">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5">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5">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5">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5">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5">
      <c r="D2530" s="94"/>
      <c r="O2530" s="6" t="s">
        <v>19</v>
      </c>
      <c r="P2530" s="235">
        <f>SUM(P22:P2529)</f>
        <v>10471016.888753224</v>
      </c>
      <c r="Q2530" s="236">
        <f>SUM(Q22:Q2529)</f>
        <v>16587421.27502499</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K35" sqref="K35"/>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x14ac:dyDescent="0.25">
      <c r="E1" s="27"/>
    </row>
    <row r="2" spans="3:6" x14ac:dyDescent="0.25">
      <c r="E2" s="27"/>
      <c r="F2" s="27"/>
    </row>
    <row r="3" spans="3:6" ht="20" x14ac:dyDescent="0.4">
      <c r="C3" s="50" t="s">
        <v>203</v>
      </c>
    </row>
    <row r="6" spans="3:6"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4" t="str">
        <f ca="1">"Hyperlink to the '"&amp;MID(CELL("filename",'Asset exclusions'!A1),FIND("]",CELL("filename",'Asset exclusions'!A1))+1,255)&amp;"' worksheet:"</f>
        <v>Hyperlink to the 'Asset exclusions' worksheet:</v>
      </c>
      <c r="E7" s="134" t="s">
        <v>187</v>
      </c>
    </row>
    <row r="8" spans="3:6" x14ac:dyDescent="0.25">
      <c r="C8" s="104"/>
      <c r="E8" s="134"/>
    </row>
    <row r="9" spans="3:6" x14ac:dyDescent="0.25">
      <c r="C9" s="104" t="s">
        <v>242</v>
      </c>
      <c r="E9" s="134"/>
    </row>
    <row r="10" spans="3:6" x14ac:dyDescent="0.25">
      <c r="C10" s="104" t="s">
        <v>245</v>
      </c>
      <c r="E10" s="134"/>
    </row>
    <row r="11" spans="3:6" x14ac:dyDescent="0.25">
      <c r="C11" s="104" t="s">
        <v>244</v>
      </c>
      <c r="E11" s="134"/>
    </row>
    <row r="12" spans="3:6" x14ac:dyDescent="0.25">
      <c r="C12" s="104" t="s">
        <v>243</v>
      </c>
      <c r="E12" s="134"/>
    </row>
    <row r="14" spans="3:6" x14ac:dyDescent="0.25">
      <c r="C14" s="6" t="s">
        <v>54</v>
      </c>
    </row>
    <row r="15" spans="3:6" x14ac:dyDescent="0.25">
      <c r="C15" s="57" t="s">
        <v>58</v>
      </c>
      <c r="E15" s="232">
        <f>'General inputs'!$H$18+1-365</f>
        <v>44378</v>
      </c>
      <c r="F15" s="57" t="s">
        <v>983</v>
      </c>
    </row>
    <row r="16" spans="3:6" x14ac:dyDescent="0.25">
      <c r="C16" s="57"/>
      <c r="F16" s="241" t="s">
        <v>984</v>
      </c>
    </row>
    <row r="17" spans="3:18" x14ac:dyDescent="0.25">
      <c r="F17" s="241" t="s">
        <v>985</v>
      </c>
    </row>
    <row r="18" spans="3:18" ht="15.5" x14ac:dyDescent="0.35">
      <c r="C18" s="2" t="s">
        <v>209</v>
      </c>
      <c r="I18" s="188"/>
    </row>
    <row r="20" spans="3:18" x14ac:dyDescent="0.25">
      <c r="C20" s="6" t="s">
        <v>16</v>
      </c>
      <c r="H20" s="6" t="s">
        <v>17</v>
      </c>
      <c r="L20" s="6" t="s">
        <v>18</v>
      </c>
      <c r="M20" s="6"/>
    </row>
    <row r="21" spans="3:18" ht="46" x14ac:dyDescent="0.25">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980</v>
      </c>
      <c r="E22" s="161">
        <v>45107</v>
      </c>
      <c r="F22" s="164" t="str">
        <f>IF(E22="","-",IF(E22&lt;$E$15,"ERROR - date outside of range",IF(MONTH(E22)&gt;=7,YEAR(E22)&amp;"-"&amp;RIGHT(YEAR(E22),2)+1,YEAR(E22)-1&amp;"-"&amp;RIGHT(YEAR(E22),2))))</f>
        <v>2022-23</v>
      </c>
      <c r="G22" s="68"/>
      <c r="H22" s="167" t="s">
        <v>279</v>
      </c>
      <c r="I22" s="192"/>
      <c r="J22" s="189">
        <v>1</v>
      </c>
      <c r="K22" s="12"/>
      <c r="L22" s="158">
        <v>1</v>
      </c>
      <c r="M22" s="158" t="s">
        <v>493</v>
      </c>
      <c r="N22" s="173">
        <v>716985</v>
      </c>
      <c r="O22" s="226">
        <f>IF(N22="","-",L22*N22)</f>
        <v>716985</v>
      </c>
      <c r="P22" s="227">
        <f>IF(O22="-","-",IF(E22&lt;$E$15,0,O22*J22))</f>
        <v>716985</v>
      </c>
      <c r="Q22" s="215" cm="1">
        <f t="array" ref="Q22">IF(P22="-",0,P22/(1+'General inputs'!$H$32)^IFERROR(INDEX('MP Calculations'!$C$40:$C$130,MATCH(F22,'MP Calculations'!$D$40:$D$130,0),0),-1))</f>
        <v>716985</v>
      </c>
    </row>
    <row r="23" spans="3:18" x14ac:dyDescent="0.25">
      <c r="C23" s="159"/>
      <c r="D23" s="165" t="s">
        <v>981</v>
      </c>
      <c r="E23" s="161">
        <v>46934</v>
      </c>
      <c r="F23" s="169" t="str">
        <f t="shared" ref="F23:F27" si="0">IF(E23="","-",IF(E23&lt;$E$15,"ERROR - date outside of range",IF(MONTH(E23)&gt;=7,YEAR(E23)&amp;"-"&amp;RIGHT(YEAR(E23),2)+1,YEAR(E23)-1&amp;"-"&amp;RIGHT(YEAR(E23),2))))</f>
        <v>2027-28</v>
      </c>
      <c r="G23" s="68"/>
      <c r="H23" s="167" t="s">
        <v>279</v>
      </c>
      <c r="I23" s="193"/>
      <c r="J23" s="190">
        <v>1</v>
      </c>
      <c r="K23" s="12"/>
      <c r="L23" s="174">
        <v>1</v>
      </c>
      <c r="M23" s="159" t="s">
        <v>493</v>
      </c>
      <c r="N23" s="173">
        <v>3000000</v>
      </c>
      <c r="O23" s="228">
        <f t="shared" ref="O23:O28" si="1">IF(N23="","-",L23*N23)</f>
        <v>3000000</v>
      </c>
      <c r="P23" s="229">
        <f t="shared" ref="P23:P28" si="2">IF(O23="-","-",IF(E23&lt;$E$15,0,O23*J23))</f>
        <v>3000000</v>
      </c>
      <c r="Q23" s="215" cm="1">
        <f t="array" ref="Q23">IF(P23="-",0,P23/(1+'General inputs'!$H$32)^IFERROR(INDEX('MP Calculations'!$C$40:$C$130,MATCH(F23,'MP Calculations'!$D$40:$D$130,0),0),-1))</f>
        <v>2442208.0582853002</v>
      </c>
      <c r="R23" s="84"/>
    </row>
    <row r="24" spans="3:18" x14ac:dyDescent="0.25">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5">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5">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5">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5">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5">
      <c r="O29" s="6" t="s">
        <v>19</v>
      </c>
      <c r="P29" s="220">
        <f>SUM(P22:P28)</f>
        <v>3716985</v>
      </c>
      <c r="Q29" s="220">
        <f>SUM(Q22:Q28)</f>
        <v>3159193.0582853002</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25" zoomScaleNormal="100" workbookViewId="0">
      <selection activeCell="AU65" sqref="AU65"/>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x14ac:dyDescent="0.4">
      <c r="C3" s="50" t="s">
        <v>117</v>
      </c>
    </row>
    <row r="6" spans="3:40" x14ac:dyDescent="0.25">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273</v>
      </c>
      <c r="G8" s="39"/>
      <c r="H8" s="40"/>
      <c r="I8" s="39" t="s">
        <v>20</v>
      </c>
      <c r="J8" s="39"/>
      <c r="K8" s="40"/>
      <c r="L8" s="252" t="s">
        <v>93</v>
      </c>
      <c r="M8" s="253"/>
      <c r="N8" s="40"/>
      <c r="O8" s="252" t="s">
        <v>95</v>
      </c>
      <c r="P8" s="253"/>
      <c r="Q8" s="40"/>
      <c r="R8" s="252" t="s">
        <v>94</v>
      </c>
      <c r="S8" s="253"/>
      <c r="T8" s="40"/>
      <c r="U8" s="252" t="s">
        <v>119</v>
      </c>
      <c r="V8" s="253"/>
      <c r="W8" s="40"/>
      <c r="X8" s="252" t="s">
        <v>120</v>
      </c>
      <c r="Y8" s="253"/>
      <c r="Z8" s="40"/>
      <c r="AA8" s="252" t="s">
        <v>121</v>
      </c>
      <c r="AB8" s="253"/>
      <c r="AC8" s="40"/>
      <c r="AD8" s="252" t="s">
        <v>122</v>
      </c>
      <c r="AE8" s="253"/>
      <c r="AF8" s="40"/>
      <c r="AG8" s="252" t="s">
        <v>123</v>
      </c>
      <c r="AH8" s="253"/>
    </row>
    <row r="9" spans="3:40" x14ac:dyDescent="0.25">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x14ac:dyDescent="0.2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5">
      <c r="C12" s="26" t="str">
        <f>'MP Calculations'!D40</f>
        <v>1995-96</v>
      </c>
      <c r="D12" s="176">
        <f>IF(LEFT($C12,4)*1&lt;LEFT('General inputs'!$I$16,4)+'General inputs'!$H$38,SUM(G12,J12,M12,P12,S12,V12,Y12,AB12,AE12,AH12),"")</f>
        <v>48.355796806353297</v>
      </c>
      <c r="F12" s="41">
        <f>48.3557968063533</f>
        <v>48.355796806353297</v>
      </c>
      <c r="G12" s="176">
        <f>F12*$G$9/$F$6</f>
        <v>48.355796806353297</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5">
      <c r="C13" s="26" t="str">
        <f>'MP Calculations'!D41</f>
        <v>1996-97</v>
      </c>
      <c r="D13" s="177">
        <f>IF(LEFT($C13,4)*1&lt;LEFT('General inputs'!$I$16,4)+'General inputs'!$H$38,SUM(G13,J13,M13,P13,S13,V13,Y13,AB13,AE13,AH13),"")</f>
        <v>97.442829972012987</v>
      </c>
      <c r="F13" s="32">
        <v>97.442829972012987</v>
      </c>
      <c r="G13" s="177">
        <f t="shared" ref="G13:G43" si="9">F13*$G$9/$F$6</f>
        <v>97.442829972012987</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5">
      <c r="C14" s="26" t="str">
        <f>'MP Calculations'!D42</f>
        <v>1997-98</v>
      </c>
      <c r="D14" s="177">
        <f>IF(LEFT($C14,4)*1&lt;LEFT('General inputs'!$I$16,4)+'General inputs'!$H$38,SUM(G14,J14,M14,P14,S14,V14,Y14,AB14,AE14,AH14),"")</f>
        <v>98.179595209432591</v>
      </c>
      <c r="F14" s="32">
        <v>98.179595209432591</v>
      </c>
      <c r="G14" s="177">
        <f t="shared" si="9"/>
        <v>98.179595209432591</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5">
      <c r="C15" s="26" t="str">
        <f>'MP Calculations'!D43</f>
        <v>1998-99</v>
      </c>
      <c r="D15" s="177">
        <f>IF(LEFT($C15,4)*1&lt;LEFT('General inputs'!$I$16,4)+'General inputs'!$H$38,SUM(G15,J15,M15,P15,S15,V15,Y15,AB15,AE15,AH15),"")</f>
        <v>98.921931128808879</v>
      </c>
      <c r="F15" s="32">
        <v>98.921931128808865</v>
      </c>
      <c r="G15" s="177">
        <f t="shared" si="9"/>
        <v>98.921931128808879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Calculations'!D44</f>
        <v>1999-00</v>
      </c>
      <c r="D16" s="177">
        <f>IF(LEFT($C16,4)*1&lt;LEFT('General inputs'!$I$16,4)+'General inputs'!$H$38,SUM(G16,J16,M16,P16,S16,V16,Y16,AB16,AE16,AH16),"")</f>
        <v>99.669879850076541</v>
      </c>
      <c r="F16" s="32">
        <v>99.669879850076541</v>
      </c>
      <c r="G16" s="177">
        <f t="shared" si="9"/>
        <v>99.669879850076541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5">
      <c r="C17" s="26" t="str">
        <f>'MP Calculations'!D45</f>
        <v>2000-01</v>
      </c>
      <c r="D17" s="177">
        <f>IF(LEFT($C17,4)*1&lt;LEFT('General inputs'!$I$16,4)+'General inputs'!$H$38,SUM(G17,J17,M17,P17,S17,V17,Y17,AB17,AE17,AH17),"")</f>
        <v>100.42348381162083</v>
      </c>
      <c r="F17" s="32">
        <v>100.42348381162083</v>
      </c>
      <c r="G17" s="177">
        <f t="shared" si="9"/>
        <v>100.42348381162083</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5">
      <c r="C18" s="26" t="str">
        <f>'MP Calculations'!D46</f>
        <v>2001-02</v>
      </c>
      <c r="D18" s="177">
        <f>IF(LEFT($C18,4)*1&lt;LEFT('General inputs'!$I$16,4)+'General inputs'!$H$38,SUM(G18,J18,M18,P18,S18,V18,Y18,AB18,AE18,AH18),"")</f>
        <v>101.18278577272029</v>
      </c>
      <c r="F18" s="32">
        <v>101.18278577272031</v>
      </c>
      <c r="G18" s="177">
        <f t="shared" si="9"/>
        <v>101.18278577272029</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5">
      <c r="C19" s="26" t="str">
        <f>'MP Calculations'!D47</f>
        <v>2002-03</v>
      </c>
      <c r="D19" s="177">
        <f>IF(LEFT($C19,4)*1&lt;LEFT('General inputs'!$I$16,4)+'General inputs'!$H$38,SUM(G19,J19,M19,P19,S19,V19,Y19,AB19,AE19,AH19),"")</f>
        <v>101.94782881594801</v>
      </c>
      <c r="F19" s="32">
        <v>101.94782881594801</v>
      </c>
      <c r="G19" s="177">
        <f t="shared" si="9"/>
        <v>101.94782881594801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5">
      <c r="C20" s="26" t="str">
        <f>'MP Calculations'!D48</f>
        <v>2003-04</v>
      </c>
      <c r="D20" s="177">
        <f>IF(LEFT($C20,4)*1&lt;LEFT('General inputs'!$I$16,4)+'General inputs'!$H$38,SUM(G20,J20,M20,P20,S20,V20,Y20,AB20,AE20,AH20),"")</f>
        <v>102.71865634962523</v>
      </c>
      <c r="F20" s="32">
        <v>102.71865634962523</v>
      </c>
      <c r="G20" s="177">
        <f t="shared" si="9"/>
        <v>102.71865634962523</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5">
      <c r="C21" s="26" t="str">
        <f>'MP Calculations'!D49</f>
        <v>2004-05</v>
      </c>
      <c r="D21" s="177">
        <f>IF(LEFT($C21,4)*1&lt;LEFT('General inputs'!$I$16,4)+'General inputs'!$H$38,SUM(G21,J21,M21,P21,S21,V21,Y21,AB21,AE21,AH21),"")</f>
        <v>103.49531211028626</v>
      </c>
      <c r="F21" s="32">
        <v>103.49531211028625</v>
      </c>
      <c r="G21" s="177">
        <f t="shared" si="9"/>
        <v>103.49531211028626</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5">
      <c r="C22" s="26" t="str">
        <f>'MP Calculations'!D50</f>
        <v>2005-06</v>
      </c>
      <c r="D22" s="177">
        <f>IF(LEFT($C22,4)*1&lt;LEFT('General inputs'!$I$16,4)+'General inputs'!$H$38,SUM(G22,J22,M22,P22,S22,V22,Y22,AB22,AE22,AH22),"")</f>
        <v>104.27784016515035</v>
      </c>
      <c r="F22" s="32">
        <v>104.27784016515034</v>
      </c>
      <c r="G22" s="177">
        <f t="shared" si="9"/>
        <v>104.27784016515035</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5">
      <c r="C23" s="26" t="str">
        <f>'MP Calculations'!D51</f>
        <v>2006-07</v>
      </c>
      <c r="D23" s="177">
        <f>IF(LEFT($C23,4)*1&lt;LEFT('General inputs'!$I$16,4)+'General inputs'!$H$38,SUM(G23,J23,M23,P23,S23,V23,Y23,AB23,AE23,AH23),"")</f>
        <v>105.06628491463925</v>
      </c>
      <c r="F23" s="32">
        <v>105.06628491463925</v>
      </c>
      <c r="G23" s="177">
        <f t="shared" si="9"/>
        <v>105.06628491463925</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5">
      <c r="C24" s="26" t="str">
        <f>'MP Calculations'!D52</f>
        <v>2007-08</v>
      </c>
      <c r="D24" s="177">
        <f>IF(LEFT($C24,4)*1&lt;LEFT('General inputs'!$I$16,4)+'General inputs'!$H$38,SUM(G24,J24,M24,P24,S24,V24,Y24,AB24,AE24,AH24),"")</f>
        <v>105.86069109488017</v>
      </c>
      <c r="F24" s="32">
        <v>105.86069109488017</v>
      </c>
      <c r="G24" s="177">
        <f t="shared" si="9"/>
        <v>105.86069109488017</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5">
      <c r="C25" s="26" t="str">
        <f>'MP Calculations'!D53</f>
        <v>2008-09</v>
      </c>
      <c r="D25" s="177">
        <f>IF(LEFT($C25,4)*1&lt;LEFT('General inputs'!$I$16,4)+'General inputs'!$H$38,SUM(G25,J25,M25,P25,S25,V25,Y25,AB25,AE25,AH25),"")</f>
        <v>106.66110378024678</v>
      </c>
      <c r="F25" s="32">
        <v>106.66110378024678</v>
      </c>
      <c r="G25" s="177">
        <f t="shared" si="9"/>
        <v>106.66110378024678</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5">
      <c r="C26" s="26" t="str">
        <f>'MP Calculations'!D54</f>
        <v>2009-10</v>
      </c>
      <c r="D26" s="177">
        <f>IF(LEFT($C26,4)*1&lt;LEFT('General inputs'!$I$16,4)+'General inputs'!$H$38,SUM(G26,J26,M26,P26,S26,V26,Y26,AB26,AE26,AH26),"")</f>
        <v>107.46756838592957</v>
      </c>
      <c r="F26" s="32">
        <v>107.46756838592955</v>
      </c>
      <c r="G26" s="177">
        <f t="shared" si="9"/>
        <v>107.46756838592957</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5">
      <c r="C27" s="26" t="str">
        <f>'MP Calculations'!D55</f>
        <v>2010-11</v>
      </c>
      <c r="D27" s="177">
        <f>IF(LEFT($C27,4)*1&lt;LEFT('General inputs'!$I$16,4)+'General inputs'!$H$38,SUM(G27,J27,M27,P27,S27,V27,Y27,AB27,AE27,AH27),"")</f>
        <v>108.28013067049687</v>
      </c>
      <c r="F27" s="32">
        <v>108.28013067049687</v>
      </c>
      <c r="G27" s="177">
        <f t="shared" si="9"/>
        <v>108.28013067049687</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5">
      <c r="C28" s="26" t="str">
        <f>'MP Calculations'!D56</f>
        <v>2011-12</v>
      </c>
      <c r="D28" s="177">
        <f>IF(LEFT($C28,4)*1&lt;LEFT('General inputs'!$I$16,4)+'General inputs'!$H$38,SUM(G28,J28,M28,P28,S28,V28,Y28,AB28,AE28,AH28),"")</f>
        <v>109.09883673849617</v>
      </c>
      <c r="F28" s="32">
        <v>109.09883673849617</v>
      </c>
      <c r="G28" s="177">
        <f t="shared" si="9"/>
        <v>109.09883673849617</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5">
      <c r="C29" s="26" t="str">
        <f>'MP Calculations'!D57</f>
        <v>2012-13</v>
      </c>
      <c r="D29" s="177">
        <f>IF(LEFT($C29,4)*1&lt;LEFT('General inputs'!$I$16,4)+'General inputs'!$H$38,SUM(G29,J29,M29,P29,S29,V29,Y29,AB29,AE29,AH29),"")</f>
        <v>109.92373304307513</v>
      </c>
      <c r="F29" s="32">
        <v>109.92373304307512</v>
      </c>
      <c r="G29" s="177">
        <f t="shared" si="9"/>
        <v>109.92373304307513</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5">
      <c r="C30" s="26" t="str">
        <f>'MP Calculations'!D58</f>
        <v>2013-14</v>
      </c>
      <c r="D30" s="177">
        <f>IF(LEFT($C30,4)*1&lt;LEFT('General inputs'!$I$16,4)+'General inputs'!$H$38,SUM(G30,J30,M30,P30,S30,V30,Y30,AB30,AE30,AH30),"")</f>
        <v>110.75486638861548</v>
      </c>
      <c r="F30" s="32">
        <v>110.75486638861548</v>
      </c>
      <c r="G30" s="177">
        <f t="shared" si="9"/>
        <v>110.75486638861548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5">
      <c r="C31" s="26" t="str">
        <f>'MP Calculations'!D59</f>
        <v>2014-15</v>
      </c>
      <c r="D31" s="177">
        <f>IF(LEFT($C31,4)*1&lt;LEFT('General inputs'!$I$16,4)+'General inputs'!$H$38,SUM(G31,J31,M31,P31,S31,V31,Y31,AB31,AE31,AH31),"")</f>
        <v>111.592283933378</v>
      </c>
      <c r="F31" s="32">
        <v>111.59228393337798</v>
      </c>
      <c r="G31" s="177">
        <f t="shared" si="9"/>
        <v>111.592283933378</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5">
      <c r="C32" s="26" t="str">
        <f>'MP Calculations'!D60</f>
        <v>2015-16</v>
      </c>
      <c r="D32" s="177">
        <f>IF(LEFT($C32,4)*1&lt;LEFT('General inputs'!$I$16,4)+'General inputs'!$H$38,SUM(G32,J32,M32,P32,S32,V32,Y32,AB32,AE32,AH32),"")</f>
        <v>112.43603319219983</v>
      </c>
      <c r="F32" s="32">
        <v>112.43603319219983</v>
      </c>
      <c r="G32" s="177">
        <f t="shared" si="9"/>
        <v>112.43603319219983</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5">
      <c r="C33" s="26" t="str">
        <f>'MP Calculations'!D61</f>
        <v>2016-17</v>
      </c>
      <c r="D33" s="177">
        <f>IF(LEFT($C33,4)*1&lt;LEFT('General inputs'!$I$16,4)+'General inputs'!$H$38,SUM(G33,J33,M33,P33,S33,V33,Y33,AB33,AE33,AH33),"")</f>
        <v>113.28616203916498</v>
      </c>
      <c r="F33" s="32">
        <v>113.28616203916499</v>
      </c>
      <c r="G33" s="177">
        <f t="shared" si="9"/>
        <v>113.28616203916498</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5">
      <c r="C34" s="26" t="str">
        <f>'MP Calculations'!D62</f>
        <v>2017-18</v>
      </c>
      <c r="D34" s="177">
        <f>IF(LEFT($C34,4)*1&lt;LEFT('General inputs'!$I$16,4)+'General inputs'!$H$38,SUM(G34,J34,M34,P34,S34,V34,Y34,AB34,AE34,AH34),"")</f>
        <v>114.14271871034178</v>
      </c>
      <c r="F34" s="32">
        <v>114.1427187103418</v>
      </c>
      <c r="G34" s="177">
        <f t="shared" si="9"/>
        <v>114.14271871034178</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5">
      <c r="C35" s="26" t="str">
        <f>'MP Calculations'!D63</f>
        <v>2018-19</v>
      </c>
      <c r="D35" s="177">
        <f>IF(LEFT($C35,4)*1&lt;LEFT('General inputs'!$I$16,4)+'General inputs'!$H$38,SUM(G35,J35,M35,P35,S35,V35,Y35,AB35,AE35,AH35),"")</f>
        <v>115.0057518065114</v>
      </c>
      <c r="F35" s="32">
        <v>115.0057518065114</v>
      </c>
      <c r="G35" s="177">
        <f t="shared" si="9"/>
        <v>115.0057518065114</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5">
      <c r="C36" s="26" t="str">
        <f>'MP Calculations'!D64</f>
        <v>2019-20</v>
      </c>
      <c r="D36" s="177">
        <f>IF(LEFT($C36,4)*1&lt;LEFT('General inputs'!$I$16,4)+'General inputs'!$H$38,SUM(G36,J36,M36,P36,S36,V36,Y36,AB36,AE36,AH36),"")</f>
        <v>115.87531029592175</v>
      </c>
      <c r="F36" s="32">
        <v>115.87531029592174</v>
      </c>
      <c r="G36" s="177">
        <f t="shared" si="9"/>
        <v>115.87531029592175</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5">
      <c r="C37" s="26" t="str">
        <f>'MP Calculations'!D65</f>
        <v>2020-21</v>
      </c>
      <c r="D37" s="177">
        <f>IF(LEFT($C37,4)*1&lt;LEFT('General inputs'!$I$16,4)+'General inputs'!$H$38,SUM(G37,J37,M37,P37,S37,V37,Y37,AB37,AE37,AH37),"")</f>
        <v>116.75144351706875</v>
      </c>
      <c r="F37" s="32">
        <v>116.75144351706876</v>
      </c>
      <c r="G37" s="177">
        <f t="shared" si="9"/>
        <v>116.75144351706875</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5">
      <c r="C38" s="26" t="str">
        <f>'MP Calculations'!D66</f>
        <v>2021-22</v>
      </c>
      <c r="D38" s="177">
        <f>IF(LEFT($C38,4)*1&lt;LEFT('General inputs'!$I$16,4)+'General inputs'!$H$38,SUM(G38,J38,M38,P38,S38,V38,Y38,AB38,AE38,AH38),"")</f>
        <v>117.63420118150133</v>
      </c>
      <c r="F38" s="32">
        <v>117.63420118150134</v>
      </c>
      <c r="G38" s="177">
        <f t="shared" si="9"/>
        <v>117.63420118150133</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5">
      <c r="C39" s="26" t="str">
        <f>'MP Calculations'!D67</f>
        <v>2022-23</v>
      </c>
      <c r="D39" s="177">
        <f>IF(LEFT($C39,4)*1&lt;LEFT('General inputs'!$I$16,4)+'General inputs'!$H$38,SUM(G39,J39,M39,P39,S39,V39,Y39,AB39,AE39,AH39),"")</f>
        <v>118.5236333766352</v>
      </c>
      <c r="F39" s="32">
        <v>118.52363337663519</v>
      </c>
      <c r="G39" s="177">
        <f t="shared" si="9"/>
        <v>118.5236333766352</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5">
      <c r="C40" s="26" t="str">
        <f>'MP Calculations'!D68</f>
        <v>2023-24</v>
      </c>
      <c r="D40" s="177">
        <f>IF(LEFT($C40,4)*1&lt;LEFT('General inputs'!$I$16,4)+'General inputs'!$H$38,SUM(G40,J40,M40,P40,S40,V40,Y40,AB40,AE40,AH40),"")</f>
        <v>119.41979056859418</v>
      </c>
      <c r="F40" s="32">
        <v>119.41979056859418</v>
      </c>
      <c r="G40" s="177">
        <f t="shared" si="9"/>
        <v>119.41979056859418</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5">
      <c r="C41" s="26" t="str">
        <f>'MP Calculations'!D69</f>
        <v>2024-25</v>
      </c>
      <c r="D41" s="177">
        <f>IF(LEFT($C41,4)*1&lt;LEFT('General inputs'!$I$16,4)+'General inputs'!$H$38,SUM(G41,J41,M41,P41,S41,V41,Y41,AB41,AE41,AH41),"")</f>
        <v>120.32272360508432</v>
      </c>
      <c r="F41" s="32">
        <v>120.32272360508432</v>
      </c>
      <c r="G41" s="177">
        <f t="shared" si="9"/>
        <v>120.32272360508432</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5">
      <c r="C42" s="26" t="str">
        <f>'MP Calculations'!D70</f>
        <v>2025-26</v>
      </c>
      <c r="D42" s="177">
        <f>IF(LEFT($C42,4)*1&lt;LEFT('General inputs'!$I$16,4)+'General inputs'!$H$38,SUM(G42,J42,M42,P42,S42,V42,Y42,AB42,AE42,AH42),"")</f>
        <v>121.23248371826048</v>
      </c>
      <c r="F42" s="32">
        <v>121.23248371826048</v>
      </c>
      <c r="G42" s="177">
        <f t="shared" si="9"/>
        <v>121.23248371826048</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5">
      <c r="C43" s="26" t="str">
        <f>'MP Calculations'!D71</f>
        <v>2026-27</v>
      </c>
      <c r="D43" s="177">
        <f>IF(LEFT($C43,4)*1&lt;LEFT('General inputs'!$I$16,4)+'General inputs'!$H$38,SUM(G43,J43,M43,P43,S43,V43,Y43,AB43,AE43,AH43),"")</f>
        <v>122.14912252765862</v>
      </c>
      <c r="F43" s="32">
        <v>122.14912252765862</v>
      </c>
      <c r="G43" s="177">
        <f t="shared" si="9"/>
        <v>122.14912252765862</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5">
      <c r="C44" s="26" t="str">
        <f>'MP Calculations'!D72</f>
        <v>2027-28</v>
      </c>
      <c r="D44" s="177">
        <f>IF(LEFT($C44,4)*1&lt;LEFT('General inputs'!$I$16,4)+'General inputs'!$H$38,SUM(G44,J44,M44,P44,S44,V44,Y44,AB44,AE44,AH44),"")</f>
        <v>123.0726920430825</v>
      </c>
      <c r="F44" s="32">
        <v>123.0726920430825</v>
      </c>
      <c r="G44" s="177">
        <f t="shared" ref="G44:G75" si="11">F44*$G$9/$F$6</f>
        <v>123.0726920430825</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5">
      <c r="C45" s="26" t="str">
        <f>'MP Calculations'!D73</f>
        <v>2028-29</v>
      </c>
      <c r="D45" s="177">
        <f>IF(LEFT($C45,4)*1&lt;LEFT('General inputs'!$I$16,4)+'General inputs'!$H$38,SUM(G45,J45,M45,P45,S45,V45,Y45,AB45,AE45,AH45),"")</f>
        <v>124.00324466762686</v>
      </c>
      <c r="F45" s="32">
        <v>124.00324466762686</v>
      </c>
      <c r="G45" s="177">
        <f t="shared" si="11"/>
        <v>124.00324466762686</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5">
      <c r="C46" s="26" t="str">
        <f>'MP Calculations'!D74</f>
        <v>2029-30</v>
      </c>
      <c r="D46" s="177">
        <f>IF(LEFT($C46,4)*1&lt;LEFT('General inputs'!$I$16,4)+'General inputs'!$H$38,SUM(G46,J46,M46,P46,S46,V46,Y46,AB46,AE46,AH46),"")</f>
        <v>124.9408332005587</v>
      </c>
      <c r="F46" s="32">
        <v>124.9408332005587</v>
      </c>
      <c r="G46" s="177">
        <f t="shared" si="11"/>
        <v>124.9408332005587</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5">
      <c r="C47" s="26" t="str">
        <f>'MP Calculations'!D75</f>
        <v>2030-31</v>
      </c>
      <c r="D47" s="177">
        <f>IF(LEFT($C47,4)*1&lt;LEFT('General inputs'!$I$16,4)+'General inputs'!$H$38,SUM(G47,J47,M47,P47,S47,V47,Y47,AB47,AE47,AH47),"")</f>
        <v>125.88551084038772</v>
      </c>
      <c r="F47" s="32">
        <v>125.88551084038772</v>
      </c>
      <c r="G47" s="177">
        <f t="shared" si="11"/>
        <v>125.88551084038772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5">
      <c r="C48" s="26" t="str">
        <f>'MP Calculations'!D76</f>
        <v>2031-32</v>
      </c>
      <c r="D48" s="177">
        <f>IF(LEFT($C48,4)*1&lt;LEFT('General inputs'!$I$16,4)+'General inputs'!$H$38,SUM(G48,J48,M48,P48,S48,V48,Y48,AB48,AE48,AH48),"")</f>
        <v>126.83733118785312</v>
      </c>
      <c r="F48" s="32">
        <v>126.83733118785312</v>
      </c>
      <c r="G48" s="177">
        <f t="shared" si="11"/>
        <v>126.83733118785312</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5">
      <c r="C49" s="26" t="str">
        <f>'MP Calculations'!D77</f>
        <v>2032-33</v>
      </c>
      <c r="D49" s="177">
        <f>IF(LEFT($C49,4)*1&lt;LEFT('General inputs'!$I$16,4)+'General inputs'!$H$38,SUM(G49,J49,M49,P49,S49,V49,Y49,AB49,AE49,AH49),"")</f>
        <v>127.79634824895766</v>
      </c>
      <c r="F49" s="32">
        <v>127.79634824895766</v>
      </c>
      <c r="G49" s="177">
        <f t="shared" si="11"/>
        <v>127.79634824895766</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5">
      <c r="C50" s="26" t="str">
        <f>'MP Calculations'!D78</f>
        <v>2033-34</v>
      </c>
      <c r="D50" s="177">
        <f>IF(LEFT($C50,4)*1&lt;LEFT('General inputs'!$I$16,4)+'General inputs'!$H$38,SUM(G50,J50,M50,P50,S50,V50,Y50,AB50,AE50,AH50),"")</f>
        <v>128.76261643807084</v>
      </c>
      <c r="F50" s="32">
        <v>128.76261643807084</v>
      </c>
      <c r="G50" s="177">
        <f t="shared" si="11"/>
        <v>128.76261643807084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5">
      <c r="C51" s="26" t="str">
        <f>'MP Calculations'!D79</f>
        <v>2034-35</v>
      </c>
      <c r="D51" s="177">
        <f>IF(LEFT($C51,4)*1&lt;LEFT('General inputs'!$I$16,4)+'General inputs'!$H$38,SUM(G51,J51,M51,P51,S51,V51,Y51,AB51,AE51,AH51),"")</f>
        <v>129.73619058096301</v>
      </c>
      <c r="F51" s="32">
        <v>129.73619058096301</v>
      </c>
      <c r="G51" s="177">
        <f t="shared" si="11"/>
        <v>129.73619058096301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5">
      <c r="C52" s="26" t="str">
        <f>'MP Calculations'!D80</f>
        <v>2035-36</v>
      </c>
      <c r="D52" s="177">
        <f>IF(LEFT($C52,4)*1&lt;LEFT('General inputs'!$I$16,4)+'General inputs'!$H$38,SUM(G52,J52,M52,P52,S52,V52,Y52,AB52,AE52,AH52),"")</f>
        <v>130.71712591794494</v>
      </c>
      <c r="F52" s="32">
        <v>130.71712591794494</v>
      </c>
      <c r="G52" s="177">
        <f t="shared" si="11"/>
        <v>130.71712591794494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5">
      <c r="C53" s="26" t="str">
        <f>'MP Calculations'!D81</f>
        <v>2036-37</v>
      </c>
      <c r="D53" s="177">
        <f>IF(LEFT($C53,4)*1&lt;LEFT('General inputs'!$I$16,4)+'General inputs'!$H$38,SUM(G53,J53,M53,P53,S53,V53,Y53,AB53,AE53,AH53),"")</f>
        <v>131.70547810700737</v>
      </c>
      <c r="F53" s="32">
        <v>131.70547810700737</v>
      </c>
      <c r="G53" s="177">
        <f t="shared" si="11"/>
        <v>131.70547810700737</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5">
      <c r="C54" s="26" t="str">
        <f>'MP Calculations'!D82</f>
        <v>2037-38</v>
      </c>
      <c r="D54" s="177">
        <f>IF(LEFT($C54,4)*1&lt;LEFT('General inputs'!$I$16,4)+'General inputs'!$H$38,SUM(G54,J54,M54,P54,S54,V54,Y54,AB54,AE54,AH54),"")</f>
        <v>132.70130322697514</v>
      </c>
      <c r="F54" s="32">
        <v>132.70130322697514</v>
      </c>
      <c r="G54" s="177">
        <f t="shared" si="11"/>
        <v>132.70130322697514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5">
      <c r="C55" s="26" t="str">
        <f>'MP Calculations'!D83</f>
        <v>2038-39</v>
      </c>
      <c r="D55" s="177">
        <f>IF(LEFT($C55,4)*1&lt;LEFT('General inputs'!$I$16,4)+'General inputs'!$H$38,SUM(G55,J55,M55,P55,S55,V55,Y55,AB55,AE55,AH55),"")</f>
        <v>133.70465778067592</v>
      </c>
      <c r="F55" s="32">
        <v>133.70465778067592</v>
      </c>
      <c r="G55" s="177">
        <f t="shared" si="11"/>
        <v>133.70465778067592</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5">
      <c r="C56" s="26" t="str">
        <f>'MP Calculations'!D84</f>
        <v>2039-40</v>
      </c>
      <c r="D56" s="177">
        <f>IF(LEFT($C56,4)*1&lt;LEFT('General inputs'!$I$16,4)+'General inputs'!$H$38,SUM(G56,J56,M56,P56,S56,V56,Y56,AB56,AE56,AH56),"")</f>
        <v>134.7155986981561</v>
      </c>
      <c r="F56" s="32">
        <v>134.7155986981561</v>
      </c>
      <c r="G56" s="177">
        <f t="shared" si="11"/>
        <v>134.7155986981561</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5">
      <c r="C57" s="26" t="str">
        <f>'MP Calculations'!D85</f>
        <v>2040-41</v>
      </c>
      <c r="D57" s="177">
        <f>IF(LEFT($C57,4)*1&lt;LEFT('General inputs'!$I$16,4)+'General inputs'!$H$38,SUM(G57,J57,M57,P57,S57,V57,Y57,AB57,AE57,AH57),"")</f>
        <v>135.7341833399114</v>
      </c>
      <c r="F57" s="32">
        <v>135.7341833399114</v>
      </c>
      <c r="G57" s="177">
        <f t="shared" si="11"/>
        <v>135.7341833399114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5">
      <c r="C58" s="26" t="str">
        <f>'MP Calculations'!D86</f>
        <v>2041-42</v>
      </c>
      <c r="D58" s="177">
        <f>IF(LEFT($C58,4)*1&lt;LEFT('General inputs'!$I$16,4)+'General inputs'!$H$38,SUM(G58,J58,M58,P58,S58,V58,Y58,AB58,AE58,AH58),"")</f>
        <v>136.76046950014643</v>
      </c>
      <c r="F58" s="32">
        <v>136.76046950014643</v>
      </c>
      <c r="G58" s="177">
        <f t="shared" si="11"/>
        <v>136.76046950014643</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5">
      <c r="C59" s="26" t="str">
        <f>'MP Calculations'!D87</f>
        <v>2042-43</v>
      </c>
      <c r="D59" s="177">
        <f>IF(LEFT($C59,4)*1&lt;LEFT('General inputs'!$I$16,4)+'General inputs'!$H$38,SUM(G59,J59,M59,P59,S59,V59,Y59,AB59,AE59,AH59),"")</f>
        <v>137.79451541003436</v>
      </c>
      <c r="F59" s="32">
        <v>137.79451541003436</v>
      </c>
      <c r="G59" s="177">
        <f t="shared" si="11"/>
        <v>137.79451541003436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5">
      <c r="C60" s="26" t="str">
        <f>'MP Calculations'!D88</f>
        <v>2043-44</v>
      </c>
      <c r="D60" s="177">
        <f>IF(LEFT($C60,4)*1&lt;LEFT('General inputs'!$I$16,4)+'General inputs'!$H$38,SUM(G60,J60,M60,P60,S60,V60,Y60,AB60,AE60,AH60),"")</f>
        <v>138.83637974104931</v>
      </c>
      <c r="F60" s="32">
        <v>138.83637974104931</v>
      </c>
      <c r="G60" s="177">
        <f t="shared" si="11"/>
        <v>138.83637974104931</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5">
      <c r="C61" s="26" t="str">
        <f>'MP Calculations'!D89</f>
        <v>2044-45</v>
      </c>
      <c r="D61" s="177">
        <f>IF(LEFT($C61,4)*1&lt;LEFT('General inputs'!$I$16,4)+'General inputs'!$H$38,SUM(G61,J61,M61,P61,S61,V61,Y61,AB61,AE61,AH61),"")</f>
        <v>139.88612160827324</v>
      </c>
      <c r="F61" s="32">
        <v>139.88612160827324</v>
      </c>
      <c r="G61" s="177">
        <f t="shared" si="11"/>
        <v>139.88612160827324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5">
      <c r="C62" s="26" t="str">
        <f>'MP Calculations'!D90</f>
        <v>2045-46</v>
      </c>
      <c r="D62" s="177">
        <f>IF(LEFT($C62,4)*1&lt;LEFT('General inputs'!$I$16,4)+'General inputs'!$H$38,SUM(G62,J62,M62,P62,S62,V62,Y62,AB62,AE62,AH62),"")</f>
        <v>140.94380057375383</v>
      </c>
      <c r="F62" s="32">
        <v>140.94380057375383</v>
      </c>
      <c r="G62" s="177">
        <f t="shared" si="11"/>
        <v>140.94380057375383</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5">
      <c r="C63" s="26" t="str">
        <f>'MP Calculations'!D91</f>
        <v>2046-47</v>
      </c>
      <c r="D63" s="177">
        <f>IF(LEFT($C63,4)*1&lt;LEFT('General inputs'!$I$16,4)+'General inputs'!$H$38,SUM(G63,J63,M63,P63,S63,V63,Y63,AB63,AE63,AH63),"")</f>
        <v>142.00947664989144</v>
      </c>
      <c r="F63" s="32">
        <v>142.00947664989144</v>
      </c>
      <c r="G63" s="177">
        <f t="shared" si="11"/>
        <v>142.00947664989144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5">
      <c r="C64" s="26" t="str">
        <f>'MP Calculations'!D92</f>
        <v>2047-48</v>
      </c>
      <c r="D64" s="177">
        <f>IF(LEFT($C64,4)*1&lt;LEFT('General inputs'!$I$16,4)+'General inputs'!$H$38,SUM(G64,J64,M64,P64,S64,V64,Y64,AB64,AE64,AH64),"")</f>
        <v>143.08321030284424</v>
      </c>
      <c r="F64" s="32">
        <v>143.08321030284424</v>
      </c>
      <c r="G64" s="177">
        <f t="shared" si="11"/>
        <v>143.08321030284424</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5">
      <c r="C65" s="26" t="str">
        <f>'MP Calculations'!D93</f>
        <v>2048-49</v>
      </c>
      <c r="D65" s="177">
        <f>IF(LEFT($C65,4)*1&lt;LEFT('General inputs'!$I$16,4)+'General inputs'!$H$38,SUM(G65,J65,M65,P65,S65,V65,Y65,AB65,AE65,AH65),"")</f>
        <v>144.165062455937</v>
      </c>
      <c r="F65" s="32">
        <v>144.165062455937</v>
      </c>
      <c r="G65" s="177">
        <f t="shared" si="11"/>
        <v>144.165062455937</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Calculations'!D94</f>
        <v>2049-50</v>
      </c>
      <c r="D66" s="177">
        <f>IF(LEFT($C66,4)*1&lt;LEFT('General inputs'!$I$16,4)+'General inputs'!$H$38,SUM(G66,J66,M66,P66,S66,V66,Y66,AB66,AE66,AH66),"")</f>
        <v>145.25509449316451</v>
      </c>
      <c r="F66" s="32">
        <v>145.25509449316451</v>
      </c>
      <c r="G66" s="177">
        <f t="shared" si="11"/>
        <v>145.25509449316451</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Calculations'!D95</f>
        <v>2050-51</v>
      </c>
      <c r="D67" s="177">
        <f>IF(LEFT($C67,4)*1&lt;LEFT('General inputs'!$I$16,4)+'General inputs'!$H$38,SUM(G67,J67,M67,P67,S67,V67,Y67,AB67,AE67,AH67),"")</f>
        <v>146.35336826264029</v>
      </c>
      <c r="F67" s="32">
        <v>146.35336826264029</v>
      </c>
      <c r="G67" s="177">
        <f t="shared" si="11"/>
        <v>146.35336826264029</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Calculations'!D96</f>
        <v>2051-52</v>
      </c>
      <c r="D68" s="177">
        <f>IF(LEFT($C68,4)*1&lt;LEFT('General inputs'!$I$16,4)+'General inputs'!$H$38,SUM(G68,J68,M68,P68,S68,V68,Y68,AB68,AE68,AH68),"")</f>
        <v>147.45994608006731</v>
      </c>
      <c r="F68" s="32">
        <v>147.45994608006731</v>
      </c>
      <c r="G68" s="177">
        <f t="shared" si="11"/>
        <v>147.45994608006731</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8" zoomScaleNormal="100" workbookViewId="0">
      <selection activeCell="M71" sqref="M71"/>
    </sheetView>
  </sheetViews>
  <sheetFormatPr defaultRowHeight="11.5" x14ac:dyDescent="0.25"/>
  <cols>
    <col min="1" max="2" width="2.69921875" customWidth="1"/>
    <col min="3" max="3" width="5.69921875" customWidth="1"/>
    <col min="7" max="7" width="9.09765625" customWidth="1"/>
    <col min="12" max="12" width="10.8984375" customWidth="1"/>
    <col min="14" max="14" width="11.09765625" customWidth="1"/>
    <col min="17" max="17" width="11.09765625" customWidth="1"/>
    <col min="18" max="18" width="10.296875" customWidth="1"/>
  </cols>
  <sheetData>
    <row r="3" spans="3:7" ht="20" x14ac:dyDescent="0.4">
      <c r="C3" s="99" t="s">
        <v>110</v>
      </c>
    </row>
    <row r="6" spans="3:7" x14ac:dyDescent="0.25">
      <c r="C6" t="s">
        <v>194</v>
      </c>
      <c r="G6" s="155" t="s">
        <v>268</v>
      </c>
    </row>
    <row r="8" spans="3:7" ht="13.5" x14ac:dyDescent="0.35">
      <c r="C8" t="s">
        <v>67</v>
      </c>
    </row>
    <row r="10" spans="3:7" x14ac:dyDescent="0.25">
      <c r="C10" t="s">
        <v>60</v>
      </c>
    </row>
    <row r="12" spans="3:7" ht="13.5" x14ac:dyDescent="0.35">
      <c r="C12" s="26" t="s">
        <v>62</v>
      </c>
      <c r="D12" s="149" t="s">
        <v>197</v>
      </c>
    </row>
    <row r="13" spans="3:7" ht="13.5" x14ac:dyDescent="0.35">
      <c r="C13" s="26" t="s">
        <v>63</v>
      </c>
      <c r="D13" s="149" t="s">
        <v>198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5">
      <c r="C19" s="26"/>
    </row>
    <row r="20" spans="1:31" ht="13.5" x14ac:dyDescent="0.35">
      <c r="C20" t="s">
        <v>81</v>
      </c>
      <c r="G20" t="s">
        <v>82</v>
      </c>
      <c r="H20" s="132" t="str">
        <f>'General inputs'!I16</f>
        <v>2022-23</v>
      </c>
      <c r="J20" t="s">
        <v>83</v>
      </c>
      <c r="K20" s="133" t="str">
        <f>LEFT(H20,4)+'General inputs'!$H$38-1&amp;"-"&amp;RIGHT(H20,2)+'General inputs'!$H$38-1</f>
        <v>2051-52</v>
      </c>
    </row>
    <row r="21" spans="1:31" x14ac:dyDescent="0.25">
      <c r="C21" s="26"/>
    </row>
    <row r="22" spans="1:31" x14ac:dyDescent="0.25">
      <c r="C22" s="65" t="s">
        <v>130</v>
      </c>
    </row>
    <row r="23" spans="1:31" x14ac:dyDescent="0.25">
      <c r="C23" s="65"/>
      <c r="D23" s="65" t="s">
        <v>131</v>
      </c>
    </row>
    <row r="24" spans="1:31" x14ac:dyDescent="0.25">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5">
      <c r="C25" s="65"/>
      <c r="D25" s="65" t="s">
        <v>246</v>
      </c>
    </row>
    <row r="26" spans="1:31" x14ac:dyDescent="0.25">
      <c r="C26" s="65"/>
      <c r="D26" s="157" t="s">
        <v>248</v>
      </c>
    </row>
    <row r="27" spans="1:31" x14ac:dyDescent="0.25">
      <c r="C27" s="65"/>
      <c r="D27" s="157" t="s">
        <v>247</v>
      </c>
    </row>
    <row r="28" spans="1:31" x14ac:dyDescent="0.25">
      <c r="C28" s="65"/>
      <c r="D28" s="65" t="s">
        <v>249</v>
      </c>
    </row>
    <row r="29" spans="1:31" x14ac:dyDescent="0.25">
      <c r="C29" s="65"/>
      <c r="D29" s="157" t="s">
        <v>250</v>
      </c>
    </row>
    <row r="30" spans="1:31" x14ac:dyDescent="0.25">
      <c r="C30" s="65"/>
      <c r="D30" s="157" t="s">
        <v>251</v>
      </c>
    </row>
    <row r="32" spans="1:31" x14ac:dyDescent="0.25">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5">
      <c r="D34" t="s">
        <v>275</v>
      </c>
    </row>
    <row r="37" spans="3:26" ht="34.5" x14ac:dyDescent="0.25">
      <c r="E37" s="243" t="s">
        <v>986</v>
      </c>
      <c r="G37" s="254" t="s">
        <v>987</v>
      </c>
      <c r="H37" s="254"/>
      <c r="I37" s="254"/>
      <c r="J37" s="254"/>
      <c r="K37" s="254"/>
      <c r="L37" s="254"/>
      <c r="M37" s="254"/>
      <c r="N37" s="254"/>
      <c r="O37" s="254"/>
      <c r="P37" s="254"/>
      <c r="Q37" s="254"/>
      <c r="R37" s="254"/>
      <c r="S37" s="254"/>
      <c r="T37" s="254"/>
      <c r="U37" s="254"/>
      <c r="V37" s="254"/>
      <c r="W37" s="254"/>
      <c r="X37" s="254"/>
      <c r="Y37" s="254"/>
      <c r="Z37" s="254"/>
    </row>
    <row r="38" spans="3:26" ht="23" x14ac:dyDescent="0.25">
      <c r="E38" s="244" t="s">
        <v>988</v>
      </c>
      <c r="G38" s="244" t="s">
        <v>989</v>
      </c>
      <c r="H38" s="244" t="s">
        <v>279</v>
      </c>
      <c r="I38" s="244" t="s">
        <v>990</v>
      </c>
      <c r="J38" s="244" t="s">
        <v>991</v>
      </c>
      <c r="K38" s="244" t="s">
        <v>992</v>
      </c>
      <c r="L38" s="244" t="s">
        <v>993</v>
      </c>
      <c r="M38" s="244" t="s">
        <v>994</v>
      </c>
      <c r="N38" s="244" t="s">
        <v>995</v>
      </c>
      <c r="O38" s="244" t="s">
        <v>996</v>
      </c>
      <c r="P38" s="244" t="s">
        <v>997</v>
      </c>
      <c r="Q38" s="244" t="s">
        <v>998</v>
      </c>
      <c r="R38" s="244" t="s">
        <v>999</v>
      </c>
      <c r="S38" s="244" t="s">
        <v>1000</v>
      </c>
      <c r="T38" s="244" t="s">
        <v>1001</v>
      </c>
      <c r="U38" s="244" t="s">
        <v>1002</v>
      </c>
      <c r="V38" s="244" t="s">
        <v>1003</v>
      </c>
      <c r="W38" s="244" t="s">
        <v>1004</v>
      </c>
      <c r="X38" s="244" t="s">
        <v>1005</v>
      </c>
      <c r="Y38" s="244" t="s">
        <v>1006</v>
      </c>
      <c r="Z38" s="244" t="s">
        <v>1007</v>
      </c>
    </row>
    <row r="40" spans="3:26" x14ac:dyDescent="0.25">
      <c r="C40">
        <v>2023</v>
      </c>
      <c r="E40">
        <v>694.43</v>
      </c>
      <c r="G40" s="245">
        <v>248.97</v>
      </c>
      <c r="H40" s="245">
        <v>261.66000000000003</v>
      </c>
      <c r="I40" s="245">
        <v>830.18</v>
      </c>
      <c r="J40" s="245">
        <v>201.6</v>
      </c>
      <c r="K40" s="245">
        <v>492.01</v>
      </c>
      <c r="L40" s="245">
        <v>1153.69</v>
      </c>
      <c r="M40" s="245">
        <v>316.24</v>
      </c>
      <c r="N40" s="245">
        <v>1342.61</v>
      </c>
      <c r="O40" s="245">
        <v>255.87</v>
      </c>
      <c r="P40" s="245">
        <v>443.02</v>
      </c>
      <c r="Q40" s="245">
        <v>1275.32</v>
      </c>
      <c r="R40" s="245">
        <v>495.08</v>
      </c>
      <c r="S40" s="245">
        <v>520.58000000000004</v>
      </c>
      <c r="T40" s="245">
        <v>314.37</v>
      </c>
      <c r="U40" s="245">
        <v>902.44</v>
      </c>
      <c r="V40" s="245">
        <v>464.42</v>
      </c>
      <c r="W40" s="245">
        <v>341.59</v>
      </c>
      <c r="X40" s="245">
        <v>661.91</v>
      </c>
      <c r="Y40" s="245">
        <v>216.95</v>
      </c>
      <c r="Z40" s="245">
        <v>0</v>
      </c>
    </row>
    <row r="41" spans="3:26" x14ac:dyDescent="0.25">
      <c r="C41">
        <v>2024</v>
      </c>
      <c r="E41">
        <v>694.43</v>
      </c>
      <c r="G41" s="245">
        <v>240.88</v>
      </c>
      <c r="H41" s="245">
        <v>251.56</v>
      </c>
      <c r="I41" s="245">
        <v>739.66</v>
      </c>
      <c r="J41" s="245">
        <v>194.31</v>
      </c>
      <c r="K41" s="245">
        <v>476.49</v>
      </c>
      <c r="L41" s="245">
        <v>1041.42</v>
      </c>
      <c r="M41" s="245">
        <v>298.08999999999997</v>
      </c>
      <c r="N41" s="245">
        <v>1279.71</v>
      </c>
      <c r="O41" s="245">
        <v>241.09</v>
      </c>
      <c r="P41" s="245">
        <v>412.76</v>
      </c>
      <c r="Q41" s="245">
        <v>1180.73</v>
      </c>
      <c r="R41" s="245">
        <v>467.05</v>
      </c>
      <c r="S41" s="245">
        <v>511.52</v>
      </c>
      <c r="T41" s="245">
        <v>299.58999999999997</v>
      </c>
      <c r="U41" s="245">
        <v>844.22</v>
      </c>
      <c r="V41" s="245">
        <v>442.2</v>
      </c>
      <c r="W41" s="245">
        <v>320.52</v>
      </c>
      <c r="X41" s="245">
        <v>636.79</v>
      </c>
      <c r="Y41" s="245">
        <v>248.96</v>
      </c>
      <c r="Z41" s="245">
        <v>0</v>
      </c>
    </row>
    <row r="42" spans="3:26" x14ac:dyDescent="0.25">
      <c r="C42">
        <v>2025</v>
      </c>
      <c r="E42">
        <v>694.43</v>
      </c>
      <c r="G42" s="245">
        <v>241.82</v>
      </c>
      <c r="H42" s="245">
        <v>252.58</v>
      </c>
      <c r="I42" s="245">
        <v>729.09</v>
      </c>
      <c r="J42" s="245">
        <v>195.1</v>
      </c>
      <c r="K42" s="245">
        <v>482.42</v>
      </c>
      <c r="L42" s="245">
        <v>1224.27</v>
      </c>
      <c r="M42" s="245">
        <v>293.10000000000002</v>
      </c>
      <c r="N42" s="245">
        <v>1268.1600000000001</v>
      </c>
      <c r="O42" s="245">
        <v>245.54</v>
      </c>
      <c r="P42" s="245">
        <v>396.31</v>
      </c>
      <c r="Q42" s="245">
        <v>1115.25</v>
      </c>
      <c r="R42" s="245">
        <v>1964.98</v>
      </c>
      <c r="S42" s="245">
        <v>490.43</v>
      </c>
      <c r="T42" s="245">
        <v>297.77999999999997</v>
      </c>
      <c r="U42" s="245">
        <v>818.34</v>
      </c>
      <c r="V42" s="245">
        <v>445.65</v>
      </c>
      <c r="W42" s="245">
        <v>319.43</v>
      </c>
      <c r="X42" s="245">
        <v>629.76</v>
      </c>
      <c r="Y42" s="245">
        <v>202.05</v>
      </c>
      <c r="Z42" s="245">
        <v>0</v>
      </c>
    </row>
    <row r="43" spans="3:26" x14ac:dyDescent="0.25">
      <c r="C43">
        <v>2026</v>
      </c>
      <c r="E43">
        <v>694.43</v>
      </c>
      <c r="G43" s="245">
        <v>234.8</v>
      </c>
      <c r="H43" s="245">
        <v>245.11</v>
      </c>
      <c r="I43" s="245">
        <v>723.71</v>
      </c>
      <c r="J43" s="245">
        <v>189.04</v>
      </c>
      <c r="K43" s="245">
        <v>492.73</v>
      </c>
      <c r="L43" s="245">
        <v>1117.6300000000001</v>
      </c>
      <c r="M43" s="245">
        <v>278.99</v>
      </c>
      <c r="N43" s="245">
        <v>1215.69</v>
      </c>
      <c r="O43" s="245">
        <v>231.46</v>
      </c>
      <c r="P43" s="245">
        <v>372.92</v>
      </c>
      <c r="Q43" s="245">
        <v>1041.6400000000001</v>
      </c>
      <c r="R43" s="245">
        <v>435.05</v>
      </c>
      <c r="S43" s="245">
        <v>470.93</v>
      </c>
      <c r="T43" s="245">
        <v>286.38</v>
      </c>
      <c r="U43" s="245">
        <v>768.33</v>
      </c>
      <c r="V43" s="245">
        <v>428.4</v>
      </c>
      <c r="W43" s="245">
        <v>305.16000000000003</v>
      </c>
      <c r="X43" s="245">
        <v>606.47</v>
      </c>
      <c r="Y43" s="245">
        <v>214.14</v>
      </c>
      <c r="Z43" s="245">
        <v>0</v>
      </c>
    </row>
    <row r="44" spans="3:26" x14ac:dyDescent="0.25">
      <c r="C44">
        <v>2027</v>
      </c>
      <c r="E44">
        <v>694.43</v>
      </c>
      <c r="G44" s="245">
        <v>232.77</v>
      </c>
      <c r="H44" s="245">
        <v>244.28</v>
      </c>
      <c r="I44" s="245">
        <v>657</v>
      </c>
      <c r="J44" s="245">
        <v>186.95</v>
      </c>
      <c r="K44" s="245">
        <v>477.71</v>
      </c>
      <c r="L44" s="245">
        <v>829.04</v>
      </c>
      <c r="M44" s="245">
        <v>270.87</v>
      </c>
      <c r="N44" s="245">
        <v>1139.18</v>
      </c>
      <c r="O44" s="245">
        <v>231.35</v>
      </c>
      <c r="P44" s="245">
        <v>361.78</v>
      </c>
      <c r="Q44" s="245">
        <v>990.33</v>
      </c>
      <c r="R44" s="245">
        <v>1817.48</v>
      </c>
      <c r="S44" s="245">
        <v>476.56</v>
      </c>
      <c r="T44" s="245">
        <v>280.52999999999997</v>
      </c>
      <c r="U44" s="245">
        <v>734.54</v>
      </c>
      <c r="V44" s="245">
        <v>415.26</v>
      </c>
      <c r="W44" s="245">
        <v>310.45</v>
      </c>
      <c r="X44" s="245">
        <v>588.65</v>
      </c>
      <c r="Y44" s="245">
        <v>192.21</v>
      </c>
      <c r="Z44" s="245">
        <v>0</v>
      </c>
    </row>
    <row r="45" spans="3:26" x14ac:dyDescent="0.25">
      <c r="C45">
        <v>2028</v>
      </c>
      <c r="E45">
        <v>694.43</v>
      </c>
      <c r="G45" s="245">
        <v>231.19</v>
      </c>
      <c r="H45" s="245">
        <v>242.07</v>
      </c>
      <c r="I45" s="245">
        <v>657.16</v>
      </c>
      <c r="J45" s="245">
        <v>185.89</v>
      </c>
      <c r="K45" s="245">
        <v>455.58</v>
      </c>
      <c r="L45" s="245">
        <v>851.71</v>
      </c>
      <c r="M45" s="245">
        <v>266.13</v>
      </c>
      <c r="N45" s="245">
        <v>1165.93</v>
      </c>
      <c r="O45" s="245">
        <v>228.8</v>
      </c>
      <c r="P45" s="245">
        <v>352.48</v>
      </c>
      <c r="Q45" s="245">
        <v>960.64</v>
      </c>
      <c r="R45" s="245">
        <v>407.46</v>
      </c>
      <c r="S45" s="245">
        <v>462</v>
      </c>
      <c r="T45" s="245">
        <v>278.12</v>
      </c>
      <c r="U45" s="245">
        <v>709.09</v>
      </c>
      <c r="V45" s="245">
        <v>406.28</v>
      </c>
      <c r="W45" s="245">
        <v>294.91000000000003</v>
      </c>
      <c r="X45" s="245">
        <v>594.16999999999996</v>
      </c>
      <c r="Y45" s="245">
        <v>206.09</v>
      </c>
      <c r="Z45" s="245">
        <v>-1.44</v>
      </c>
    </row>
    <row r="46" spans="3:26" x14ac:dyDescent="0.25">
      <c r="C46">
        <v>2029</v>
      </c>
      <c r="E46">
        <v>694.43</v>
      </c>
      <c r="G46" s="245">
        <v>231.19</v>
      </c>
      <c r="H46" s="245">
        <v>242.07</v>
      </c>
      <c r="I46" s="245">
        <v>657.16</v>
      </c>
      <c r="J46" s="245">
        <v>185.89</v>
      </c>
      <c r="K46" s="245">
        <v>455.58</v>
      </c>
      <c r="L46" s="245">
        <v>851.71</v>
      </c>
      <c r="M46" s="245">
        <v>266.13</v>
      </c>
      <c r="N46" s="245">
        <v>1165.93</v>
      </c>
      <c r="O46" s="245">
        <v>228.8</v>
      </c>
      <c r="P46" s="245">
        <v>352.48</v>
      </c>
      <c r="Q46" s="245">
        <v>960.64</v>
      </c>
      <c r="R46" s="245">
        <v>407.46</v>
      </c>
      <c r="S46" s="245">
        <v>462</v>
      </c>
      <c r="T46" s="245">
        <v>278.12</v>
      </c>
      <c r="U46" s="245">
        <v>709.09</v>
      </c>
      <c r="V46" s="245">
        <v>406.28</v>
      </c>
      <c r="W46" s="245">
        <v>294.91000000000003</v>
      </c>
      <c r="X46" s="245">
        <v>594.16999999999996</v>
      </c>
      <c r="Y46" s="245">
        <v>206.09</v>
      </c>
      <c r="Z46" s="245">
        <v>-1.5</v>
      </c>
    </row>
    <row r="47" spans="3:26" x14ac:dyDescent="0.25">
      <c r="C47">
        <v>2030</v>
      </c>
      <c r="E47">
        <v>694.43</v>
      </c>
      <c r="G47" s="245">
        <v>231.19</v>
      </c>
      <c r="H47" s="245">
        <v>242.07</v>
      </c>
      <c r="I47" s="245">
        <v>657.16</v>
      </c>
      <c r="J47" s="245">
        <v>185.89</v>
      </c>
      <c r="K47" s="245">
        <v>455.58</v>
      </c>
      <c r="L47" s="245">
        <v>851.71</v>
      </c>
      <c r="M47" s="245">
        <v>266.13</v>
      </c>
      <c r="N47" s="245">
        <v>1165.93</v>
      </c>
      <c r="O47" s="245">
        <v>228.8</v>
      </c>
      <c r="P47" s="245">
        <v>352.48</v>
      </c>
      <c r="Q47" s="245">
        <v>960.64</v>
      </c>
      <c r="R47" s="245">
        <v>407.46</v>
      </c>
      <c r="S47" s="245">
        <v>462</v>
      </c>
      <c r="T47" s="245">
        <v>278.12</v>
      </c>
      <c r="U47" s="245">
        <v>709.09</v>
      </c>
      <c r="V47" s="245">
        <v>406.28</v>
      </c>
      <c r="W47" s="245">
        <v>294.91000000000003</v>
      </c>
      <c r="X47" s="245">
        <v>594.16999999999996</v>
      </c>
      <c r="Y47" s="245">
        <v>206.09</v>
      </c>
      <c r="Z47" s="245">
        <v>-1.56</v>
      </c>
    </row>
    <row r="48" spans="3:26" x14ac:dyDescent="0.25">
      <c r="C48">
        <v>2031</v>
      </c>
      <c r="E48">
        <v>694.43</v>
      </c>
      <c r="G48" s="245">
        <v>231.19</v>
      </c>
      <c r="H48" s="245">
        <v>242.07</v>
      </c>
      <c r="I48" s="245">
        <v>657.16</v>
      </c>
      <c r="J48" s="245">
        <v>185.89</v>
      </c>
      <c r="K48" s="245">
        <v>455.58</v>
      </c>
      <c r="L48" s="245">
        <v>851.71</v>
      </c>
      <c r="M48" s="245">
        <v>266.13</v>
      </c>
      <c r="N48" s="245">
        <v>1165.93</v>
      </c>
      <c r="O48" s="245">
        <v>228.8</v>
      </c>
      <c r="P48" s="245">
        <v>352.48</v>
      </c>
      <c r="Q48" s="245">
        <v>960.64</v>
      </c>
      <c r="R48" s="245">
        <v>407.46</v>
      </c>
      <c r="S48" s="245">
        <v>462</v>
      </c>
      <c r="T48" s="245">
        <v>278.12</v>
      </c>
      <c r="U48" s="245">
        <v>709.09</v>
      </c>
      <c r="V48" s="245">
        <v>406.28</v>
      </c>
      <c r="W48" s="245">
        <v>294.91000000000003</v>
      </c>
      <c r="X48" s="245">
        <v>594.16999999999996</v>
      </c>
      <c r="Y48" s="245">
        <v>206.09</v>
      </c>
      <c r="Z48" s="245">
        <v>-1.53</v>
      </c>
    </row>
    <row r="49" spans="3:26" x14ac:dyDescent="0.25">
      <c r="C49">
        <v>2032</v>
      </c>
      <c r="E49">
        <v>694.43</v>
      </c>
      <c r="G49" s="245">
        <v>231.19</v>
      </c>
      <c r="H49" s="245">
        <v>242.07</v>
      </c>
      <c r="I49" s="245">
        <v>657.16</v>
      </c>
      <c r="J49" s="245">
        <v>185.89</v>
      </c>
      <c r="K49" s="245">
        <v>455.58</v>
      </c>
      <c r="L49" s="245">
        <v>851.71</v>
      </c>
      <c r="M49" s="245">
        <v>266.13</v>
      </c>
      <c r="N49" s="245">
        <v>1165.93</v>
      </c>
      <c r="O49" s="245">
        <v>228.8</v>
      </c>
      <c r="P49" s="245">
        <v>352.48</v>
      </c>
      <c r="Q49" s="245">
        <v>960.64</v>
      </c>
      <c r="R49" s="245">
        <v>407.46</v>
      </c>
      <c r="S49" s="245">
        <v>462</v>
      </c>
      <c r="T49" s="245">
        <v>278.12</v>
      </c>
      <c r="U49" s="245">
        <v>709.09</v>
      </c>
      <c r="V49" s="245">
        <v>406.28</v>
      </c>
      <c r="W49" s="245">
        <v>294.91000000000003</v>
      </c>
      <c r="X49" s="245">
        <v>594.16999999999996</v>
      </c>
      <c r="Y49" s="245">
        <v>206.09</v>
      </c>
      <c r="Z49" s="245">
        <v>-1.51</v>
      </c>
    </row>
    <row r="50" spans="3:26" x14ac:dyDescent="0.25">
      <c r="C50">
        <v>2033</v>
      </c>
      <c r="E50">
        <v>694.43</v>
      </c>
      <c r="G50" s="245">
        <v>231.19</v>
      </c>
      <c r="H50" s="245">
        <v>242.07</v>
      </c>
      <c r="I50" s="245">
        <v>657.16</v>
      </c>
      <c r="J50" s="245">
        <v>185.89</v>
      </c>
      <c r="K50" s="245">
        <v>455.58</v>
      </c>
      <c r="L50" s="245">
        <v>851.71</v>
      </c>
      <c r="M50" s="245">
        <v>266.13</v>
      </c>
      <c r="N50" s="245">
        <v>1165.93</v>
      </c>
      <c r="O50" s="245">
        <v>228.8</v>
      </c>
      <c r="P50" s="245">
        <v>352.48</v>
      </c>
      <c r="Q50" s="245">
        <v>960.64</v>
      </c>
      <c r="R50" s="245">
        <v>407.46</v>
      </c>
      <c r="S50" s="245">
        <v>462</v>
      </c>
      <c r="T50" s="245">
        <v>278.12</v>
      </c>
      <c r="U50" s="245">
        <v>709.09</v>
      </c>
      <c r="V50" s="245">
        <v>406.28</v>
      </c>
      <c r="W50" s="245">
        <v>294.91000000000003</v>
      </c>
      <c r="X50" s="245">
        <v>594.16999999999996</v>
      </c>
      <c r="Y50" s="245">
        <v>206.09</v>
      </c>
      <c r="Z50" s="245">
        <v>-1.55</v>
      </c>
    </row>
    <row r="51" spans="3:26" x14ac:dyDescent="0.25">
      <c r="C51">
        <v>2034</v>
      </c>
      <c r="E51">
        <v>694.43</v>
      </c>
      <c r="G51" s="245">
        <v>231.19</v>
      </c>
      <c r="H51" s="245">
        <v>242.07</v>
      </c>
      <c r="I51" s="245">
        <v>657.16</v>
      </c>
      <c r="J51" s="245">
        <v>185.89</v>
      </c>
      <c r="K51" s="245">
        <v>455.58</v>
      </c>
      <c r="L51" s="245">
        <v>851.71</v>
      </c>
      <c r="M51" s="245">
        <v>266.13</v>
      </c>
      <c r="N51" s="245">
        <v>1165.93</v>
      </c>
      <c r="O51" s="245">
        <v>228.8</v>
      </c>
      <c r="P51" s="245">
        <v>352.48</v>
      </c>
      <c r="Q51" s="245">
        <v>960.64</v>
      </c>
      <c r="R51" s="245">
        <v>407.46</v>
      </c>
      <c r="S51" s="245">
        <v>462</v>
      </c>
      <c r="T51" s="245">
        <v>278.12</v>
      </c>
      <c r="U51" s="245">
        <v>709.09</v>
      </c>
      <c r="V51" s="245">
        <v>406.28</v>
      </c>
      <c r="W51" s="245">
        <v>294.91000000000003</v>
      </c>
      <c r="X51" s="245">
        <v>594.16999999999996</v>
      </c>
      <c r="Y51" s="245">
        <v>206.09</v>
      </c>
      <c r="Z51" s="245">
        <v>-1.58</v>
      </c>
    </row>
    <row r="52" spans="3:26" x14ac:dyDescent="0.25">
      <c r="C52">
        <v>2035</v>
      </c>
      <c r="E52">
        <v>694.43</v>
      </c>
      <c r="G52" s="245">
        <v>231.19</v>
      </c>
      <c r="H52" s="245">
        <v>242.07</v>
      </c>
      <c r="I52" s="245">
        <v>657.16</v>
      </c>
      <c r="J52" s="245">
        <v>185.89</v>
      </c>
      <c r="K52" s="245">
        <v>455.58</v>
      </c>
      <c r="L52" s="245">
        <v>851.71</v>
      </c>
      <c r="M52" s="245">
        <v>266.13</v>
      </c>
      <c r="N52" s="245">
        <v>1165.93</v>
      </c>
      <c r="O52" s="245">
        <v>228.8</v>
      </c>
      <c r="P52" s="245">
        <v>352.48</v>
      </c>
      <c r="Q52" s="245">
        <v>960.64</v>
      </c>
      <c r="R52" s="245">
        <v>407.46</v>
      </c>
      <c r="S52" s="245">
        <v>462</v>
      </c>
      <c r="T52" s="245">
        <v>278.12</v>
      </c>
      <c r="U52" s="245">
        <v>709.09</v>
      </c>
      <c r="V52" s="245">
        <v>406.28</v>
      </c>
      <c r="W52" s="245">
        <v>294.91000000000003</v>
      </c>
      <c r="X52" s="245">
        <v>594.16999999999996</v>
      </c>
      <c r="Y52" s="245">
        <v>206.09</v>
      </c>
      <c r="Z52" s="245">
        <v>-1.64</v>
      </c>
    </row>
    <row r="53" spans="3:26" x14ac:dyDescent="0.25">
      <c r="C53">
        <v>2036</v>
      </c>
      <c r="E53">
        <v>694.43</v>
      </c>
      <c r="G53" s="245">
        <v>231.19</v>
      </c>
      <c r="H53" s="245">
        <v>242.07</v>
      </c>
      <c r="I53" s="245">
        <v>657.16</v>
      </c>
      <c r="J53" s="245">
        <v>185.89</v>
      </c>
      <c r="K53" s="245">
        <v>455.58</v>
      </c>
      <c r="L53" s="245">
        <v>851.71</v>
      </c>
      <c r="M53" s="245">
        <v>266.13</v>
      </c>
      <c r="N53" s="245">
        <v>1165.93</v>
      </c>
      <c r="O53" s="245">
        <v>228.8</v>
      </c>
      <c r="P53" s="245">
        <v>352.48</v>
      </c>
      <c r="Q53" s="245">
        <v>960.64</v>
      </c>
      <c r="R53" s="245">
        <v>407.46</v>
      </c>
      <c r="S53" s="245">
        <v>462</v>
      </c>
      <c r="T53" s="245">
        <v>278.12</v>
      </c>
      <c r="U53" s="245">
        <v>709.09</v>
      </c>
      <c r="V53" s="245">
        <v>406.28</v>
      </c>
      <c r="W53" s="245">
        <v>294.91000000000003</v>
      </c>
      <c r="X53" s="245">
        <v>594.16999999999996</v>
      </c>
      <c r="Y53" s="245">
        <v>206.09</v>
      </c>
      <c r="Z53" s="245">
        <v>-1.65</v>
      </c>
    </row>
    <row r="54" spans="3:26" x14ac:dyDescent="0.25">
      <c r="C54">
        <v>2037</v>
      </c>
      <c r="E54">
        <v>694.43</v>
      </c>
      <c r="G54" s="245">
        <v>231.19</v>
      </c>
      <c r="H54" s="245">
        <v>242.07</v>
      </c>
      <c r="I54" s="245">
        <v>657.16</v>
      </c>
      <c r="J54" s="245">
        <v>185.89</v>
      </c>
      <c r="K54" s="245">
        <v>455.58</v>
      </c>
      <c r="L54" s="245">
        <v>851.71</v>
      </c>
      <c r="M54" s="245">
        <v>266.13</v>
      </c>
      <c r="N54" s="245">
        <v>1165.93</v>
      </c>
      <c r="O54" s="245">
        <v>228.8</v>
      </c>
      <c r="P54" s="245">
        <v>352.48</v>
      </c>
      <c r="Q54" s="245">
        <v>960.64</v>
      </c>
      <c r="R54" s="245">
        <v>407.46</v>
      </c>
      <c r="S54" s="245">
        <v>462</v>
      </c>
      <c r="T54" s="245">
        <v>278.12</v>
      </c>
      <c r="U54" s="245">
        <v>709.09</v>
      </c>
      <c r="V54" s="245">
        <v>406.28</v>
      </c>
      <c r="W54" s="245">
        <v>294.91000000000003</v>
      </c>
      <c r="X54" s="245">
        <v>594.16999999999996</v>
      </c>
      <c r="Y54" s="245">
        <v>206.09</v>
      </c>
      <c r="Z54" s="245">
        <v>-1.66</v>
      </c>
    </row>
    <row r="55" spans="3:26" x14ac:dyDescent="0.25">
      <c r="C55">
        <v>2038</v>
      </c>
      <c r="E55">
        <v>694.43</v>
      </c>
      <c r="G55" s="245">
        <v>231.19</v>
      </c>
      <c r="H55" s="245">
        <v>242.07</v>
      </c>
      <c r="I55" s="245">
        <v>657.16</v>
      </c>
      <c r="J55" s="245">
        <v>185.89</v>
      </c>
      <c r="K55" s="245">
        <v>455.58</v>
      </c>
      <c r="L55" s="245">
        <v>851.71</v>
      </c>
      <c r="M55" s="245">
        <v>266.13</v>
      </c>
      <c r="N55" s="245">
        <v>1165.93</v>
      </c>
      <c r="O55" s="245">
        <v>228.8</v>
      </c>
      <c r="P55" s="245">
        <v>352.48</v>
      </c>
      <c r="Q55" s="245">
        <v>960.64</v>
      </c>
      <c r="R55" s="245">
        <v>407.46</v>
      </c>
      <c r="S55" s="245">
        <v>462</v>
      </c>
      <c r="T55" s="245">
        <v>278.12</v>
      </c>
      <c r="U55" s="245">
        <v>709.09</v>
      </c>
      <c r="V55" s="245">
        <v>406.28</v>
      </c>
      <c r="W55" s="245">
        <v>294.91000000000003</v>
      </c>
      <c r="X55" s="245">
        <v>594.16999999999996</v>
      </c>
      <c r="Y55" s="245">
        <v>206.09</v>
      </c>
      <c r="Z55" s="245">
        <v>-1.66</v>
      </c>
    </row>
    <row r="56" spans="3:26" x14ac:dyDescent="0.25">
      <c r="C56">
        <v>2039</v>
      </c>
      <c r="E56">
        <v>694.43</v>
      </c>
      <c r="G56" s="245">
        <v>231.19</v>
      </c>
      <c r="H56" s="245">
        <v>242.07</v>
      </c>
      <c r="I56" s="245">
        <v>657.16</v>
      </c>
      <c r="J56" s="245">
        <v>185.89</v>
      </c>
      <c r="K56" s="245">
        <v>455.58</v>
      </c>
      <c r="L56" s="245">
        <v>851.71</v>
      </c>
      <c r="M56" s="245">
        <v>266.13</v>
      </c>
      <c r="N56" s="245">
        <v>1165.93</v>
      </c>
      <c r="O56" s="245">
        <v>228.8</v>
      </c>
      <c r="P56" s="245">
        <v>352.48</v>
      </c>
      <c r="Q56" s="245">
        <v>960.64</v>
      </c>
      <c r="R56" s="245">
        <v>407.46</v>
      </c>
      <c r="S56" s="245">
        <v>462</v>
      </c>
      <c r="T56" s="245">
        <v>278.12</v>
      </c>
      <c r="U56" s="245">
        <v>709.09</v>
      </c>
      <c r="V56" s="245">
        <v>406.28</v>
      </c>
      <c r="W56" s="245">
        <v>294.91000000000003</v>
      </c>
      <c r="X56" s="245">
        <v>594.16999999999996</v>
      </c>
      <c r="Y56" s="245">
        <v>206.09</v>
      </c>
      <c r="Z56" s="245">
        <v>-1.66</v>
      </c>
    </row>
    <row r="57" spans="3:26" x14ac:dyDescent="0.25">
      <c r="C57">
        <v>2040</v>
      </c>
      <c r="E57">
        <v>694.43</v>
      </c>
      <c r="G57" s="245">
        <v>231.19</v>
      </c>
      <c r="H57" s="245">
        <v>242.07</v>
      </c>
      <c r="I57" s="245">
        <v>657.16</v>
      </c>
      <c r="J57" s="245">
        <v>185.89</v>
      </c>
      <c r="K57" s="245">
        <v>455.58</v>
      </c>
      <c r="L57" s="245">
        <v>851.71</v>
      </c>
      <c r="M57" s="245">
        <v>266.13</v>
      </c>
      <c r="N57" s="245">
        <v>1165.93</v>
      </c>
      <c r="O57" s="245">
        <v>228.8</v>
      </c>
      <c r="P57" s="245">
        <v>352.48</v>
      </c>
      <c r="Q57" s="245">
        <v>960.64</v>
      </c>
      <c r="R57" s="245">
        <v>407.46</v>
      </c>
      <c r="S57" s="245">
        <v>462</v>
      </c>
      <c r="T57" s="245">
        <v>278.12</v>
      </c>
      <c r="U57" s="245">
        <v>709.09</v>
      </c>
      <c r="V57" s="245">
        <v>406.28</v>
      </c>
      <c r="W57" s="245">
        <v>294.91000000000003</v>
      </c>
      <c r="X57" s="245">
        <v>594.16999999999996</v>
      </c>
      <c r="Y57" s="245">
        <v>206.09</v>
      </c>
      <c r="Z57" s="245">
        <v>-1.66</v>
      </c>
    </row>
    <row r="58" spans="3:26" x14ac:dyDescent="0.25">
      <c r="C58">
        <v>2041</v>
      </c>
      <c r="E58">
        <v>694.43</v>
      </c>
      <c r="G58" s="245">
        <v>231.19</v>
      </c>
      <c r="H58" s="245">
        <v>242.07</v>
      </c>
      <c r="I58" s="245">
        <v>657.16</v>
      </c>
      <c r="J58" s="245">
        <v>185.89</v>
      </c>
      <c r="K58" s="245">
        <v>455.58</v>
      </c>
      <c r="L58" s="245">
        <v>851.71</v>
      </c>
      <c r="M58" s="245">
        <v>266.13</v>
      </c>
      <c r="N58" s="245">
        <v>1165.93</v>
      </c>
      <c r="O58" s="245">
        <v>228.8</v>
      </c>
      <c r="P58" s="245">
        <v>352.48</v>
      </c>
      <c r="Q58" s="245">
        <v>960.64</v>
      </c>
      <c r="R58" s="245">
        <v>407.46</v>
      </c>
      <c r="S58" s="245">
        <v>462</v>
      </c>
      <c r="T58" s="245">
        <v>278.12</v>
      </c>
      <c r="U58" s="245">
        <v>709.09</v>
      </c>
      <c r="V58" s="245">
        <v>406.28</v>
      </c>
      <c r="W58" s="245">
        <v>294.91000000000003</v>
      </c>
      <c r="X58" s="245">
        <v>594.16999999999996</v>
      </c>
      <c r="Y58" s="245">
        <v>206.09</v>
      </c>
      <c r="Z58" s="245">
        <v>-1.65</v>
      </c>
    </row>
    <row r="59" spans="3:26" x14ac:dyDescent="0.25">
      <c r="C59">
        <v>2042</v>
      </c>
      <c r="E59">
        <v>694.43</v>
      </c>
      <c r="G59" s="245">
        <v>231.19</v>
      </c>
      <c r="H59" s="245">
        <v>242.07</v>
      </c>
      <c r="I59" s="245">
        <v>657.16</v>
      </c>
      <c r="J59" s="245">
        <v>185.89</v>
      </c>
      <c r="K59" s="245">
        <v>455.58</v>
      </c>
      <c r="L59" s="245">
        <v>851.71</v>
      </c>
      <c r="M59" s="245">
        <v>266.13</v>
      </c>
      <c r="N59" s="245">
        <v>1165.93</v>
      </c>
      <c r="O59" s="245">
        <v>228.8</v>
      </c>
      <c r="P59" s="245">
        <v>352.48</v>
      </c>
      <c r="Q59" s="245">
        <v>960.64</v>
      </c>
      <c r="R59" s="245">
        <v>407.46</v>
      </c>
      <c r="S59" s="245">
        <v>462</v>
      </c>
      <c r="T59" s="245">
        <v>278.12</v>
      </c>
      <c r="U59" s="245">
        <v>709.09</v>
      </c>
      <c r="V59" s="245">
        <v>406.28</v>
      </c>
      <c r="W59" s="245">
        <v>294.91000000000003</v>
      </c>
      <c r="X59" s="245">
        <v>594.16999999999996</v>
      </c>
      <c r="Y59" s="245">
        <v>206.09</v>
      </c>
      <c r="Z59" s="245">
        <v>-1.64</v>
      </c>
    </row>
    <row r="60" spans="3:26" x14ac:dyDescent="0.25">
      <c r="C60">
        <v>2043</v>
      </c>
      <c r="E60">
        <v>694.43</v>
      </c>
      <c r="G60" s="245">
        <v>231.19</v>
      </c>
      <c r="H60" s="245">
        <v>242.07</v>
      </c>
      <c r="I60" s="245">
        <v>657.16</v>
      </c>
      <c r="J60" s="245">
        <v>185.89</v>
      </c>
      <c r="K60" s="245">
        <v>455.58</v>
      </c>
      <c r="L60" s="245">
        <v>851.71</v>
      </c>
      <c r="M60" s="245">
        <v>266.13</v>
      </c>
      <c r="N60" s="245">
        <v>1165.93</v>
      </c>
      <c r="O60" s="245">
        <v>228.8</v>
      </c>
      <c r="P60" s="245">
        <v>352.48</v>
      </c>
      <c r="Q60" s="245">
        <v>960.64</v>
      </c>
      <c r="R60" s="245">
        <v>407.46</v>
      </c>
      <c r="S60" s="245">
        <v>462</v>
      </c>
      <c r="T60" s="245">
        <v>278.12</v>
      </c>
      <c r="U60" s="245">
        <v>709.09</v>
      </c>
      <c r="V60" s="245">
        <v>406.28</v>
      </c>
      <c r="W60" s="245">
        <v>294.91000000000003</v>
      </c>
      <c r="X60" s="245">
        <v>594.16999999999996</v>
      </c>
      <c r="Y60" s="245">
        <v>206.09</v>
      </c>
      <c r="Z60" s="245">
        <v>-1.63</v>
      </c>
    </row>
    <row r="61" spans="3:26" x14ac:dyDescent="0.25">
      <c r="C61">
        <v>2044</v>
      </c>
      <c r="E61">
        <v>694.43</v>
      </c>
      <c r="G61" s="245">
        <v>231.19</v>
      </c>
      <c r="H61" s="245">
        <v>242.07</v>
      </c>
      <c r="I61" s="245">
        <v>657.16</v>
      </c>
      <c r="J61" s="245">
        <v>185.89</v>
      </c>
      <c r="K61" s="245">
        <v>455.58</v>
      </c>
      <c r="L61" s="245">
        <v>851.71</v>
      </c>
      <c r="M61" s="245">
        <v>266.13</v>
      </c>
      <c r="N61" s="245">
        <v>1165.93</v>
      </c>
      <c r="O61" s="245">
        <v>228.8</v>
      </c>
      <c r="P61" s="245">
        <v>352.48</v>
      </c>
      <c r="Q61" s="245">
        <v>960.64</v>
      </c>
      <c r="R61" s="245">
        <v>407.46</v>
      </c>
      <c r="S61" s="245">
        <v>462</v>
      </c>
      <c r="T61" s="245">
        <v>278.12</v>
      </c>
      <c r="U61" s="245">
        <v>709.09</v>
      </c>
      <c r="V61" s="245">
        <v>406.28</v>
      </c>
      <c r="W61" s="245">
        <v>294.91000000000003</v>
      </c>
      <c r="X61" s="245">
        <v>594.16999999999996</v>
      </c>
      <c r="Y61" s="245">
        <v>206.09</v>
      </c>
      <c r="Z61" s="245">
        <v>-1.62</v>
      </c>
    </row>
    <row r="62" spans="3:26" x14ac:dyDescent="0.25">
      <c r="C62">
        <v>2045</v>
      </c>
      <c r="E62">
        <v>694.43</v>
      </c>
      <c r="G62" s="245">
        <v>231.19</v>
      </c>
      <c r="H62" s="245">
        <v>242.07</v>
      </c>
      <c r="I62" s="245">
        <v>657.16</v>
      </c>
      <c r="J62" s="245">
        <v>185.89</v>
      </c>
      <c r="K62" s="245">
        <v>455.58</v>
      </c>
      <c r="L62" s="245">
        <v>851.71</v>
      </c>
      <c r="M62" s="245">
        <v>266.13</v>
      </c>
      <c r="N62" s="245">
        <v>1165.93</v>
      </c>
      <c r="O62" s="245">
        <v>228.8</v>
      </c>
      <c r="P62" s="245">
        <v>352.48</v>
      </c>
      <c r="Q62" s="245">
        <v>960.64</v>
      </c>
      <c r="R62" s="245">
        <v>407.46</v>
      </c>
      <c r="S62" s="245">
        <v>462</v>
      </c>
      <c r="T62" s="245">
        <v>278.12</v>
      </c>
      <c r="U62" s="245">
        <v>709.09</v>
      </c>
      <c r="V62" s="245">
        <v>406.28</v>
      </c>
      <c r="W62" s="245">
        <v>294.91000000000003</v>
      </c>
      <c r="X62" s="245">
        <v>594.16999999999996</v>
      </c>
      <c r="Y62" s="245">
        <v>206.09</v>
      </c>
      <c r="Z62" s="245">
        <v>-1.61</v>
      </c>
    </row>
    <row r="63" spans="3:26" x14ac:dyDescent="0.25">
      <c r="C63">
        <v>2046</v>
      </c>
      <c r="E63">
        <v>694.43</v>
      </c>
      <c r="G63" s="245">
        <v>231.19</v>
      </c>
      <c r="H63" s="245">
        <v>242.07</v>
      </c>
      <c r="I63" s="245">
        <v>657.16</v>
      </c>
      <c r="J63" s="245">
        <v>185.89</v>
      </c>
      <c r="K63" s="245">
        <v>455.58</v>
      </c>
      <c r="L63" s="245">
        <v>851.71</v>
      </c>
      <c r="M63" s="245">
        <v>266.13</v>
      </c>
      <c r="N63" s="245">
        <v>1165.93</v>
      </c>
      <c r="O63" s="245">
        <v>228.8</v>
      </c>
      <c r="P63" s="245">
        <v>352.48</v>
      </c>
      <c r="Q63" s="245">
        <v>960.64</v>
      </c>
      <c r="R63" s="245">
        <v>407.46</v>
      </c>
      <c r="S63" s="245">
        <v>462</v>
      </c>
      <c r="T63" s="245">
        <v>278.12</v>
      </c>
      <c r="U63" s="245">
        <v>709.09</v>
      </c>
      <c r="V63" s="245">
        <v>406.28</v>
      </c>
      <c r="W63" s="245">
        <v>294.91000000000003</v>
      </c>
      <c r="X63" s="245">
        <v>594.16999999999996</v>
      </c>
      <c r="Y63" s="245">
        <v>206.09</v>
      </c>
      <c r="Z63" s="245">
        <v>-1.59</v>
      </c>
    </row>
    <row r="64" spans="3:26" x14ac:dyDescent="0.25">
      <c r="C64">
        <v>2047</v>
      </c>
      <c r="E64">
        <v>694.43</v>
      </c>
      <c r="G64" s="245">
        <v>231.19</v>
      </c>
      <c r="H64" s="245">
        <v>242.07</v>
      </c>
      <c r="I64" s="245">
        <v>657.16</v>
      </c>
      <c r="J64" s="245">
        <v>185.89</v>
      </c>
      <c r="K64" s="245">
        <v>455.58</v>
      </c>
      <c r="L64" s="245">
        <v>851.71</v>
      </c>
      <c r="M64" s="245">
        <v>266.13</v>
      </c>
      <c r="N64" s="245">
        <v>1165.93</v>
      </c>
      <c r="O64" s="245">
        <v>228.8</v>
      </c>
      <c r="P64" s="245">
        <v>352.48</v>
      </c>
      <c r="Q64" s="245">
        <v>960.64</v>
      </c>
      <c r="R64" s="245">
        <v>407.46</v>
      </c>
      <c r="S64" s="245">
        <v>462</v>
      </c>
      <c r="T64" s="245">
        <v>278.12</v>
      </c>
      <c r="U64" s="245">
        <v>709.09</v>
      </c>
      <c r="V64" s="245">
        <v>406.28</v>
      </c>
      <c r="W64" s="245">
        <v>294.91000000000003</v>
      </c>
      <c r="X64" s="245">
        <v>594.16999999999996</v>
      </c>
      <c r="Y64" s="245">
        <v>206.09</v>
      </c>
      <c r="Z64" s="245">
        <v>-1.56</v>
      </c>
    </row>
    <row r="65" spans="3:26" x14ac:dyDescent="0.25">
      <c r="C65">
        <v>2048</v>
      </c>
      <c r="E65">
        <v>694.43</v>
      </c>
      <c r="G65" s="245">
        <v>231.19</v>
      </c>
      <c r="H65" s="245">
        <v>242.07</v>
      </c>
      <c r="I65" s="245">
        <v>657.16</v>
      </c>
      <c r="J65" s="245">
        <v>185.89</v>
      </c>
      <c r="K65" s="245">
        <v>455.58</v>
      </c>
      <c r="L65" s="245">
        <v>851.71</v>
      </c>
      <c r="M65" s="245">
        <v>266.13</v>
      </c>
      <c r="N65" s="245">
        <v>1165.93</v>
      </c>
      <c r="O65" s="245">
        <v>228.8</v>
      </c>
      <c r="P65" s="245">
        <v>352.48</v>
      </c>
      <c r="Q65" s="245">
        <v>960.64</v>
      </c>
      <c r="R65" s="245">
        <v>407.46</v>
      </c>
      <c r="S65" s="245">
        <v>462</v>
      </c>
      <c r="T65" s="245">
        <v>278.12</v>
      </c>
      <c r="U65" s="245">
        <v>709.09</v>
      </c>
      <c r="V65" s="245">
        <v>406.28</v>
      </c>
      <c r="W65" s="245">
        <v>294.91000000000003</v>
      </c>
      <c r="X65" s="245">
        <v>594.16999999999996</v>
      </c>
      <c r="Y65" s="245">
        <v>206.09</v>
      </c>
      <c r="Z65" s="245">
        <v>-1.53</v>
      </c>
    </row>
    <row r="66" spans="3:26" x14ac:dyDescent="0.25">
      <c r="C66">
        <v>2049</v>
      </c>
      <c r="E66">
        <v>694.43</v>
      </c>
      <c r="G66" s="245">
        <v>231.19</v>
      </c>
      <c r="H66" s="245">
        <v>242.07</v>
      </c>
      <c r="I66" s="245">
        <v>657.16</v>
      </c>
      <c r="J66" s="245">
        <v>185.89</v>
      </c>
      <c r="K66" s="245">
        <v>455.58</v>
      </c>
      <c r="L66" s="245">
        <v>851.71</v>
      </c>
      <c r="M66" s="245">
        <v>266.13</v>
      </c>
      <c r="N66" s="245">
        <v>1165.93</v>
      </c>
      <c r="O66" s="245">
        <v>228.8</v>
      </c>
      <c r="P66" s="245">
        <v>352.48</v>
      </c>
      <c r="Q66" s="245">
        <v>960.64</v>
      </c>
      <c r="R66" s="245">
        <v>407.46</v>
      </c>
      <c r="S66" s="245">
        <v>462</v>
      </c>
      <c r="T66" s="245">
        <v>278.12</v>
      </c>
      <c r="U66" s="245">
        <v>709.09</v>
      </c>
      <c r="V66" s="245">
        <v>406.28</v>
      </c>
      <c r="W66" s="245">
        <v>294.91000000000003</v>
      </c>
      <c r="X66" s="245">
        <v>594.16999999999996</v>
      </c>
      <c r="Y66" s="245">
        <v>206.09</v>
      </c>
      <c r="Z66" s="245">
        <v>-1.5</v>
      </c>
    </row>
    <row r="67" spans="3:26" x14ac:dyDescent="0.25">
      <c r="C67">
        <v>2050</v>
      </c>
      <c r="E67">
        <v>694.43</v>
      </c>
      <c r="G67" s="245">
        <v>231.19</v>
      </c>
      <c r="H67" s="245">
        <v>242.07</v>
      </c>
      <c r="I67" s="245">
        <v>657.16</v>
      </c>
      <c r="J67" s="245">
        <v>185.89</v>
      </c>
      <c r="K67" s="245">
        <v>455.58</v>
      </c>
      <c r="L67" s="245">
        <v>851.71</v>
      </c>
      <c r="M67" s="245">
        <v>266.13</v>
      </c>
      <c r="N67" s="245">
        <v>1165.93</v>
      </c>
      <c r="O67" s="245">
        <v>228.8</v>
      </c>
      <c r="P67" s="245">
        <v>352.48</v>
      </c>
      <c r="Q67" s="245">
        <v>960.64</v>
      </c>
      <c r="R67" s="245">
        <v>407.46</v>
      </c>
      <c r="S67" s="245">
        <v>462</v>
      </c>
      <c r="T67" s="245">
        <v>278.12</v>
      </c>
      <c r="U67" s="245">
        <v>709.09</v>
      </c>
      <c r="V67" s="245">
        <v>406.28</v>
      </c>
      <c r="W67" s="245">
        <v>294.91000000000003</v>
      </c>
      <c r="X67" s="245">
        <v>594.16999999999996</v>
      </c>
      <c r="Y67" s="245">
        <v>206.09</v>
      </c>
      <c r="Z67" s="245">
        <v>-1.47</v>
      </c>
    </row>
    <row r="68" spans="3:26" x14ac:dyDescent="0.25">
      <c r="C68">
        <v>2051</v>
      </c>
      <c r="E68">
        <v>694.43</v>
      </c>
      <c r="G68" s="245">
        <v>231.19</v>
      </c>
      <c r="H68" s="245">
        <v>242.07</v>
      </c>
      <c r="I68" s="245">
        <v>657.16</v>
      </c>
      <c r="J68" s="245">
        <v>185.89</v>
      </c>
      <c r="K68" s="245">
        <v>455.58</v>
      </c>
      <c r="L68" s="245">
        <v>851.71</v>
      </c>
      <c r="M68" s="245">
        <v>266.13</v>
      </c>
      <c r="N68" s="245">
        <v>1165.93</v>
      </c>
      <c r="O68" s="245">
        <v>228.8</v>
      </c>
      <c r="P68" s="245">
        <v>352.48</v>
      </c>
      <c r="Q68" s="245">
        <v>960.64</v>
      </c>
      <c r="R68" s="245">
        <v>407.46</v>
      </c>
      <c r="S68" s="245">
        <v>462</v>
      </c>
      <c r="T68" s="245">
        <v>278.12</v>
      </c>
      <c r="U68" s="245">
        <v>709.09</v>
      </c>
      <c r="V68" s="245">
        <v>406.28</v>
      </c>
      <c r="W68" s="245">
        <v>294.91000000000003</v>
      </c>
      <c r="X68" s="245">
        <v>594.16999999999996</v>
      </c>
      <c r="Y68" s="245">
        <v>206.09</v>
      </c>
      <c r="Z68" s="245">
        <v>-1.43</v>
      </c>
    </row>
    <row r="69" spans="3:26" x14ac:dyDescent="0.25">
      <c r="C69">
        <v>2052</v>
      </c>
      <c r="E69">
        <v>694.43</v>
      </c>
      <c r="G69" s="245">
        <v>231.19</v>
      </c>
      <c r="H69" s="245">
        <v>242.07</v>
      </c>
      <c r="I69" s="245">
        <v>657.16</v>
      </c>
      <c r="J69" s="245">
        <v>185.89</v>
      </c>
      <c r="K69" s="245">
        <v>455.58</v>
      </c>
      <c r="L69" s="245">
        <v>851.71</v>
      </c>
      <c r="M69" s="245">
        <v>266.13</v>
      </c>
      <c r="N69" s="245">
        <v>1165.93</v>
      </c>
      <c r="O69" s="245">
        <v>228.8</v>
      </c>
      <c r="P69" s="245">
        <v>352.48</v>
      </c>
      <c r="Q69" s="245">
        <v>960.64</v>
      </c>
      <c r="R69" s="245">
        <v>407.46</v>
      </c>
      <c r="S69" s="245">
        <v>462</v>
      </c>
      <c r="T69" s="245">
        <v>278.12</v>
      </c>
      <c r="U69" s="245">
        <v>709.09</v>
      </c>
      <c r="V69" s="245">
        <v>406.28</v>
      </c>
      <c r="W69" s="245">
        <v>294.91000000000003</v>
      </c>
      <c r="X69" s="245">
        <v>594.16999999999996</v>
      </c>
      <c r="Y69" s="245">
        <v>206.09</v>
      </c>
      <c r="Z69" s="245">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x14ac:dyDescent="0.25"/>
  <cols>
    <col min="1" max="2" width="2.69921875" customWidth="1"/>
    <col min="13" max="13" width="9.09765625" customWidth="1"/>
    <col min="16" max="16" width="9.09765625" customWidth="1"/>
  </cols>
  <sheetData>
    <row r="3" spans="1:30" ht="20" x14ac:dyDescent="0.4">
      <c r="C3" s="99" t="s">
        <v>109</v>
      </c>
      <c r="M3" s="101"/>
    </row>
    <row r="6" spans="1:30" x14ac:dyDescent="0.25">
      <c r="C6" t="s">
        <v>194</v>
      </c>
      <c r="G6" s="155" t="s">
        <v>268</v>
      </c>
    </row>
    <row r="8" spans="1:30" x14ac:dyDescent="0.25">
      <c r="C8" t="s">
        <v>204</v>
      </c>
    </row>
    <row r="10" spans="1:30" x14ac:dyDescent="0.25">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5">
      <c r="C12" s="66" t="s">
        <v>76</v>
      </c>
    </row>
    <row r="13" spans="1:30" x14ac:dyDescent="0.25">
      <c r="D13" s="150" t="s">
        <v>188</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99" t="s">
        <v>216</v>
      </c>
      <c r="M3" s="101"/>
    </row>
    <row r="6" spans="1:30" x14ac:dyDescent="0.25">
      <c r="C6" t="s">
        <v>194</v>
      </c>
      <c r="G6" s="155" t="s">
        <v>233</v>
      </c>
    </row>
    <row r="8" spans="1:30" x14ac:dyDescent="0.25">
      <c r="C8" t="s">
        <v>217</v>
      </c>
    </row>
    <row r="10" spans="1:30" x14ac:dyDescent="0.25">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5">
      <c r="C12" s="66" t="s">
        <v>76</v>
      </c>
    </row>
    <row r="13" spans="1:30" x14ac:dyDescent="0.25">
      <c r="D13" s="65" t="s">
        <v>234</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x14ac:dyDescent="0.25"/>
  <cols>
    <col min="1" max="2" width="2.69921875" customWidth="1"/>
    <col min="3" max="3" width="5.69921875" customWidth="1"/>
  </cols>
  <sheetData>
    <row r="3" spans="3:7" ht="20" x14ac:dyDescent="0.4">
      <c r="C3" s="50" t="s">
        <v>176</v>
      </c>
    </row>
    <row r="6" spans="3:7" x14ac:dyDescent="0.25">
      <c r="C6" t="s">
        <v>194</v>
      </c>
      <c r="G6" s="155" t="s">
        <v>268</v>
      </c>
    </row>
    <row r="8" spans="3:7" x14ac:dyDescent="0.25">
      <c r="C8" s="6" t="s">
        <v>177</v>
      </c>
      <c r="G8" s="101"/>
    </row>
    <row r="10" spans="3:7" x14ac:dyDescent="0.25">
      <c r="C10" t="s">
        <v>178</v>
      </c>
      <c r="D10" t="s">
        <v>179</v>
      </c>
    </row>
    <row r="12" spans="3:7" x14ac:dyDescent="0.25">
      <c r="C12" t="s">
        <v>180</v>
      </c>
      <c r="D12" t="s">
        <v>181</v>
      </c>
    </row>
    <row r="14" spans="3:7" x14ac:dyDescent="0.25">
      <c r="C14" t="s">
        <v>182</v>
      </c>
      <c r="D14" t="s">
        <v>183</v>
      </c>
    </row>
    <row r="16" spans="3:7" x14ac:dyDescent="0.25">
      <c r="C16" t="s">
        <v>184</v>
      </c>
      <c r="D16" t="s">
        <v>252</v>
      </c>
    </row>
    <row r="18" spans="3:4" x14ac:dyDescent="0.25">
      <c r="C18" t="s">
        <v>185</v>
      </c>
      <c r="D18" t="s">
        <v>261</v>
      </c>
    </row>
    <row r="20" spans="3:4" x14ac:dyDescent="0.25">
      <c r="C20" t="s">
        <v>186</v>
      </c>
      <c r="D20" t="s">
        <v>253</v>
      </c>
    </row>
    <row r="22" spans="3:4" x14ac:dyDescent="0.25">
      <c r="D22" t="s">
        <v>61</v>
      </c>
    </row>
    <row r="24" spans="3:4" x14ac:dyDescent="0.25">
      <c r="C24" s="6" t="s">
        <v>254</v>
      </c>
    </row>
    <row r="26" spans="3:4" x14ac:dyDescent="0.25">
      <c r="C26" t="s">
        <v>262</v>
      </c>
    </row>
    <row r="28" spans="3:4" x14ac:dyDescent="0.25">
      <c r="C28" t="s">
        <v>255</v>
      </c>
      <c r="D28" t="s">
        <v>256</v>
      </c>
    </row>
    <row r="30" spans="3:4" x14ac:dyDescent="0.25">
      <c r="C30" t="s">
        <v>257</v>
      </c>
      <c r="D30" t="s">
        <v>258</v>
      </c>
    </row>
    <row r="32" spans="3:4" x14ac:dyDescent="0.25">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