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cccnsw.sharepoint.com/teams/CRTGroup-Initiative/Shared Documents/General/04. 2022-2023 IPART Application and Information/"/>
    </mc:Choice>
  </mc:AlternateContent>
  <xr:revisionPtr revIDLastSave="0" documentId="8_{69C37726-F547-4FFB-884B-CFF131B60C97}" xr6:coauthVersionLast="46" xr6:coauthVersionMax="46" xr10:uidLastSave="{00000000-0000-0000-0000-000000000000}"/>
  <bookViews>
    <workbookView xWindow="-28920" yWindow="-120" windowWidth="29040" windowHeight="15840" tabRatio="860" xr2:uid="{00000000-000D-0000-FFFF-FFFF00000000}"/>
  </bookViews>
  <sheets>
    <sheet name="Assumptions - Baseline" sheetId="1" r:id="rId1"/>
    <sheet name="Income Statement - Baseline" sheetId="3" r:id="rId2"/>
    <sheet name="Balance Sheet - Baseline" sheetId="19" r:id="rId3"/>
    <sheet name="Cashflow Statement - Baseline" sheetId="20" r:id="rId4"/>
    <sheet name="Performance Statement -Baseline" sheetId="23" r:id="rId5"/>
    <sheet name="Assumptions - Maintain SV" sheetId="34" r:id="rId6"/>
    <sheet name="Income Statement - Maintain SV" sheetId="25" r:id="rId7"/>
    <sheet name="Balance Sheet - Maintain SV" sheetId="26" r:id="rId8"/>
    <sheet name="Cashflow Statement - MaintainSV" sheetId="27" r:id="rId9"/>
    <sheet name="Perf Statement - Maintain SV" sheetId="28" r:id="rId10"/>
    <sheet name="Assumptions - Deteriorate" sheetId="29" r:id="rId11"/>
    <sheet name="Income Statement - Deteriorate" sheetId="30" r:id="rId12"/>
    <sheet name="Balance Sheet - Deteriorate" sheetId="31" r:id="rId13"/>
    <sheet name="Cashflow Statement - Deteriorat" sheetId="32" r:id="rId14"/>
    <sheet name="Perf Statement - Deteriorate" sheetId="33" r:id="rId15"/>
  </sheets>
  <definedNames>
    <definedName name="BASE_YR">#REF!</definedName>
    <definedName name="MODEL_NAME">#REF!</definedName>
    <definedName name="_xlnm.Print_Area" localSheetId="2">'Balance Sheet - Baseline'!$A$1:$L$67</definedName>
    <definedName name="_xlnm.Print_Area" localSheetId="12">'Balance Sheet - Deteriorate'!$A$1:$L$67</definedName>
    <definedName name="_xlnm.Print_Area" localSheetId="7">'Balance Sheet - Maintain SV'!$A$1:$L$66</definedName>
    <definedName name="_xlnm.Print_Area" localSheetId="3">'Cashflow Statement - Baseline'!$A$1:$L$48</definedName>
    <definedName name="_xlnm.Print_Area" localSheetId="13">'Cashflow Statement - Deteriorat'!$A$1:$L$47</definedName>
    <definedName name="_xlnm.Print_Area" localSheetId="8">'Cashflow Statement - MaintainSV'!$A$1:$L$46</definedName>
    <definedName name="_xlnm.Print_Area" localSheetId="1">'Income Statement - Baseline'!$A$1:$L$47</definedName>
    <definedName name="_xlnm.Print_Area" localSheetId="11">'Income Statement - Deteriorate'!$A$1:$L$47</definedName>
    <definedName name="_xlnm.Print_Area" localSheetId="14">'Perf Statement - Deteriorate'!$A$1:$N$25</definedName>
    <definedName name="_xlnm.Print_Area" localSheetId="9">'Perf Statement - Maintain SV'!$A$1:$N$25</definedName>
    <definedName name="_xlnm.Print_Area" localSheetId="4">'Performance Statement -Baseline'!$A$1:$O$25</definedName>
    <definedName name="_xlnm.Print_Titles" localSheetId="14">'Perf Statement - Deteriorate'!$1:$8</definedName>
    <definedName name="_xlnm.Print_Titles" localSheetId="9">'Perf Statement - Maintain SV'!$1:$8</definedName>
    <definedName name="_xlnm.Print_Titles" localSheetId="4">'Performance Statement -Baseline'!$1:$8</definedName>
    <definedName name="RATE_INCR">#REF!</definedName>
    <definedName name="RATE_PEG">#REF!</definedName>
    <definedName name="SENARIO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7" l="1"/>
  <c r="K47" i="27"/>
  <c r="J47" i="27"/>
  <c r="I47" i="27"/>
  <c r="H47" i="27"/>
  <c r="G47" i="27"/>
  <c r="F47" i="27"/>
  <c r="E47" i="27"/>
  <c r="D47" i="27"/>
  <c r="C47" i="27"/>
  <c r="B47" i="27"/>
  <c r="B57" i="26" l="1"/>
  <c r="C57" i="26"/>
  <c r="D57" i="26"/>
  <c r="E57" i="26"/>
  <c r="F57" i="26"/>
  <c r="G57" i="26"/>
  <c r="H57" i="26"/>
  <c r="I57" i="26"/>
  <c r="J57" i="26"/>
  <c r="K57" i="26"/>
  <c r="L57" i="26"/>
  <c r="L39" i="32"/>
  <c r="L32" i="32"/>
  <c r="L22" i="32"/>
  <c r="L66" i="31"/>
  <c r="L16" i="31"/>
  <c r="L34" i="30"/>
  <c r="E34" i="30"/>
  <c r="D34" i="30"/>
  <c r="L23" i="30"/>
  <c r="K23" i="30"/>
  <c r="J23" i="30"/>
  <c r="I23" i="30"/>
  <c r="H23" i="30"/>
  <c r="G23" i="30"/>
  <c r="F23" i="30"/>
  <c r="E23" i="30"/>
  <c r="D23" i="30"/>
  <c r="C23" i="30"/>
  <c r="B23" i="30"/>
  <c r="L39" i="27"/>
  <c r="L32" i="27"/>
  <c r="L22" i="27"/>
  <c r="L65" i="26"/>
  <c r="L66" i="26" s="1"/>
  <c r="K65" i="26"/>
  <c r="J65" i="26"/>
  <c r="L16" i="26"/>
  <c r="G34" i="25"/>
  <c r="J34" i="25"/>
  <c r="B34" i="25"/>
  <c r="L34" i="25"/>
  <c r="L23" i="25"/>
  <c r="K23" i="25"/>
  <c r="J23" i="25"/>
  <c r="I23" i="25"/>
  <c r="H23" i="25"/>
  <c r="G23" i="25"/>
  <c r="F23" i="25"/>
  <c r="E23" i="25"/>
  <c r="D23" i="25"/>
  <c r="C23" i="25"/>
  <c r="B23" i="25"/>
  <c r="A2" i="25"/>
  <c r="A2" i="26" s="1"/>
  <c r="B57" i="19"/>
  <c r="L39" i="20"/>
  <c r="L32" i="20"/>
  <c r="L22" i="20"/>
  <c r="L66" i="19"/>
  <c r="L16" i="19"/>
  <c r="L34" i="3"/>
  <c r="L23" i="3"/>
  <c r="K23" i="3"/>
  <c r="J23" i="3"/>
  <c r="I23" i="3"/>
  <c r="H23" i="3"/>
  <c r="G23" i="3"/>
  <c r="F23" i="3"/>
  <c r="E23" i="3"/>
  <c r="D23" i="3"/>
  <c r="C23" i="3"/>
  <c r="B23" i="3"/>
  <c r="N34" i="33"/>
  <c r="L34" i="33"/>
  <c r="K34" i="33"/>
  <c r="J34" i="33"/>
  <c r="I34" i="33"/>
  <c r="H34" i="33"/>
  <c r="G34" i="33"/>
  <c r="F34" i="33"/>
  <c r="E34" i="33"/>
  <c r="D34" i="33"/>
  <c r="A12" i="33"/>
  <c r="A16" i="33" s="1"/>
  <c r="A18" i="33" s="1"/>
  <c r="A20" i="33" s="1"/>
  <c r="A24" i="33" s="1"/>
  <c r="A28" i="33" s="1"/>
  <c r="A30" i="33" s="1"/>
  <c r="A32" i="33" s="1"/>
  <c r="A34" i="33" s="1"/>
  <c r="K39" i="32"/>
  <c r="J39" i="32"/>
  <c r="I39" i="32"/>
  <c r="H39" i="32"/>
  <c r="G39" i="32"/>
  <c r="F39" i="32"/>
  <c r="E39" i="32"/>
  <c r="D39" i="32"/>
  <c r="C39" i="32"/>
  <c r="B39" i="32"/>
  <c r="K32" i="32"/>
  <c r="J32" i="32"/>
  <c r="I32" i="32"/>
  <c r="H32" i="32"/>
  <c r="G32" i="32"/>
  <c r="F32" i="32"/>
  <c r="E32" i="32"/>
  <c r="D32" i="32"/>
  <c r="C32" i="32"/>
  <c r="B32" i="32"/>
  <c r="K22" i="32"/>
  <c r="J22" i="32"/>
  <c r="I22" i="32"/>
  <c r="H22" i="32"/>
  <c r="G22" i="32"/>
  <c r="F22" i="32"/>
  <c r="E22" i="32"/>
  <c r="D22" i="32"/>
  <c r="C22" i="32"/>
  <c r="B22" i="32"/>
  <c r="K66" i="31"/>
  <c r="J66" i="31"/>
  <c r="I66" i="31"/>
  <c r="H66" i="31"/>
  <c r="G66" i="31"/>
  <c r="F66" i="31"/>
  <c r="E66" i="31"/>
  <c r="D66" i="31"/>
  <c r="C66" i="31"/>
  <c r="B66" i="31"/>
  <c r="B57" i="31"/>
  <c r="B47" i="31"/>
  <c r="K16" i="31"/>
  <c r="J16" i="31"/>
  <c r="I16" i="31"/>
  <c r="H16" i="31"/>
  <c r="G16" i="31"/>
  <c r="F16" i="31"/>
  <c r="E16" i="31"/>
  <c r="D16" i="31"/>
  <c r="C16" i="31"/>
  <c r="B16" i="31"/>
  <c r="A1" i="31"/>
  <c r="K34" i="30"/>
  <c r="J34" i="30"/>
  <c r="I34" i="30"/>
  <c r="H34" i="30"/>
  <c r="G34" i="30"/>
  <c r="F34" i="30"/>
  <c r="C34" i="30"/>
  <c r="B34" i="30"/>
  <c r="A2" i="30"/>
  <c r="A2" i="31" s="1"/>
  <c r="A12" i="28"/>
  <c r="A16" i="28" s="1"/>
  <c r="A18" i="28" s="1"/>
  <c r="A20" i="28" s="1"/>
  <c r="A24" i="28" s="1"/>
  <c r="A28" i="28" s="1"/>
  <c r="A30" i="28" s="1"/>
  <c r="A32" i="28" s="1"/>
  <c r="A34" i="28" s="1"/>
  <c r="K39" i="27"/>
  <c r="J39" i="27"/>
  <c r="I39" i="27"/>
  <c r="H39" i="27"/>
  <c r="G39" i="27"/>
  <c r="F39" i="27"/>
  <c r="E39" i="27"/>
  <c r="D39" i="27"/>
  <c r="C39" i="27"/>
  <c r="B39" i="27"/>
  <c r="K32" i="27"/>
  <c r="J32" i="27"/>
  <c r="I32" i="27"/>
  <c r="H32" i="27"/>
  <c r="G32" i="27"/>
  <c r="F32" i="27"/>
  <c r="E32" i="27"/>
  <c r="D32" i="27"/>
  <c r="C32" i="27"/>
  <c r="B32" i="27"/>
  <c r="K22" i="27"/>
  <c r="J22" i="27"/>
  <c r="I22" i="27"/>
  <c r="H22" i="27"/>
  <c r="G22" i="27"/>
  <c r="G42" i="27" s="1"/>
  <c r="F22" i="27"/>
  <c r="E22" i="27"/>
  <c r="E42" i="27" s="1"/>
  <c r="D22" i="27"/>
  <c r="C22" i="27"/>
  <c r="B22" i="27"/>
  <c r="K66" i="26"/>
  <c r="J66" i="26"/>
  <c r="I66" i="26"/>
  <c r="H66" i="26"/>
  <c r="G66" i="26"/>
  <c r="F66" i="26"/>
  <c r="E66" i="26"/>
  <c r="D66" i="26"/>
  <c r="C66" i="26"/>
  <c r="B66" i="26"/>
  <c r="K16" i="26"/>
  <c r="J16" i="26"/>
  <c r="I16" i="26"/>
  <c r="H16" i="26"/>
  <c r="G16" i="26"/>
  <c r="F16" i="26"/>
  <c r="E16" i="26"/>
  <c r="D16" i="26"/>
  <c r="C16" i="26"/>
  <c r="B16" i="26"/>
  <c r="K34" i="25"/>
  <c r="I34" i="25"/>
  <c r="H34" i="25"/>
  <c r="F34" i="25"/>
  <c r="E34" i="25"/>
  <c r="D34" i="25"/>
  <c r="C34" i="25"/>
  <c r="A1" i="26"/>
  <c r="J36" i="30" l="1"/>
  <c r="J41" i="30" s="1"/>
  <c r="J46" i="30" s="1"/>
  <c r="B36" i="30"/>
  <c r="B41" i="30" s="1"/>
  <c r="B46" i="30" s="1"/>
  <c r="L36" i="30"/>
  <c r="L41" i="30" s="1"/>
  <c r="L46" i="30" s="1"/>
  <c r="A1" i="27"/>
  <c r="A1" i="28" s="1"/>
  <c r="A32" i="26"/>
  <c r="A2" i="27"/>
  <c r="A2" i="28" s="1"/>
  <c r="A33" i="26"/>
  <c r="A2" i="32"/>
  <c r="A2" i="33" s="1"/>
  <c r="A33" i="31"/>
  <c r="A1" i="32"/>
  <c r="A1" i="33" s="1"/>
  <c r="A32" i="31"/>
  <c r="E42" i="32"/>
  <c r="L36" i="3"/>
  <c r="L41" i="3" s="1"/>
  <c r="L46" i="3" s="1"/>
  <c r="F42" i="32"/>
  <c r="H42" i="32"/>
  <c r="L42" i="32"/>
  <c r="G42" i="32"/>
  <c r="I42" i="32"/>
  <c r="B42" i="32"/>
  <c r="J42" i="32"/>
  <c r="C42" i="32"/>
  <c r="K42" i="32"/>
  <c r="D42" i="32"/>
  <c r="H36" i="25"/>
  <c r="H41" i="25" s="1"/>
  <c r="H46" i="25" s="1"/>
  <c r="C36" i="30"/>
  <c r="C41" i="30" s="1"/>
  <c r="C46" i="30" s="1"/>
  <c r="K36" i="30"/>
  <c r="K41" i="30" s="1"/>
  <c r="K46" i="30" s="1"/>
  <c r="D42" i="27"/>
  <c r="H42" i="27"/>
  <c r="K42" i="27"/>
  <c r="C42" i="27"/>
  <c r="B42" i="27"/>
  <c r="B46" i="27" s="1"/>
  <c r="J42" i="27"/>
  <c r="L42" i="27"/>
  <c r="F42" i="27"/>
  <c r="G36" i="25"/>
  <c r="G41" i="25" s="1"/>
  <c r="G46" i="25" s="1"/>
  <c r="L36" i="25"/>
  <c r="L41" i="25" s="1"/>
  <c r="L46" i="25" s="1"/>
  <c r="L42" i="20"/>
  <c r="C57" i="19"/>
  <c r="C36" i="25"/>
  <c r="C41" i="25" s="1"/>
  <c r="C46" i="25" s="1"/>
  <c r="I36" i="25"/>
  <c r="I41" i="25" s="1"/>
  <c r="I46" i="25" s="1"/>
  <c r="K36" i="25"/>
  <c r="K41" i="25" s="1"/>
  <c r="K46" i="25" s="1"/>
  <c r="B28" i="26"/>
  <c r="B30" i="26" s="1"/>
  <c r="B47" i="26"/>
  <c r="B59" i="26" s="1"/>
  <c r="I42" i="27"/>
  <c r="D36" i="30"/>
  <c r="D41" i="30" s="1"/>
  <c r="D46" i="30" s="1"/>
  <c r="C28" i="31"/>
  <c r="C30" i="31" s="1"/>
  <c r="B59" i="31"/>
  <c r="E36" i="30"/>
  <c r="E41" i="30" s="1"/>
  <c r="E46" i="30" s="1"/>
  <c r="F36" i="30"/>
  <c r="F41" i="30" s="1"/>
  <c r="F46" i="30" s="1"/>
  <c r="G36" i="30"/>
  <c r="G41" i="30" s="1"/>
  <c r="G46" i="30" s="1"/>
  <c r="B28" i="31"/>
  <c r="B30" i="31" s="1"/>
  <c r="H36" i="30"/>
  <c r="H41" i="30" s="1"/>
  <c r="H46" i="30" s="1"/>
  <c r="I36" i="30"/>
  <c r="I41" i="30" s="1"/>
  <c r="I46" i="30" s="1"/>
  <c r="B36" i="25"/>
  <c r="B41" i="25" s="1"/>
  <c r="B46" i="25" s="1"/>
  <c r="J36" i="25"/>
  <c r="J41" i="25" s="1"/>
  <c r="J46" i="25" s="1"/>
  <c r="D36" i="25"/>
  <c r="D41" i="25" s="1"/>
  <c r="D46" i="25" s="1"/>
  <c r="E36" i="25"/>
  <c r="E41" i="25" s="1"/>
  <c r="E46" i="25" s="1"/>
  <c r="F36" i="25"/>
  <c r="F41" i="25" s="1"/>
  <c r="F46" i="25" s="1"/>
  <c r="B46" i="32" l="1"/>
  <c r="C44" i="32" s="1"/>
  <c r="C46" i="32" s="1"/>
  <c r="B61" i="31"/>
  <c r="B61" i="26"/>
  <c r="C28" i="26"/>
  <c r="C30" i="26" s="1"/>
  <c r="C47" i="26"/>
  <c r="D57" i="19"/>
  <c r="C57" i="31"/>
  <c r="D28" i="31"/>
  <c r="D30" i="31" s="1"/>
  <c r="C47" i="31"/>
  <c r="C44" i="27"/>
  <c r="C46" i="27" s="1"/>
  <c r="D28" i="26"/>
  <c r="D30" i="26" s="1"/>
  <c r="D47" i="26"/>
  <c r="B47" i="32" l="1"/>
  <c r="C59" i="31"/>
  <c r="C61" i="31" s="1"/>
  <c r="C59" i="26"/>
  <c r="C61" i="26" s="1"/>
  <c r="E57" i="19"/>
  <c r="D47" i="31"/>
  <c r="D57" i="31"/>
  <c r="C47" i="32"/>
  <c r="D44" i="32"/>
  <c r="D46" i="32" s="1"/>
  <c r="E28" i="31"/>
  <c r="E30" i="31" s="1"/>
  <c r="E47" i="26"/>
  <c r="E28" i="26"/>
  <c r="E30" i="26" s="1"/>
  <c r="D59" i="26"/>
  <c r="D61" i="26" s="1"/>
  <c r="D44" i="27"/>
  <c r="D46" i="27" s="1"/>
  <c r="F57" i="19" l="1"/>
  <c r="D59" i="31"/>
  <c r="D61" i="31" s="1"/>
  <c r="D47" i="32"/>
  <c r="E44" i="32"/>
  <c r="E46" i="32" s="1"/>
  <c r="E57" i="31"/>
  <c r="F28" i="31"/>
  <c r="F30" i="31" s="1"/>
  <c r="E47" i="31"/>
  <c r="F28" i="26"/>
  <c r="F30" i="26" s="1"/>
  <c r="E44" i="27"/>
  <c r="E46" i="27" s="1"/>
  <c r="F47" i="26"/>
  <c r="E59" i="26"/>
  <c r="E61" i="26" s="1"/>
  <c r="G57" i="19" l="1"/>
  <c r="F57" i="31"/>
  <c r="G28" i="31"/>
  <c r="G30" i="31" s="1"/>
  <c r="E47" i="32"/>
  <c r="F44" i="32"/>
  <c r="F46" i="32" s="1"/>
  <c r="E59" i="31"/>
  <c r="E61" i="31" s="1"/>
  <c r="F47" i="31"/>
  <c r="F44" i="27"/>
  <c r="F46" i="27" s="1"/>
  <c r="G47" i="26"/>
  <c r="G28" i="26"/>
  <c r="G30" i="26" s="1"/>
  <c r="F59" i="26"/>
  <c r="F61" i="26" s="1"/>
  <c r="F59" i="31" l="1"/>
  <c r="F61" i="31" s="1"/>
  <c r="H57" i="19"/>
  <c r="G47" i="31"/>
  <c r="G44" i="32"/>
  <c r="G46" i="32" s="1"/>
  <c r="F47" i="32"/>
  <c r="H28" i="31"/>
  <c r="H30" i="31" s="1"/>
  <c r="G57" i="31"/>
  <c r="H28" i="26"/>
  <c r="H30" i="26" s="1"/>
  <c r="H47" i="26"/>
  <c r="G44" i="27"/>
  <c r="G46" i="27" s="1"/>
  <c r="G59" i="26"/>
  <c r="G61" i="26" s="1"/>
  <c r="I57" i="19" l="1"/>
  <c r="G59" i="31"/>
  <c r="G61" i="31" s="1"/>
  <c r="H57" i="31"/>
  <c r="I28" i="31"/>
  <c r="I30" i="31" s="1"/>
  <c r="H47" i="31"/>
  <c r="H44" i="32"/>
  <c r="H46" i="32" s="1"/>
  <c r="G47" i="32"/>
  <c r="I47" i="26"/>
  <c r="H59" i="26"/>
  <c r="H61" i="26" s="1"/>
  <c r="I28" i="26"/>
  <c r="I30" i="26" s="1"/>
  <c r="H44" i="27"/>
  <c r="H46" i="27" s="1"/>
  <c r="H59" i="31" l="1"/>
  <c r="H61" i="31" s="1"/>
  <c r="J57" i="19"/>
  <c r="I47" i="31"/>
  <c r="J28" i="31"/>
  <c r="J30" i="31" s="1"/>
  <c r="I57" i="31"/>
  <c r="I44" i="32"/>
  <c r="I46" i="32" s="1"/>
  <c r="H47" i="32"/>
  <c r="I59" i="26"/>
  <c r="I61" i="26" s="1"/>
  <c r="J47" i="26"/>
  <c r="I44" i="27"/>
  <c r="I46" i="27" s="1"/>
  <c r="J28" i="26"/>
  <c r="J30" i="26" s="1"/>
  <c r="K28" i="31" l="1"/>
  <c r="K30" i="31" s="1"/>
  <c r="L28" i="31"/>
  <c r="L30" i="31" s="1"/>
  <c r="K47" i="26"/>
  <c r="L47" i="26"/>
  <c r="K28" i="26"/>
  <c r="K30" i="26" s="1"/>
  <c r="L28" i="26"/>
  <c r="L30" i="26" s="1"/>
  <c r="L57" i="19"/>
  <c r="K57" i="19"/>
  <c r="I59" i="31"/>
  <c r="I61" i="31" s="1"/>
  <c r="J44" i="32"/>
  <c r="J46" i="32" s="1"/>
  <c r="I47" i="32"/>
  <c r="J47" i="31"/>
  <c r="J57" i="31"/>
  <c r="J59" i="26"/>
  <c r="J61" i="26" s="1"/>
  <c r="J44" i="27"/>
  <c r="J46" i="27" s="1"/>
  <c r="K47" i="31" l="1"/>
  <c r="L47" i="31"/>
  <c r="K57" i="31"/>
  <c r="L57" i="31"/>
  <c r="K59" i="26"/>
  <c r="K61" i="26" s="1"/>
  <c r="L59" i="26"/>
  <c r="L61" i="26" s="1"/>
  <c r="J59" i="31"/>
  <c r="J61" i="31" s="1"/>
  <c r="K44" i="32"/>
  <c r="K46" i="32" s="1"/>
  <c r="J47" i="32"/>
  <c r="K44" i="27"/>
  <c r="K46" i="27" s="1"/>
  <c r="K47" i="32" l="1"/>
  <c r="L44" i="32"/>
  <c r="L46" i="32" s="1"/>
  <c r="L47" i="32" s="1"/>
  <c r="K59" i="31"/>
  <c r="K61" i="31" s="1"/>
  <c r="L59" i="31"/>
  <c r="L61" i="31" s="1"/>
  <c r="L44" i="27"/>
  <c r="L46" i="27" s="1"/>
  <c r="A12" i="23"/>
  <c r="A16" i="23" s="1"/>
  <c r="A18" i="23" s="1"/>
  <c r="A20" i="23" s="1"/>
  <c r="A24" i="23" s="1"/>
  <c r="A28" i="23" s="1"/>
  <c r="A30" i="23" s="1"/>
  <c r="A32" i="23" s="1"/>
  <c r="A34" i="23" s="1"/>
  <c r="L47" i="19" l="1"/>
  <c r="L59" i="19" s="1"/>
  <c r="L28" i="19" l="1"/>
  <c r="L30" i="19" s="1"/>
  <c r="L61" i="19" s="1"/>
  <c r="K39" i="20" l="1"/>
  <c r="J39" i="20"/>
  <c r="I39" i="20"/>
  <c r="H39" i="20"/>
  <c r="G39" i="20"/>
  <c r="F39" i="20"/>
  <c r="E39" i="20"/>
  <c r="D39" i="20"/>
  <c r="C39" i="20"/>
  <c r="B39" i="20"/>
  <c r="K32" i="20"/>
  <c r="J32" i="20"/>
  <c r="I32" i="20"/>
  <c r="H32" i="20"/>
  <c r="G32" i="20"/>
  <c r="F32" i="20"/>
  <c r="E32" i="20"/>
  <c r="D32" i="20"/>
  <c r="C32" i="20"/>
  <c r="B32" i="20"/>
  <c r="K22" i="20"/>
  <c r="J22" i="20"/>
  <c r="I22" i="20"/>
  <c r="H22" i="20"/>
  <c r="G22" i="20"/>
  <c r="F22" i="20"/>
  <c r="E22" i="20"/>
  <c r="D22" i="20"/>
  <c r="C22" i="20"/>
  <c r="B22" i="20"/>
  <c r="H42" i="20" l="1"/>
  <c r="G42" i="20"/>
  <c r="I42" i="20"/>
  <c r="D42" i="20"/>
  <c r="J42" i="20"/>
  <c r="B42" i="20"/>
  <c r="B46" i="20" s="1"/>
  <c r="K42" i="20"/>
  <c r="C42" i="20"/>
  <c r="E42" i="20"/>
  <c r="F42" i="20"/>
  <c r="K47" i="19"/>
  <c r="J47" i="19"/>
  <c r="I47" i="19"/>
  <c r="H47" i="19"/>
  <c r="G47" i="19"/>
  <c r="F47" i="19"/>
  <c r="E47" i="19"/>
  <c r="D47" i="19"/>
  <c r="C47" i="19"/>
  <c r="B47" i="19"/>
  <c r="K28" i="19"/>
  <c r="J28" i="19"/>
  <c r="I28" i="19"/>
  <c r="H28" i="19"/>
  <c r="G28" i="19"/>
  <c r="F28" i="19"/>
  <c r="E28" i="19"/>
  <c r="D28" i="19"/>
  <c r="C28" i="19"/>
  <c r="B28" i="19"/>
  <c r="K16" i="19"/>
  <c r="J16" i="19"/>
  <c r="I16" i="19"/>
  <c r="H16" i="19"/>
  <c r="G16" i="19"/>
  <c r="F16" i="19"/>
  <c r="E16" i="19"/>
  <c r="D16" i="19"/>
  <c r="C16" i="19"/>
  <c r="B16" i="19"/>
  <c r="C44" i="20" l="1"/>
  <c r="C46" i="20" s="1"/>
  <c r="B47" i="20"/>
  <c r="G59" i="19"/>
  <c r="F59" i="19"/>
  <c r="F30" i="19"/>
  <c r="G30" i="19"/>
  <c r="H30" i="19"/>
  <c r="E59" i="19"/>
  <c r="C59" i="19"/>
  <c r="I30" i="19"/>
  <c r="B30" i="19"/>
  <c r="J30" i="19"/>
  <c r="C30" i="19"/>
  <c r="K30" i="19"/>
  <c r="H59" i="19"/>
  <c r="K59" i="19"/>
  <c r="D59" i="19"/>
  <c r="D30" i="19"/>
  <c r="E30" i="19"/>
  <c r="I59" i="19"/>
  <c r="B59" i="19"/>
  <c r="J59" i="19"/>
  <c r="K66" i="19"/>
  <c r="J66" i="19"/>
  <c r="I66" i="19"/>
  <c r="H66" i="19"/>
  <c r="G66" i="19"/>
  <c r="F66" i="19"/>
  <c r="E66" i="19"/>
  <c r="D66" i="19"/>
  <c r="C66" i="19"/>
  <c r="B66" i="19"/>
  <c r="D44" i="20" l="1"/>
  <c r="D46" i="20" s="1"/>
  <c r="C47" i="20"/>
  <c r="G61" i="19"/>
  <c r="F61" i="19"/>
  <c r="E61" i="19"/>
  <c r="H61" i="19"/>
  <c r="C61" i="19"/>
  <c r="B61" i="19"/>
  <c r="J61" i="19"/>
  <c r="I61" i="19"/>
  <c r="K61" i="19"/>
  <c r="D61" i="19"/>
  <c r="E44" i="20" l="1"/>
  <c r="E46" i="20" s="1"/>
  <c r="D47" i="20"/>
  <c r="A1" i="19"/>
  <c r="A32" i="19" s="1"/>
  <c r="K34" i="3"/>
  <c r="J34" i="3"/>
  <c r="I34" i="3"/>
  <c r="H34" i="3"/>
  <c r="G34" i="3"/>
  <c r="F34" i="3"/>
  <c r="E34" i="3"/>
  <c r="D34" i="3"/>
  <c r="C34" i="3"/>
  <c r="B34" i="3"/>
  <c r="A2" i="3"/>
  <c r="G36" i="3" l="1"/>
  <c r="G41" i="3" s="1"/>
  <c r="G46" i="3" s="1"/>
  <c r="I36" i="3"/>
  <c r="I41" i="3" s="1"/>
  <c r="I46" i="3" s="1"/>
  <c r="A1" i="20"/>
  <c r="A2" i="19"/>
  <c r="A33" i="19" s="1"/>
  <c r="F44" i="20"/>
  <c r="F46" i="20" s="1"/>
  <c r="E47" i="20"/>
  <c r="J36" i="3"/>
  <c r="J41" i="3" s="1"/>
  <c r="J46" i="3" s="1"/>
  <c r="H36" i="3"/>
  <c r="H41" i="3" s="1"/>
  <c r="H46" i="3" s="1"/>
  <c r="F36" i="3"/>
  <c r="F41" i="3" s="1"/>
  <c r="F46" i="3" s="1"/>
  <c r="B36" i="3"/>
  <c r="B41" i="3" s="1"/>
  <c r="B46" i="3" s="1"/>
  <c r="E36" i="3"/>
  <c r="E41" i="3" s="1"/>
  <c r="E46" i="3" s="1"/>
  <c r="C36" i="3"/>
  <c r="C41" i="3" s="1"/>
  <c r="C46" i="3" s="1"/>
  <c r="K36" i="3"/>
  <c r="K41" i="3" s="1"/>
  <c r="K46" i="3" s="1"/>
  <c r="D36" i="3"/>
  <c r="D41" i="3" s="1"/>
  <c r="D46" i="3" s="1"/>
  <c r="A1" i="23" l="1"/>
  <c r="A2" i="20"/>
  <c r="G44" i="20"/>
  <c r="G46" i="20" s="1"/>
  <c r="F47" i="20"/>
  <c r="A2" i="23" l="1"/>
  <c r="H44" i="20"/>
  <c r="H46" i="20" s="1"/>
  <c r="G47" i="20"/>
  <c r="I44" i="20" l="1"/>
  <c r="I46" i="20" s="1"/>
  <c r="H47" i="20"/>
  <c r="J44" i="20" l="1"/>
  <c r="J46" i="20" s="1"/>
  <c r="I47" i="20"/>
  <c r="K44" i="20" l="1"/>
  <c r="K46" i="20" s="1"/>
  <c r="J47" i="20"/>
  <c r="K47" i="20" l="1"/>
  <c r="L44" i="20"/>
  <c r="L46" i="20" s="1"/>
  <c r="L47" i="20" s="1"/>
</calcChain>
</file>

<file path=xl/sharedStrings.xml><?xml version="1.0" encoding="utf-8"?>
<sst xmlns="http://schemas.openxmlformats.org/spreadsheetml/2006/main" count="1232" uniqueCount="165">
  <si>
    <t>Assumptions</t>
  </si>
  <si>
    <t>Type</t>
  </si>
  <si>
    <t>Base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</si>
  <si>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</si>
  <si>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</si>
  <si>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</si>
  <si>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</si>
  <si>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</si>
  <si>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</si>
  <si>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</si>
  <si>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</si>
  <si>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</si>
  <si>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</si>
  <si>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Revenue</t>
  </si>
  <si>
    <t>CPI</t>
  </si>
  <si>
    <t>Annual Charges</t>
  </si>
  <si>
    <t>User Charges &amp; Fees</t>
  </si>
  <si>
    <t>Other Revenue</t>
  </si>
  <si>
    <t>Internal Revenue</t>
  </si>
  <si>
    <t>Expenses</t>
  </si>
  <si>
    <t>Employee Costs</t>
  </si>
  <si>
    <t>Materials &amp; Contracts</t>
  </si>
  <si>
    <t>Other Expenses</t>
  </si>
  <si>
    <t>Long Term Financial Plan</t>
  </si>
  <si>
    <t>$ '000</t>
  </si>
  <si>
    <t>Income from Continuing Operations</t>
  </si>
  <si>
    <t>Revenue:</t>
  </si>
  <si>
    <t>Rates &amp; Annual Charges</t>
  </si>
  <si>
    <t>Interest &amp; Investment Revenue</t>
  </si>
  <si>
    <t>Grants &amp; Contributions provided for Operating Purposes</t>
  </si>
  <si>
    <t>Grants &amp; Contributions provided for Capital Purposes</t>
  </si>
  <si>
    <t>Net Internal Revenue</t>
  </si>
  <si>
    <t>Other Income:</t>
  </si>
  <si>
    <t>Net gains from the disposal of assets</t>
  </si>
  <si>
    <t>Net Share of interest in Joint Ventures &amp; Associated Entities using the equity method</t>
  </si>
  <si>
    <t>Total Income from Continuing Operations</t>
  </si>
  <si>
    <t>Expenses from Continuing Operations</t>
  </si>
  <si>
    <t>Employee Benefits &amp; On-Costs</t>
  </si>
  <si>
    <t>Borrowing Costs</t>
  </si>
  <si>
    <t>Depreciation &amp; Amortisation</t>
  </si>
  <si>
    <t>Impairment</t>
  </si>
  <si>
    <t>Net Losses from the Disposal of Assets</t>
  </si>
  <si>
    <t>Total Expenses from Continuing Operations</t>
  </si>
  <si>
    <t>Operating Result from Continuing Operations</t>
  </si>
  <si>
    <t>Discontinued Operations</t>
  </si>
  <si>
    <t>Net Profit/(Loss) from Discontinued Operations</t>
  </si>
  <si>
    <t>Net Operating Result for the Year</t>
  </si>
  <si>
    <t>Net Operating Result attributable to Council</t>
  </si>
  <si>
    <t>Net Operating Result attributable to Non-controlling Interests</t>
  </si>
  <si>
    <t>Net Operating Result for the year before Grants and Contributions provided for Capital Purposes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</si>
  <si>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</si>
  <si>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</si>
  <si>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</si>
  <si>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</si>
  <si>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</si>
  <si>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</si>
  <si>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</si>
  <si>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</si>
  <si>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</si>
  <si>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</si>
  <si>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</si>
  <si>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</si>
  <si>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</si>
  <si>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</si>
  <si>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Right of Use Assets</t>
  </si>
  <si>
    <t>Total Non-Current Assets</t>
  </si>
  <si>
    <t>TOTAL ASSETS</t>
  </si>
  <si>
    <t>LIABILITIES</t>
  </si>
  <si>
    <t>Current Liabilities</t>
  </si>
  <si>
    <t>Payables</t>
  </si>
  <si>
    <t>Income Received in Advance</t>
  </si>
  <si>
    <t>Contract Liabilities</t>
  </si>
  <si>
    <t>Borrowing</t>
  </si>
  <si>
    <t>Lease Liabilities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</si>
  <si>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</si>
  <si>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</si>
  <si>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</si>
  <si>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</si>
  <si>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</si>
  <si>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</si>
  <si>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</si>
  <si>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</si>
  <si>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</t>
  </si>
  <si>
    <t>Total Equity</t>
  </si>
  <si>
    <t>Cash Flows from Operating Activities</t>
  </si>
  <si>
    <t>Receipts:</t>
  </si>
  <si>
    <t>Investment &amp; Interest Revenue Received</t>
  </si>
  <si>
    <t>Bonds, Deposits &amp; Retention amounts received</t>
  </si>
  <si>
    <t>Payments:</t>
  </si>
  <si>
    <t>Net Cash provided (or used in) Operating Activities</t>
  </si>
  <si>
    <t>Cash Flows from Investing Activities</t>
  </si>
  <si>
    <t>Sale of Investment Securities</t>
  </si>
  <si>
    <t>Sale of Infrastructure, Property, Plant &amp; Equipment</t>
  </si>
  <si>
    <t>Receipts from internal loan to Water Fund</t>
  </si>
  <si>
    <t>Purchase of Investment Securities</t>
  </si>
  <si>
    <t>Purchase of Infrastructure, Property, Plant &amp; Equipment</t>
  </si>
  <si>
    <t>Net Cash provided (or used in) Investing Activities</t>
  </si>
  <si>
    <t>Cash Flows from Financing Activities</t>
  </si>
  <si>
    <t>Borrowings and advances</t>
  </si>
  <si>
    <t>Net Cash provided (or used in) Financing Activities</t>
  </si>
  <si>
    <t>Net Increase/(Decrease) in Cash &amp; Cash Equivalents</t>
  </si>
  <si>
    <r>
      <rPr>
        <sz val="10"/>
        <color theme="1"/>
        <rFont val="Arial"/>
        <family val="2"/>
      </rPr>
      <t xml:space="preserve">plus: </t>
    </r>
    <r>
      <rPr>
        <b/>
        <sz val="10"/>
        <color theme="1"/>
        <rFont val="Arial"/>
        <family val="2"/>
      </rPr>
      <t>Cash &amp; Cash Equivalents - beginning of year</t>
    </r>
  </si>
  <si>
    <t>Cash &amp; Cash Equivalents - end of the year</t>
  </si>
  <si>
    <t>TARGET</t>
  </si>
  <si>
    <t>Budget Performance</t>
  </si>
  <si>
    <t>Operating Performance Ratio</t>
  </si>
  <si>
    <t>&gt;0%</t>
  </si>
  <si>
    <t>measures the extent to which a council has succeeded in containing operating expenditure within operating revenue</t>
  </si>
  <si>
    <t>û</t>
  </si>
  <si>
    <t>Own Source Operating Revenue Ratio</t>
  </si>
  <si>
    <t>measures fiscal flexibility. It is the degree of reliance on external funding sources such as operating grants and contributions</t>
  </si>
  <si>
    <t>ü</t>
  </si>
  <si>
    <t>Operational Liquidity</t>
  </si>
  <si>
    <t>Unrestricted Current Ratio</t>
  </si>
  <si>
    <t>assess the adequacy of working capital and its ability to satisfy obligations in the short term for the unrestricted activities of Council.</t>
  </si>
  <si>
    <t>Rates, Annual Charges, Interest &amp; Extra Charges Outstanding Percentage</t>
  </si>
  <si>
    <t>&lt; 5%</t>
  </si>
  <si>
    <t>assess the impact of uncollected rates and annual charges on Council’s liquidity and the adequacy of recovery efforts expressed as a percentage of total rates and charges available for collection in the financial year</t>
  </si>
  <si>
    <t>Cash Expense Cover Ratio</t>
  </si>
  <si>
    <t>liquidity ratio indicates the number of months a Council can continue paying for its immediate expenses without additional cash inflow</t>
  </si>
  <si>
    <t>Liability and Debt Management</t>
  </si>
  <si>
    <t>Debt Service Cover Ratio</t>
  </si>
  <si>
    <t>2.00x</t>
  </si>
  <si>
    <t>measures the availability of operating cash to service debt including interest and principal.</t>
  </si>
  <si>
    <t>Asset Management</t>
  </si>
  <si>
    <t>Building and Infrastructure Renewals Ratio</t>
  </si>
  <si>
    <t>&gt;= 100%</t>
  </si>
  <si>
    <t>assesses the rate at which these assets are being renewed against the rate at which they are depreciating</t>
  </si>
  <si>
    <t>Infrastructure Backlog Ratio</t>
  </si>
  <si>
    <t>&lt;= 2%</t>
  </si>
  <si>
    <t>ratio shows what proportion the infrastructure backlog is against the total value of a council’s infrastructure</t>
  </si>
  <si>
    <t>Asset Maintenance Ratio</t>
  </si>
  <si>
    <t>&gt;= 1</t>
  </si>
  <si>
    <t>ratio compares actual versus required annual asset maintenance. A ratio of above 1.0 indicates that the Council is investing enough funds that year to halt the infrastructure backlog from growing.</t>
  </si>
  <si>
    <t>Capital Expenditure Ratio</t>
  </si>
  <si>
    <t>annual capital expenditure divided by annual depreciation</t>
  </si>
  <si>
    <t>Borrowings (External Loans)</t>
  </si>
  <si>
    <t>Debt Service Cover Ratio (OLG)</t>
  </si>
  <si>
    <t>*</t>
  </si>
  <si>
    <t>2020/21</t>
  </si>
  <si>
    <t>Capex</t>
  </si>
  <si>
    <t>Baseline Scenario</t>
  </si>
  <si>
    <t>Rates</t>
  </si>
  <si>
    <t>Other Income</t>
  </si>
  <si>
    <t>Grants and Contributions - Operating</t>
  </si>
  <si>
    <t>Gain on Asset Disposal</t>
  </si>
  <si>
    <t>Grants and Contributions - Capital</t>
  </si>
  <si>
    <t>Materials and Services</t>
  </si>
  <si>
    <t>Loss On Asset Disposal</t>
  </si>
  <si>
    <t>Internal Expenses</t>
  </si>
  <si>
    <t>Proceeds from Sale of Assets</t>
  </si>
  <si>
    <t>WDV of Asset</t>
  </si>
  <si>
    <t>General Fund Income Statement</t>
  </si>
  <si>
    <t>General Fund Statement of Financial Position</t>
  </si>
  <si>
    <t>Employee Benefit Provisions</t>
  </si>
  <si>
    <t>Borrowings</t>
  </si>
  <si>
    <t>General Fund Cashflow Statement</t>
  </si>
  <si>
    <t>Grants &amp; Contributions</t>
  </si>
  <si>
    <t>&gt; 60%</t>
  </si>
  <si>
    <t>&gt;1.5</t>
  </si>
  <si>
    <t>&gt;3 months</t>
  </si>
  <si>
    <t>Maintain SV Scenario</t>
  </si>
  <si>
    <t>General Fund Performance Measurement Indicators</t>
  </si>
  <si>
    <t>Based on loan repayment schedules and forecasted increase in interest rates when loans are refinanced</t>
  </si>
  <si>
    <t>Deteriorate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</si>
</sst>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,;[Red]\(#,##0,\);\-"/>
    <numFmt numFmtId="165" formatCode="#,##0;[Red]\(#,##0\);\-"/>
    <numFmt numFmtId="166" formatCode="0.0%"/>
    <numFmt numFmtId="167" formatCode="#,##0,;\(#,##0,\);\-"/>
  </numFmts>
  <fonts count="25" x14ac:knownFonts="1">
    <font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156570"/>
      <name val="Arial"/>
      <family val="2"/>
    </font>
    <font>
      <b/>
      <sz val="11"/>
      <color rgb="FF156570"/>
      <name val="Arial"/>
      <family val="2"/>
    </font>
    <font>
      <b/>
      <i/>
      <sz val="10"/>
      <color rgb="FF156570"/>
      <name val="Arial"/>
      <family val="2"/>
    </font>
    <font>
      <b/>
      <i/>
      <sz val="10"/>
      <color rgb="FF0070C0"/>
      <name val="Arial"/>
      <family val="2"/>
    </font>
    <font>
      <b/>
      <sz val="10"/>
      <color rgb="FF15657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156570"/>
      <name val="Arial"/>
      <family val="2"/>
    </font>
    <font>
      <b/>
      <u/>
      <sz val="10"/>
      <color rgb="FF156570"/>
      <name val="Arial"/>
      <family val="2"/>
    </font>
    <font>
      <b/>
      <sz val="11"/>
      <color theme="0"/>
      <name val="Arial"/>
      <family val="2"/>
    </font>
    <font>
      <sz val="12"/>
      <color rgb="FFFF0000"/>
      <name val="Wingdings"/>
      <charset val="2"/>
    </font>
    <font>
      <b/>
      <sz val="12"/>
      <color rgb="FF00B050"/>
      <name val="Wingdings"/>
      <charset val="2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5657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vertical="center"/>
    </xf>
    <xf numFmtId="164" fontId="3" fillId="0" borderId="0" xfId="0" applyNumberFormat="1" applyFont="1"/>
    <xf numFmtId="165" fontId="3" fillId="0" borderId="0" xfId="0" applyNumberFormat="1" applyFont="1"/>
    <xf numFmtId="164" fontId="12" fillId="0" borderId="3" xfId="0" applyNumberFormat="1" applyFont="1" applyBorder="1" applyAlignment="1">
      <alignment vertical="center"/>
    </xf>
    <xf numFmtId="166" fontId="0" fillId="0" borderId="0" xfId="1" applyNumberFormat="1" applyFont="1"/>
    <xf numFmtId="164" fontId="12" fillId="0" borderId="4" xfId="0" applyNumberFormat="1" applyFont="1" applyBorder="1" applyAlignment="1">
      <alignment vertical="center"/>
    </xf>
    <xf numFmtId="10" fontId="3" fillId="0" borderId="0" xfId="1" applyNumberFormat="1" applyFont="1"/>
    <xf numFmtId="164" fontId="12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0" xfId="0" applyFont="1"/>
    <xf numFmtId="167" fontId="3" fillId="0" borderId="0" xfId="0" applyNumberFormat="1" applyFont="1"/>
    <xf numFmtId="167" fontId="12" fillId="0" borderId="3" xfId="0" applyNumberFormat="1" applyFont="1" applyBorder="1" applyAlignment="1">
      <alignment vertical="center"/>
    </xf>
    <xf numFmtId="167" fontId="12" fillId="0" borderId="0" xfId="0" applyNumberFormat="1" applyFont="1" applyAlignment="1">
      <alignment vertical="center"/>
    </xf>
    <xf numFmtId="0" fontId="13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3" fillId="0" borderId="6" xfId="0" applyFont="1" applyBorder="1"/>
    <xf numFmtId="0" fontId="14" fillId="0" borderId="6" xfId="0" quotePrefix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0" fontId="3" fillId="0" borderId="0" xfId="0" applyNumberFormat="1" applyFont="1"/>
    <xf numFmtId="10" fontId="0" fillId="0" borderId="0" xfId="1" applyNumberFormat="1" applyFont="1"/>
    <xf numFmtId="10" fontId="7" fillId="0" borderId="0" xfId="0" applyNumberFormat="1" applyFont="1"/>
    <xf numFmtId="165" fontId="18" fillId="0" borderId="6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9" fontId="3" fillId="0" borderId="8" xfId="0" applyNumberFormat="1" applyFont="1" applyBorder="1" applyAlignment="1">
      <alignment horizontal="center"/>
    </xf>
    <xf numFmtId="0" fontId="0" fillId="0" borderId="10" xfId="0" applyBorder="1"/>
    <xf numFmtId="0" fontId="19" fillId="0" borderId="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0" borderId="0" xfId="0" quotePrefix="1" applyFont="1" applyAlignment="1">
      <alignment wrapText="1"/>
    </xf>
    <xf numFmtId="0" fontId="3" fillId="0" borderId="8" xfId="0" applyFont="1" applyBorder="1" applyAlignment="1">
      <alignment horizontal="center"/>
    </xf>
    <xf numFmtId="4" fontId="3" fillId="0" borderId="8" xfId="1" applyNumberFormat="1" applyFont="1" applyFill="1" applyBorder="1"/>
    <xf numFmtId="4" fontId="3" fillId="0" borderId="9" xfId="1" applyNumberFormat="1" applyFont="1" applyFill="1" applyBorder="1"/>
    <xf numFmtId="10" fontId="3" fillId="0" borderId="8" xfId="1" applyNumberFormat="1" applyFont="1" applyBorder="1"/>
    <xf numFmtId="10" fontId="3" fillId="0" borderId="9" xfId="1" applyNumberFormat="1" applyFont="1" applyBorder="1"/>
    <xf numFmtId="166" fontId="3" fillId="0" borderId="8" xfId="1" applyNumberFormat="1" applyFont="1" applyFill="1" applyBorder="1"/>
    <xf numFmtId="166" fontId="3" fillId="0" borderId="9" xfId="1" applyNumberFormat="1" applyFont="1" applyFill="1" applyBorder="1"/>
    <xf numFmtId="165" fontId="18" fillId="0" borderId="11" xfId="0" applyNumberFormat="1" applyFont="1" applyBorder="1" applyAlignment="1">
      <alignment horizontal="center" vertical="center"/>
    </xf>
    <xf numFmtId="43" fontId="3" fillId="0" borderId="8" xfId="2" applyFont="1" applyFill="1" applyBorder="1" applyAlignment="1">
      <alignment horizontal="center"/>
    </xf>
    <xf numFmtId="43" fontId="3" fillId="0" borderId="9" xfId="2" applyFont="1" applyFill="1" applyBorder="1" applyAlignment="1">
      <alignment horizontal="center"/>
    </xf>
    <xf numFmtId="0" fontId="17" fillId="4" borderId="7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13" fillId="4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5" fillId="2" borderId="2" xfId="0" applyFont="1" applyFill="1" applyBorder="1" applyAlignment="1">
      <alignment horizontal="center" vertical="center"/>
    </xf>
    <xf numFmtId="10" fontId="3" fillId="0" borderId="1" xfId="1" applyNumberFormat="1" applyFont="1" applyFill="1" applyBorder="1"/>
    <xf numFmtId="10" fontId="0" fillId="0" borderId="0" xfId="0" applyNumberFormat="1"/>
    <xf numFmtId="10" fontId="3" fillId="0" borderId="1" xfId="1" applyNumberFormat="1" applyFont="1" applyBorder="1"/>
    <xf numFmtId="0" fontId="3" fillId="0" borderId="1" xfId="0" applyFont="1" applyFill="1" applyBorder="1"/>
    <xf numFmtId="164" fontId="3" fillId="0" borderId="0" xfId="0" applyNumberFormat="1" applyFont="1" applyFill="1"/>
    <xf numFmtId="164" fontId="0" fillId="0" borderId="0" xfId="0" applyNumberFormat="1" applyFill="1"/>
    <xf numFmtId="0" fontId="23" fillId="0" borderId="0" xfId="0" applyFont="1"/>
    <xf numFmtId="0" fontId="3" fillId="6" borderId="8" xfId="0" applyFont="1" applyFill="1" applyBorder="1"/>
    <xf numFmtId="9" fontId="3" fillId="6" borderId="8" xfId="0" applyNumberFormat="1" applyFont="1" applyFill="1" applyBorder="1" applyAlignment="1">
      <alignment horizontal="center"/>
    </xf>
    <xf numFmtId="166" fontId="3" fillId="6" borderId="8" xfId="1" applyNumberFormat="1" applyFont="1" applyFill="1" applyBorder="1"/>
    <xf numFmtId="166" fontId="3" fillId="6" borderId="9" xfId="1" applyNumberFormat="1" applyFont="1" applyFill="1" applyBorder="1"/>
    <xf numFmtId="0" fontId="14" fillId="6" borderId="6" xfId="0" quotePrefix="1" applyFont="1" applyFill="1" applyBorder="1" applyAlignment="1">
      <alignment wrapText="1"/>
    </xf>
    <xf numFmtId="0" fontId="0" fillId="6" borderId="6" xfId="0" applyFill="1" applyBorder="1"/>
    <xf numFmtId="0" fontId="19" fillId="6" borderId="6" xfId="0" applyFont="1" applyFill="1" applyBorder="1" applyAlignment="1">
      <alignment horizontal="center" vertical="center"/>
    </xf>
    <xf numFmtId="165" fontId="18" fillId="6" borderId="6" xfId="0" applyNumberFormat="1" applyFont="1" applyFill="1" applyBorder="1" applyAlignment="1">
      <alignment horizontal="center" vertical="center"/>
    </xf>
    <xf numFmtId="0" fontId="3" fillId="6" borderId="0" xfId="0" applyFont="1" applyFill="1"/>
    <xf numFmtId="9" fontId="3" fillId="6" borderId="0" xfId="0" applyNumberFormat="1" applyFont="1" applyFill="1" applyAlignment="1">
      <alignment horizontal="center"/>
    </xf>
    <xf numFmtId="10" fontId="3" fillId="6" borderId="0" xfId="1" applyNumberFormat="1" applyFont="1" applyFill="1" applyBorder="1"/>
    <xf numFmtId="10" fontId="3" fillId="6" borderId="13" xfId="1" applyNumberFormat="1" applyFont="1" applyFill="1" applyBorder="1"/>
    <xf numFmtId="165" fontId="18" fillId="6" borderId="11" xfId="0" applyNumberFormat="1" applyFont="1" applyFill="1" applyBorder="1" applyAlignment="1">
      <alignment horizontal="center" vertical="center"/>
    </xf>
    <xf numFmtId="4" fontId="3" fillId="6" borderId="0" xfId="1" applyNumberFormat="1" applyFont="1" applyFill="1" applyBorder="1"/>
    <xf numFmtId="4" fontId="3" fillId="6" borderId="13" xfId="1" applyNumberFormat="1" applyFont="1" applyFill="1" applyBorder="1"/>
    <xf numFmtId="0" fontId="19" fillId="6" borderId="11" xfId="0" applyFont="1" applyFill="1" applyBorder="1" applyAlignment="1">
      <alignment horizontal="center" vertical="center"/>
    </xf>
    <xf numFmtId="10" fontId="3" fillId="6" borderId="8" xfId="1" applyNumberFormat="1" applyFont="1" applyFill="1" applyBorder="1"/>
    <xf numFmtId="10" fontId="3" fillId="6" borderId="9" xfId="1" applyNumberFormat="1" applyFont="1" applyFill="1" applyBorder="1"/>
    <xf numFmtId="4" fontId="3" fillId="6" borderId="8" xfId="1" applyNumberFormat="1" applyFont="1" applyFill="1" applyBorder="1"/>
    <xf numFmtId="4" fontId="3" fillId="6" borderId="9" xfId="1" applyNumberFormat="1" applyFont="1" applyFill="1" applyBorder="1"/>
    <xf numFmtId="0" fontId="24" fillId="0" borderId="6" xfId="0" applyFont="1" applyBorder="1" applyAlignment="1">
      <alignment horizontal="center" vertical="center"/>
    </xf>
    <xf numFmtId="10" fontId="2" fillId="6" borderId="1" xfId="1" applyNumberFormat="1" applyFont="1" applyFill="1" applyBorder="1"/>
    <xf numFmtId="165" fontId="19" fillId="0" borderId="6" xfId="0" applyNumberFormat="1" applyFont="1" applyBorder="1" applyAlignment="1">
      <alignment horizontal="center" vertical="center"/>
    </xf>
    <xf numFmtId="165" fontId="19" fillId="0" borderId="11" xfId="0" applyNumberFormat="1" applyFont="1" applyBorder="1" applyAlignment="1">
      <alignment horizontal="center" vertical="center"/>
    </xf>
    <xf numFmtId="0" fontId="3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167" fontId="3" fillId="0" borderId="0" xfId="0" applyNumberFormat="1" applyFont="1" applyFill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10" fontId="3" fillId="0" borderId="8" xfId="1" applyNumberFormat="1" applyFont="1" applyFill="1" applyBorder="1"/>
    <xf numFmtId="0" fontId="9" fillId="0" borderId="0" xfId="0" applyFont="1" applyFill="1"/>
    <xf numFmtId="167" fontId="0" fillId="0" borderId="0" xfId="0" applyNumberFormat="1" applyFill="1"/>
    <xf numFmtId="0" fontId="16" fillId="0" borderId="0" xfId="0" applyFont="1" applyFill="1"/>
    <xf numFmtId="167" fontId="12" fillId="0" borderId="3" xfId="0" applyNumberFormat="1" applyFont="1" applyFill="1" applyBorder="1" applyAlignment="1">
      <alignment vertical="center"/>
    </xf>
    <xf numFmtId="9" fontId="3" fillId="0" borderId="8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0" fontId="3" fillId="0" borderId="14" xfId="1" applyNumberFormat="1" applyFont="1" applyFill="1" applyBorder="1" applyAlignment="1">
      <alignment horizontal="center"/>
    </xf>
    <xf numFmtId="10" fontId="3" fillId="0" borderId="3" xfId="1" applyNumberFormat="1" applyFont="1" applyFill="1" applyBorder="1" applyAlignment="1">
      <alignment horizontal="center"/>
    </xf>
    <xf numFmtId="10" fontId="3" fillId="0" borderId="15" xfId="1" applyNumberFormat="1" applyFont="1" applyFill="1" applyBorder="1" applyAlignment="1">
      <alignment horizontal="center"/>
    </xf>
    <xf numFmtId="10" fontId="0" fillId="0" borderId="0" xfId="1" applyNumberFormat="1" applyFont="1" applyFill="1"/>
    <xf numFmtId="166" fontId="0" fillId="0" borderId="0" xfId="1" applyNumberFormat="1" applyFont="1" applyFill="1"/>
    <xf numFmtId="164" fontId="12" fillId="0" borderId="4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167" fontId="12" fillId="0" borderId="0" xfId="0" applyNumberFormat="1" applyFont="1" applyFill="1" applyAlignment="1">
      <alignment vertical="center"/>
    </xf>
    <xf numFmtId="10" fontId="3" fillId="0" borderId="9" xfId="1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E913B"/>
      <color rgb="FF963634"/>
      <color rgb="FFE6B8B7"/>
      <color rgb="FF68A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="110" zoomScaleNormal="110" workbookViewId="0">
      <pane xSplit="1" ySplit="6" topLeftCell="B7" activePane="bottomRight" state="frozen"/>
      <selection pane="topRight" activeCell="E31" sqref="E31"/>
      <selection pane="bottomLeft" activeCell="E31" sqref="E31"/>
      <selection pane="bottomRight" activeCell="B7" sqref="B7"/>
    </sheetView>
  </sheetViews>
  <sheetFormatPr defaultRowHeight="15" x14ac:dyDescent="0.25"/>
  <cols>
    <col min="1" max="1" width="38.85546875" bestFit="1" customWidth="1"/>
    <col min="2" max="12" width="12.7109375" customWidth="1"/>
  </cols>
  <sheetData>
    <row r="1" spans="1:12" ht="18" x14ac:dyDescent="0.25">
      <c r="A1" s="8" t="s">
        <v>23</v>
      </c>
    </row>
    <row r="2" spans="1:12" ht="18" x14ac:dyDescent="0.25">
      <c r="A2" s="8" t="s">
        <v>141</v>
      </c>
      <c r="B2" s="7"/>
      <c r="C2" s="3"/>
      <c r="D2" s="3"/>
      <c r="E2" s="3"/>
      <c r="F2" s="3"/>
      <c r="G2" s="35"/>
      <c r="H2" s="35"/>
      <c r="I2" s="35"/>
      <c r="J2" s="35"/>
      <c r="K2" s="35"/>
    </row>
    <row r="3" spans="1:12" ht="15.75" x14ac:dyDescent="0.25">
      <c r="A3" s="1" t="s">
        <v>0</v>
      </c>
      <c r="B3" s="7"/>
      <c r="C3" s="3"/>
      <c r="D3" s="3"/>
      <c r="E3" s="3"/>
      <c r="F3" s="3"/>
      <c r="G3" s="35"/>
      <c r="H3" s="35"/>
      <c r="I3" s="35"/>
      <c r="J3" s="35"/>
      <c r="K3" s="35"/>
    </row>
    <row r="4" spans="1:12" x14ac:dyDescent="0.25">
      <c r="A4" s="3"/>
      <c r="B4" s="3"/>
      <c r="C4" s="3"/>
      <c r="D4" s="3"/>
      <c r="E4" s="3"/>
      <c r="F4" s="3"/>
      <c r="G4" s="35"/>
      <c r="H4" s="35"/>
      <c r="I4" s="35"/>
      <c r="J4" s="35"/>
      <c r="K4" s="35"/>
    </row>
    <row r="5" spans="1:12" x14ac:dyDescent="0.25">
      <c r="A5" s="119" t="s">
        <v>1</v>
      </c>
      <c r="B5" s="4" t="s">
        <v>2</v>
      </c>
      <c r="C5" s="72" t="s">
        <v>3</v>
      </c>
      <c r="D5" s="72" t="s">
        <v>4</v>
      </c>
      <c r="E5" s="72" t="s">
        <v>5</v>
      </c>
      <c r="F5" s="72" t="s">
        <v>6</v>
      </c>
      <c r="G5" s="72" t="s">
        <v>7</v>
      </c>
      <c r="H5" s="72" t="s">
        <v>8</v>
      </c>
      <c r="I5" s="72" t="s">
        <v>9</v>
      </c>
      <c r="J5" s="72" t="s">
        <v>10</v>
      </c>
      <c r="K5" s="72" t="s">
        <v>11</v>
      </c>
      <c r="L5" s="72" t="s">
        <v>12</v>
      </c>
    </row>
    <row r="6" spans="1:12" x14ac:dyDescent="0.25">
      <c r="A6" s="119"/>
      <c r="B6" s="4">
        <v>2022</v>
      </c>
      <c r="C6" s="72">
        <v>2023</v>
      </c>
      <c r="D6" s="72">
        <v>2024</v>
      </c>
      <c r="E6" s="72">
        <v>2025</v>
      </c>
      <c r="F6" s="72">
        <v>2026</v>
      </c>
      <c r="G6" s="72">
        <v>2027</v>
      </c>
      <c r="H6" s="72">
        <v>2028</v>
      </c>
      <c r="I6" s="72">
        <v>2029</v>
      </c>
      <c r="J6" s="72">
        <v>2030</v>
      </c>
      <c r="K6" s="72">
        <v>2031</v>
      </c>
      <c r="L6" s="72">
        <v>2032</v>
      </c>
    </row>
    <row r="7" spans="1:12" x14ac:dyDescent="0.25">
      <c r="A7" s="6" t="s">
        <v>14</v>
      </c>
      <c r="B7" s="73">
        <v>0.02</v>
      </c>
      <c r="C7" s="73">
        <v>0.02</v>
      </c>
      <c r="D7" s="73">
        <v>0.02</v>
      </c>
      <c r="E7" s="73">
        <v>0.02</v>
      </c>
      <c r="F7" s="73">
        <v>0.02</v>
      </c>
      <c r="G7" s="73">
        <v>0.02</v>
      </c>
      <c r="H7" s="73">
        <v>0.02</v>
      </c>
      <c r="I7" s="73">
        <v>0.02</v>
      </c>
      <c r="J7" s="73">
        <v>0.02</v>
      </c>
      <c r="K7" s="73">
        <v>0.02</v>
      </c>
      <c r="L7" s="73">
        <v>0.02</v>
      </c>
    </row>
    <row r="8" spans="1:12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5.75" x14ac:dyDescent="0.25">
      <c r="A9" s="5" t="s">
        <v>13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x14ac:dyDescent="0.25">
      <c r="A10" s="6" t="s">
        <v>142</v>
      </c>
      <c r="B10" s="73">
        <v>0.02</v>
      </c>
      <c r="C10" s="101">
        <v>0.01</v>
      </c>
      <c r="D10" s="75">
        <v>2.5000000000000001E-2</v>
      </c>
      <c r="E10" s="75">
        <v>2.5000000000000001E-2</v>
      </c>
      <c r="F10" s="75">
        <v>2.5000000000000001E-2</v>
      </c>
      <c r="G10" s="75">
        <v>2.5000000000000001E-2</v>
      </c>
      <c r="H10" s="75">
        <v>2.5000000000000001E-2</v>
      </c>
      <c r="I10" s="75">
        <v>2.5000000000000001E-2</v>
      </c>
      <c r="J10" s="75">
        <v>2.5000000000000001E-2</v>
      </c>
      <c r="K10" s="75">
        <v>2.5000000000000001E-2</v>
      </c>
      <c r="L10" s="75">
        <v>2.5000000000000001E-2</v>
      </c>
    </row>
    <row r="11" spans="1:12" x14ac:dyDescent="0.25">
      <c r="A11" s="6" t="s">
        <v>15</v>
      </c>
      <c r="B11" s="73">
        <v>5.0000000000000001E-3</v>
      </c>
      <c r="C11" s="75">
        <v>5.0000000000000001E-3</v>
      </c>
      <c r="D11" s="75">
        <v>5.0000000000000001E-3</v>
      </c>
      <c r="E11" s="75">
        <v>5.0000000000000001E-3</v>
      </c>
      <c r="F11" s="75">
        <v>5.0000000000000001E-3</v>
      </c>
      <c r="G11" s="75">
        <v>5.0000000000000001E-3</v>
      </c>
      <c r="H11" s="75">
        <v>5.0000000000000001E-3</v>
      </c>
      <c r="I11" s="75">
        <v>5.0000000000000001E-3</v>
      </c>
      <c r="J11" s="75">
        <v>5.0000000000000001E-3</v>
      </c>
      <c r="K11" s="75">
        <v>5.0000000000000001E-3</v>
      </c>
      <c r="L11" s="75">
        <v>5.0000000000000001E-3</v>
      </c>
    </row>
    <row r="12" spans="1:12" x14ac:dyDescent="0.25">
      <c r="A12" s="6" t="s">
        <v>16</v>
      </c>
      <c r="B12" s="73">
        <v>5.0000000000000001E-3</v>
      </c>
      <c r="C12" s="75">
        <v>5.0000000000000001E-3</v>
      </c>
      <c r="D12" s="75">
        <v>5.0000000000000001E-3</v>
      </c>
      <c r="E12" s="75">
        <v>5.0000000000000001E-3</v>
      </c>
      <c r="F12" s="75">
        <v>5.0000000000000001E-3</v>
      </c>
      <c r="G12" s="75">
        <v>5.0000000000000001E-3</v>
      </c>
      <c r="H12" s="75">
        <v>5.0000000000000001E-3</v>
      </c>
      <c r="I12" s="75">
        <v>5.0000000000000001E-3</v>
      </c>
      <c r="J12" s="75">
        <v>5.0000000000000001E-3</v>
      </c>
      <c r="K12" s="75">
        <v>5.0000000000000001E-3</v>
      </c>
      <c r="L12" s="75">
        <v>5.0000000000000001E-3</v>
      </c>
    </row>
    <row r="13" spans="1:12" x14ac:dyDescent="0.25">
      <c r="A13" s="6" t="s">
        <v>17</v>
      </c>
      <c r="B13" s="73">
        <v>5.0000000000000001E-3</v>
      </c>
      <c r="C13" s="75">
        <v>5.0000000000000001E-3</v>
      </c>
      <c r="D13" s="75">
        <v>5.0000000000000001E-3</v>
      </c>
      <c r="E13" s="75">
        <v>5.0000000000000001E-3</v>
      </c>
      <c r="F13" s="75">
        <v>5.0000000000000001E-3</v>
      </c>
      <c r="G13" s="75">
        <v>5.0000000000000001E-3</v>
      </c>
      <c r="H13" s="75">
        <v>5.0000000000000001E-3</v>
      </c>
      <c r="I13" s="75">
        <v>5.0000000000000001E-3</v>
      </c>
      <c r="J13" s="75">
        <v>5.0000000000000001E-3</v>
      </c>
      <c r="K13" s="75">
        <v>5.0000000000000001E-3</v>
      </c>
      <c r="L13" s="75">
        <v>5.0000000000000001E-3</v>
      </c>
    </row>
    <row r="14" spans="1:12" x14ac:dyDescent="0.25">
      <c r="A14" s="6" t="s">
        <v>143</v>
      </c>
      <c r="B14" s="73">
        <v>5.0000000000000001E-3</v>
      </c>
      <c r="C14" s="75">
        <v>5.0000000000000001E-3</v>
      </c>
      <c r="D14" s="75">
        <v>5.0000000000000001E-3</v>
      </c>
      <c r="E14" s="75">
        <v>5.0000000000000001E-3</v>
      </c>
      <c r="F14" s="75">
        <v>5.0000000000000001E-3</v>
      </c>
      <c r="G14" s="75">
        <v>5.0000000000000001E-3</v>
      </c>
      <c r="H14" s="75">
        <v>5.0000000000000001E-3</v>
      </c>
      <c r="I14" s="75">
        <v>5.0000000000000001E-3</v>
      </c>
      <c r="J14" s="75">
        <v>5.0000000000000001E-3</v>
      </c>
      <c r="K14" s="75">
        <v>5.0000000000000001E-3</v>
      </c>
      <c r="L14" s="75">
        <v>5.0000000000000001E-3</v>
      </c>
    </row>
    <row r="15" spans="1:12" x14ac:dyDescent="0.25">
      <c r="A15" s="6" t="s">
        <v>144</v>
      </c>
      <c r="B15" s="7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x14ac:dyDescent="0.25">
      <c r="A16" s="6" t="s">
        <v>28</v>
      </c>
      <c r="B16" s="73">
        <v>5.0000000000000001E-3</v>
      </c>
      <c r="C16" s="75">
        <v>5.0000000000000001E-3</v>
      </c>
      <c r="D16" s="75">
        <v>5.0000000000000001E-3</v>
      </c>
      <c r="E16" s="75">
        <v>5.0000000000000001E-3</v>
      </c>
      <c r="F16" s="75">
        <v>5.0000000000000001E-3</v>
      </c>
      <c r="G16" s="75">
        <v>5.0000000000000001E-3</v>
      </c>
      <c r="H16" s="75">
        <v>5.0000000000000001E-3</v>
      </c>
      <c r="I16" s="75">
        <v>5.0000000000000001E-3</v>
      </c>
      <c r="J16" s="75">
        <v>5.0000000000000001E-3</v>
      </c>
      <c r="K16" s="75">
        <v>5.0000000000000001E-3</v>
      </c>
      <c r="L16" s="75">
        <v>5.0000000000000001E-3</v>
      </c>
    </row>
    <row r="17" spans="1:12" x14ac:dyDescent="0.25">
      <c r="A17" s="6" t="s">
        <v>18</v>
      </c>
      <c r="B17" s="73">
        <v>5.0000000000000001E-3</v>
      </c>
      <c r="C17" s="75">
        <v>5.0000000000000001E-3</v>
      </c>
      <c r="D17" s="75">
        <v>5.0000000000000001E-3</v>
      </c>
      <c r="E17" s="75">
        <v>5.0000000000000001E-3</v>
      </c>
      <c r="F17" s="75">
        <v>5.0000000000000001E-3</v>
      </c>
      <c r="G17" s="75">
        <v>5.0000000000000001E-3</v>
      </c>
      <c r="H17" s="75">
        <v>5.0000000000000001E-3</v>
      </c>
      <c r="I17" s="75">
        <v>5.0000000000000001E-3</v>
      </c>
      <c r="J17" s="75">
        <v>5.0000000000000001E-3</v>
      </c>
      <c r="K17" s="75">
        <v>5.0000000000000001E-3</v>
      </c>
      <c r="L17" s="75">
        <v>5.0000000000000001E-3</v>
      </c>
    </row>
    <row r="18" spans="1:12" x14ac:dyDescent="0.25">
      <c r="A18" s="6" t="s">
        <v>145</v>
      </c>
      <c r="B18" s="73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</row>
    <row r="19" spans="1:12" x14ac:dyDescent="0.25">
      <c r="A19" s="6" t="s">
        <v>146</v>
      </c>
      <c r="B19" s="73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</row>
    <row r="20" spans="1:12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ht="15.75" x14ac:dyDescent="0.25">
      <c r="A21" s="5" t="s">
        <v>19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x14ac:dyDescent="0.25">
      <c r="A22" s="6" t="s">
        <v>20</v>
      </c>
      <c r="B22" s="73">
        <v>2.5000000000000001E-2</v>
      </c>
      <c r="C22" s="75">
        <v>2.5000000000000001E-2</v>
      </c>
      <c r="D22" s="75">
        <v>2.5000000000000001E-2</v>
      </c>
      <c r="E22" s="75">
        <v>2.5000000000000001E-2</v>
      </c>
      <c r="F22" s="75">
        <v>2.5000000000000001E-2</v>
      </c>
      <c r="G22" s="75">
        <v>0.02</v>
      </c>
      <c r="H22" s="75">
        <v>0.02</v>
      </c>
      <c r="I22" s="75">
        <v>0.02</v>
      </c>
      <c r="J22" s="75">
        <v>0.02</v>
      </c>
      <c r="K22" s="75">
        <v>0.02</v>
      </c>
      <c r="L22" s="75">
        <v>0.02</v>
      </c>
    </row>
    <row r="23" spans="1:12" x14ac:dyDescent="0.25">
      <c r="A23" s="6" t="s">
        <v>38</v>
      </c>
      <c r="B23" s="120" t="s">
        <v>163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x14ac:dyDescent="0.25">
      <c r="A24" s="76" t="s">
        <v>147</v>
      </c>
      <c r="B24" s="73">
        <v>3.5000000000000001E-3</v>
      </c>
      <c r="C24" s="73">
        <v>3.5000000000000001E-3</v>
      </c>
      <c r="D24" s="73">
        <v>3.5000000000000001E-3</v>
      </c>
      <c r="E24" s="73">
        <v>3.5000000000000001E-3</v>
      </c>
      <c r="F24" s="73">
        <v>3.5000000000000001E-3</v>
      </c>
      <c r="G24" s="73">
        <v>3.5000000000000001E-3</v>
      </c>
      <c r="H24" s="73">
        <v>3.5000000000000001E-3</v>
      </c>
      <c r="I24" s="73">
        <v>3.5000000000000001E-3</v>
      </c>
      <c r="J24" s="73">
        <v>3.5000000000000001E-3</v>
      </c>
      <c r="K24" s="73">
        <v>3.5000000000000001E-3</v>
      </c>
      <c r="L24" s="73">
        <v>3.5000000000000001E-3</v>
      </c>
    </row>
    <row r="25" spans="1:12" x14ac:dyDescent="0.25">
      <c r="A25" s="76" t="s">
        <v>22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</row>
    <row r="26" spans="1:12" x14ac:dyDescent="0.25">
      <c r="A26" s="6" t="s">
        <v>148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</row>
    <row r="27" spans="1:12" x14ac:dyDescent="0.25">
      <c r="A27" s="6" t="s">
        <v>149</v>
      </c>
      <c r="B27" s="73">
        <v>5.0000000000000001E-3</v>
      </c>
      <c r="C27" s="75">
        <v>5.0000000000000001E-3</v>
      </c>
      <c r="D27" s="75">
        <v>5.0000000000000001E-3</v>
      </c>
      <c r="E27" s="75">
        <v>5.0000000000000001E-3</v>
      </c>
      <c r="F27" s="75">
        <v>5.0000000000000001E-3</v>
      </c>
      <c r="G27" s="75">
        <v>5.0000000000000001E-3</v>
      </c>
      <c r="H27" s="75">
        <v>5.0000000000000001E-3</v>
      </c>
      <c r="I27" s="75">
        <v>5.0000000000000001E-3</v>
      </c>
      <c r="J27" s="75">
        <v>5.0000000000000001E-3</v>
      </c>
      <c r="K27" s="75">
        <v>5.0000000000000001E-3</v>
      </c>
      <c r="L27" s="75">
        <v>5.0000000000000001E-3</v>
      </c>
    </row>
  </sheetData>
  <mergeCells count="2">
    <mergeCell ref="A5:A6"/>
    <mergeCell ref="B23:L23"/>
  </mergeCells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949A-8F3D-4773-992F-0423E53D83D7}">
  <sheetPr>
    <tabColor rgb="FF00B050"/>
  </sheetPr>
  <dimension ref="A1:N36"/>
  <sheetViews>
    <sheetView showGridLines="0" zoomScale="115" zoomScaleNormal="115" zoomScaleSheetLayoutView="115" workbookViewId="0">
      <pane xSplit="2" ySplit="7" topLeftCell="C8" activePane="bottomRight" state="frozen"/>
      <selection activeCell="K75" sqref="K75"/>
      <selection pane="topRight" activeCell="K75" sqref="K75"/>
      <selection pane="bottomLeft" activeCell="K75" sqref="K75"/>
      <selection pane="bottomRight" activeCell="C8" sqref="C8"/>
    </sheetView>
  </sheetViews>
  <sheetFormatPr defaultColWidth="9.140625" defaultRowHeight="15" outlineLevelRow="1" x14ac:dyDescent="0.25"/>
  <cols>
    <col min="1" max="1" width="3.7109375" customWidth="1"/>
    <col min="2" max="2" width="37.7109375" customWidth="1"/>
    <col min="3" max="3" width="13.42578125" customWidth="1"/>
    <col min="4" max="13" width="12" customWidth="1"/>
    <col min="14" max="14" width="12.7109375" customWidth="1"/>
  </cols>
  <sheetData>
    <row r="1" spans="1:14" ht="21" customHeight="1" x14ac:dyDescent="0.25">
      <c r="A1" s="8" t="str">
        <f>'Cashflow Statement - MaintainSV'!A1</f>
        <v>Long Term Financial Plan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21" customHeight="1" x14ac:dyDescent="0.25">
      <c r="A2" s="8" t="str">
        <f>'Cashflow Statement - MaintainSV'!A2</f>
        <v>Maintain SV Scenario</v>
      </c>
      <c r="D2" s="3"/>
      <c r="E2" s="3"/>
      <c r="F2" s="3"/>
      <c r="G2" s="3"/>
      <c r="H2" s="3"/>
      <c r="I2" s="37"/>
      <c r="J2" s="37"/>
      <c r="K2" s="37"/>
      <c r="L2" s="37"/>
      <c r="M2" s="37"/>
    </row>
    <row r="3" spans="1:14" ht="18" customHeight="1" x14ac:dyDescent="0.25">
      <c r="A3" s="1" t="s">
        <v>162</v>
      </c>
      <c r="D3" s="3"/>
      <c r="E3" s="3"/>
      <c r="F3" s="3"/>
      <c r="G3" s="3"/>
      <c r="H3" s="3"/>
      <c r="I3" s="35"/>
      <c r="J3" s="35"/>
      <c r="K3" s="35"/>
      <c r="L3" s="35"/>
      <c r="M3" s="35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25">
      <c r="B5" s="3"/>
      <c r="C5" s="3"/>
      <c r="D5" s="4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</row>
    <row r="6" spans="1:14" x14ac:dyDescent="0.25">
      <c r="B6" s="3"/>
      <c r="C6" s="3"/>
      <c r="D6" s="4">
        <v>2022</v>
      </c>
      <c r="E6" s="10">
        <v>2023</v>
      </c>
      <c r="F6" s="10">
        <v>2024</v>
      </c>
      <c r="G6" s="10">
        <v>2025</v>
      </c>
      <c r="H6" s="10">
        <v>2026</v>
      </c>
      <c r="I6" s="10">
        <v>2027</v>
      </c>
      <c r="J6" s="9">
        <v>2028</v>
      </c>
      <c r="K6" s="9">
        <v>2029</v>
      </c>
      <c r="L6" s="9">
        <v>2030</v>
      </c>
      <c r="M6" s="9">
        <v>2031</v>
      </c>
      <c r="N6" s="9">
        <v>2032</v>
      </c>
    </row>
    <row r="7" spans="1:14" x14ac:dyDescent="0.25">
      <c r="B7" s="3"/>
      <c r="C7" s="23" t="s">
        <v>103</v>
      </c>
      <c r="D7" s="4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  <c r="M7" s="9" t="s">
        <v>24</v>
      </c>
      <c r="N7" s="9" t="s">
        <v>24</v>
      </c>
    </row>
    <row r="9" spans="1:14" ht="16.5" customHeight="1" x14ac:dyDescent="0.25">
      <c r="A9" s="64"/>
      <c r="B9" s="58" t="s">
        <v>104</v>
      </c>
      <c r="C9" s="30"/>
      <c r="D9" s="59"/>
      <c r="E9" s="59"/>
      <c r="F9" s="59"/>
      <c r="G9" s="59"/>
      <c r="H9" s="59"/>
      <c r="I9" s="59"/>
      <c r="J9" s="59"/>
      <c r="K9" s="59"/>
      <c r="L9" s="59"/>
      <c r="M9" s="60"/>
      <c r="N9" s="60"/>
    </row>
    <row r="10" spans="1:14" ht="21" customHeight="1" x14ac:dyDescent="0.25">
      <c r="A10" s="40">
        <v>1</v>
      </c>
      <c r="B10" s="41" t="s">
        <v>105</v>
      </c>
      <c r="C10" s="47" t="s">
        <v>106</v>
      </c>
      <c r="D10" s="50">
        <v>2.4267761758315912E-2</v>
      </c>
      <c r="E10" s="113">
        <v>1.922644751688184E-2</v>
      </c>
      <c r="F10" s="113">
        <v>2.2269876752784037E-2</v>
      </c>
      <c r="G10" s="113">
        <v>2.2021813287877202E-2</v>
      </c>
      <c r="H10" s="113">
        <v>1.9089799333223471E-2</v>
      </c>
      <c r="I10" s="113">
        <v>2.729388440195599E-2</v>
      </c>
      <c r="J10" s="113">
        <v>3.0043983957699007E-2</v>
      </c>
      <c r="K10" s="113">
        <v>3.1541668268411469E-2</v>
      </c>
      <c r="L10" s="113">
        <v>2.7392148024336056E-2</v>
      </c>
      <c r="M10" s="113">
        <v>3.5520798533575218E-2</v>
      </c>
      <c r="N10" s="51">
        <v>3.5759887451954088E-3</v>
      </c>
    </row>
    <row r="11" spans="1:14" ht="48" customHeight="1" x14ac:dyDescent="0.25">
      <c r="A11" s="43"/>
      <c r="B11" s="33" t="s">
        <v>107</v>
      </c>
      <c r="C11" s="34"/>
      <c r="D11" s="44" t="s">
        <v>111</v>
      </c>
      <c r="E11" s="44" t="s">
        <v>111</v>
      </c>
      <c r="F11" s="44" t="s">
        <v>111</v>
      </c>
      <c r="G11" s="44" t="s">
        <v>111</v>
      </c>
      <c r="H11" s="44" t="s">
        <v>111</v>
      </c>
      <c r="I11" s="44" t="s">
        <v>111</v>
      </c>
      <c r="J11" s="44" t="s">
        <v>111</v>
      </c>
      <c r="K11" s="44" t="s">
        <v>111</v>
      </c>
      <c r="L11" s="44" t="s">
        <v>111</v>
      </c>
      <c r="M11" s="44" t="s">
        <v>111</v>
      </c>
      <c r="N11" s="45" t="s">
        <v>111</v>
      </c>
    </row>
    <row r="12" spans="1:14" ht="21" customHeight="1" x14ac:dyDescent="0.25">
      <c r="A12" s="40">
        <f>+A10+1</f>
        <v>2</v>
      </c>
      <c r="B12" s="41" t="s">
        <v>109</v>
      </c>
      <c r="C12" s="47" t="s">
        <v>158</v>
      </c>
      <c r="D12" s="50">
        <v>0.80576843814108001</v>
      </c>
      <c r="E12" s="50">
        <v>0.80191164203582388</v>
      </c>
      <c r="F12" s="50">
        <v>0.80182679145221591</v>
      </c>
      <c r="G12" s="50">
        <v>0.80327967253329968</v>
      </c>
      <c r="H12" s="50">
        <v>0.80581889242544247</v>
      </c>
      <c r="I12" s="50">
        <v>0.80703429011971251</v>
      </c>
      <c r="J12" s="50">
        <v>0.80896009834424298</v>
      </c>
      <c r="K12" s="50">
        <v>0.81087710438554395</v>
      </c>
      <c r="L12" s="50">
        <v>0.81278431843459942</v>
      </c>
      <c r="M12" s="50">
        <v>0.81468377290719496</v>
      </c>
      <c r="N12" s="51">
        <v>0.80561049002396201</v>
      </c>
    </row>
    <row r="13" spans="1:14" ht="63" customHeight="1" x14ac:dyDescent="0.25">
      <c r="A13" s="43"/>
      <c r="B13" s="33" t="s">
        <v>110</v>
      </c>
      <c r="C13" s="34"/>
      <c r="D13" s="44" t="s">
        <v>111</v>
      </c>
      <c r="E13" s="44" t="s">
        <v>111</v>
      </c>
      <c r="F13" s="44" t="s">
        <v>111</v>
      </c>
      <c r="G13" s="44" t="s">
        <v>111</v>
      </c>
      <c r="H13" s="44" t="s">
        <v>111</v>
      </c>
      <c r="I13" s="44" t="s">
        <v>111</v>
      </c>
      <c r="J13" s="44" t="s">
        <v>111</v>
      </c>
      <c r="K13" s="44" t="s">
        <v>111</v>
      </c>
      <c r="L13" s="44" t="s">
        <v>111</v>
      </c>
      <c r="M13" s="44" t="s">
        <v>111</v>
      </c>
      <c r="N13" s="45" t="s">
        <v>111</v>
      </c>
    </row>
    <row r="15" spans="1:14" ht="16.5" customHeight="1" x14ac:dyDescent="0.25">
      <c r="A15" s="57"/>
      <c r="B15" s="58" t="s">
        <v>112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60"/>
    </row>
    <row r="16" spans="1:14" ht="21" customHeight="1" x14ac:dyDescent="0.25">
      <c r="A16" s="40">
        <f>+A12+1</f>
        <v>3</v>
      </c>
      <c r="B16" s="41" t="s">
        <v>113</v>
      </c>
      <c r="C16" s="47" t="s">
        <v>159</v>
      </c>
      <c r="D16" s="48">
        <v>2.8397892989890354</v>
      </c>
      <c r="E16" s="48">
        <v>1.537335332949703</v>
      </c>
      <c r="F16" s="48">
        <v>3.4091461060519839</v>
      </c>
      <c r="G16" s="48">
        <v>2.0439892043843191</v>
      </c>
      <c r="H16" s="48">
        <v>2.8607357318174604</v>
      </c>
      <c r="I16" s="48">
        <v>2.9101178330270145</v>
      </c>
      <c r="J16" s="48">
        <v>2.025433590082097</v>
      </c>
      <c r="K16" s="48">
        <v>2.9083894919734479</v>
      </c>
      <c r="L16" s="48">
        <v>2.138070996452702</v>
      </c>
      <c r="M16" s="48">
        <v>2.6450922987904626</v>
      </c>
      <c r="N16" s="49">
        <v>2.7995142889337008</v>
      </c>
    </row>
    <row r="17" spans="1:14" ht="63" customHeight="1" x14ac:dyDescent="0.25">
      <c r="A17" s="43"/>
      <c r="B17" s="33" t="s">
        <v>114</v>
      </c>
      <c r="C17" s="32"/>
      <c r="D17" s="44" t="s">
        <v>111</v>
      </c>
      <c r="E17" s="44" t="s">
        <v>111</v>
      </c>
      <c r="F17" s="44" t="s">
        <v>111</v>
      </c>
      <c r="G17" s="44" t="s">
        <v>111</v>
      </c>
      <c r="H17" s="44" t="s">
        <v>111</v>
      </c>
      <c r="I17" s="44" t="s">
        <v>111</v>
      </c>
      <c r="J17" s="44" t="s">
        <v>111</v>
      </c>
      <c r="K17" s="44" t="s">
        <v>111</v>
      </c>
      <c r="L17" s="44" t="s">
        <v>111</v>
      </c>
      <c r="M17" s="44" t="s">
        <v>111</v>
      </c>
      <c r="N17" s="45" t="s">
        <v>111</v>
      </c>
    </row>
    <row r="18" spans="1:14" ht="30.95" customHeight="1" x14ac:dyDescent="0.25">
      <c r="A18" s="65">
        <f>+A16+1</f>
        <v>4</v>
      </c>
      <c r="B18" s="14" t="s">
        <v>115</v>
      </c>
      <c r="C18" s="23" t="s">
        <v>116</v>
      </c>
      <c r="D18" s="52">
        <v>0.05</v>
      </c>
      <c r="E18" s="52">
        <v>0.05</v>
      </c>
      <c r="F18" s="52">
        <v>4.9000000000000002E-2</v>
      </c>
      <c r="G18" s="52">
        <v>4.9000000000000002E-2</v>
      </c>
      <c r="H18" s="52">
        <v>4.9000000000000002E-2</v>
      </c>
      <c r="I18" s="52">
        <v>4.9000000000000002E-2</v>
      </c>
      <c r="J18" s="52">
        <v>4.9000000000000002E-2</v>
      </c>
      <c r="K18" s="52">
        <v>4.9000000000000002E-2</v>
      </c>
      <c r="L18" s="52">
        <v>4.9000000000000002E-2</v>
      </c>
      <c r="M18" s="52">
        <v>4.9000000000000002E-2</v>
      </c>
      <c r="N18" s="53">
        <v>4.9000000000000002E-2</v>
      </c>
    </row>
    <row r="19" spans="1:14" ht="90" x14ac:dyDescent="0.25">
      <c r="B19" s="46" t="s">
        <v>117</v>
      </c>
      <c r="C19" s="3"/>
      <c r="D19" s="38" t="s">
        <v>108</v>
      </c>
      <c r="E19" s="38" t="s">
        <v>108</v>
      </c>
      <c r="F19" s="44" t="s">
        <v>111</v>
      </c>
      <c r="G19" s="44" t="s">
        <v>111</v>
      </c>
      <c r="H19" s="44" t="s">
        <v>111</v>
      </c>
      <c r="I19" s="44" t="s">
        <v>111</v>
      </c>
      <c r="J19" s="44" t="s">
        <v>111</v>
      </c>
      <c r="K19" s="44" t="s">
        <v>111</v>
      </c>
      <c r="L19" s="44" t="s">
        <v>111</v>
      </c>
      <c r="M19" s="44" t="s">
        <v>111</v>
      </c>
      <c r="N19" s="45" t="s">
        <v>111</v>
      </c>
    </row>
    <row r="20" spans="1:14" ht="21" customHeight="1" x14ac:dyDescent="0.25">
      <c r="A20" s="40">
        <f>+A18+1</f>
        <v>5</v>
      </c>
      <c r="B20" s="41" t="s">
        <v>118</v>
      </c>
      <c r="C20" s="47" t="s">
        <v>160</v>
      </c>
      <c r="D20" s="48">
        <v>8.5918823702879443</v>
      </c>
      <c r="E20" s="48">
        <v>10.361782768741156</v>
      </c>
      <c r="F20" s="48">
        <v>8.6265045882841207</v>
      </c>
      <c r="G20" s="48">
        <v>11.466691500273887</v>
      </c>
      <c r="H20" s="48">
        <v>10.132062063454757</v>
      </c>
      <c r="I20" s="48">
        <v>12.153506099802152</v>
      </c>
      <c r="J20" s="48">
        <v>12.827110538390064</v>
      </c>
      <c r="K20" s="48">
        <v>12.493615207688999</v>
      </c>
      <c r="L20" s="48">
        <v>13.620503154387695</v>
      </c>
      <c r="M20" s="48">
        <v>13.455066526771903</v>
      </c>
      <c r="N20" s="49">
        <v>15.011068221957862</v>
      </c>
    </row>
    <row r="21" spans="1:14" ht="60" x14ac:dyDescent="0.25">
      <c r="A21" s="43"/>
      <c r="B21" s="33" t="s">
        <v>119</v>
      </c>
      <c r="C21" s="32"/>
      <c r="D21" s="44" t="s">
        <v>111</v>
      </c>
      <c r="E21" s="44" t="s">
        <v>111</v>
      </c>
      <c r="F21" s="44" t="s">
        <v>111</v>
      </c>
      <c r="G21" s="44" t="s">
        <v>111</v>
      </c>
      <c r="H21" s="44" t="s">
        <v>111</v>
      </c>
      <c r="I21" s="44" t="s">
        <v>111</v>
      </c>
      <c r="J21" s="44" t="s">
        <v>111</v>
      </c>
      <c r="K21" s="44" t="s">
        <v>111</v>
      </c>
      <c r="L21" s="44" t="s">
        <v>111</v>
      </c>
      <c r="M21" s="44" t="s">
        <v>111</v>
      </c>
      <c r="N21" s="45" t="s">
        <v>111</v>
      </c>
    </row>
    <row r="23" spans="1:14" ht="16.5" customHeight="1" x14ac:dyDescent="0.25">
      <c r="A23" s="31"/>
      <c r="B23" s="31" t="s">
        <v>120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21" customHeight="1" x14ac:dyDescent="0.25">
      <c r="A24" s="40">
        <f>+A20+1</f>
        <v>6</v>
      </c>
      <c r="B24" s="41" t="s">
        <v>121</v>
      </c>
      <c r="C24" s="42" t="s">
        <v>122</v>
      </c>
      <c r="D24" s="55">
        <v>6.3176062735761995</v>
      </c>
      <c r="E24" s="55">
        <v>5.9080567530719819</v>
      </c>
      <c r="F24" s="55">
        <v>1.0333911950689596</v>
      </c>
      <c r="G24" s="55">
        <v>7.7578712730021726</v>
      </c>
      <c r="H24" s="55">
        <v>2.1000118411881497</v>
      </c>
      <c r="I24" s="55">
        <v>8.2925092758181016</v>
      </c>
      <c r="J24" s="55">
        <v>8.6418315260482963</v>
      </c>
      <c r="K24" s="55">
        <v>2.9484384811617153</v>
      </c>
      <c r="L24" s="55">
        <v>8.7819464330747987</v>
      </c>
      <c r="M24" s="55">
        <v>4.1008660674271118</v>
      </c>
      <c r="N24" s="56">
        <v>8.7471145336769958</v>
      </c>
    </row>
    <row r="25" spans="1:14" ht="45" x14ac:dyDescent="0.25">
      <c r="A25" s="43"/>
      <c r="B25" s="33" t="s">
        <v>123</v>
      </c>
      <c r="C25" s="34"/>
      <c r="D25" s="44" t="s">
        <v>111</v>
      </c>
      <c r="E25" s="44" t="s">
        <v>111</v>
      </c>
      <c r="F25" s="100" t="s">
        <v>108</v>
      </c>
      <c r="G25" s="44" t="s">
        <v>111</v>
      </c>
      <c r="H25" s="44" t="s">
        <v>111</v>
      </c>
      <c r="I25" s="44" t="s">
        <v>111</v>
      </c>
      <c r="J25" s="44" t="s">
        <v>111</v>
      </c>
      <c r="K25" s="44" t="s">
        <v>111</v>
      </c>
      <c r="L25" s="44" t="s">
        <v>111</v>
      </c>
      <c r="M25" s="44" t="s">
        <v>111</v>
      </c>
      <c r="N25" s="45" t="s">
        <v>111</v>
      </c>
    </row>
    <row r="27" spans="1:14" ht="16.5" hidden="1" customHeight="1" outlineLevel="1" x14ac:dyDescent="0.25">
      <c r="A27" s="31"/>
      <c r="B27" s="31" t="s">
        <v>124</v>
      </c>
      <c r="C27" s="5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21" hidden="1" customHeight="1" outlineLevel="1" x14ac:dyDescent="0.25">
      <c r="A28" s="40">
        <f>+A24+1</f>
        <v>7</v>
      </c>
      <c r="B28" s="41" t="s">
        <v>125</v>
      </c>
      <c r="C28" s="81" t="s">
        <v>126</v>
      </c>
      <c r="D28" s="82">
        <v>0.73345906468130939</v>
      </c>
      <c r="E28" s="82">
        <v>0.93117853924867411</v>
      </c>
      <c r="F28" s="82">
        <v>1.0350064927718057</v>
      </c>
      <c r="G28" s="82">
        <v>1.0327954945332467</v>
      </c>
      <c r="H28" s="82">
        <v>1.030696595666204</v>
      </c>
      <c r="I28" s="82">
        <v>1.0287014816640958</v>
      </c>
      <c r="J28" s="82">
        <v>1.0268026405605886</v>
      </c>
      <c r="K28" s="82">
        <v>1.0249932678929581</v>
      </c>
      <c r="L28" s="82">
        <v>1.0232671860455718</v>
      </c>
      <c r="M28" s="83">
        <v>1.021618773222009</v>
      </c>
      <c r="N28" s="83">
        <v>1.021618773222009</v>
      </c>
    </row>
    <row r="29" spans="1:14" ht="45" hidden="1" outlineLevel="1" x14ac:dyDescent="0.25">
      <c r="A29" s="43"/>
      <c r="B29" s="33" t="s">
        <v>127</v>
      </c>
      <c r="C29" s="85"/>
      <c r="D29" s="87" t="s">
        <v>108</v>
      </c>
      <c r="E29" s="87" t="s">
        <v>108</v>
      </c>
      <c r="F29" s="86" t="s">
        <v>111</v>
      </c>
      <c r="G29" s="86" t="s">
        <v>111</v>
      </c>
      <c r="H29" s="86" t="s">
        <v>111</v>
      </c>
      <c r="I29" s="86" t="s">
        <v>111</v>
      </c>
      <c r="J29" s="86" t="s">
        <v>111</v>
      </c>
      <c r="K29" s="86" t="s">
        <v>111</v>
      </c>
      <c r="L29" s="86" t="s">
        <v>111</v>
      </c>
      <c r="M29" s="86" t="s">
        <v>111</v>
      </c>
      <c r="N29" s="86" t="s">
        <v>111</v>
      </c>
    </row>
    <row r="30" spans="1:14" ht="21" hidden="1" customHeight="1" outlineLevel="1" x14ac:dyDescent="0.25">
      <c r="A30" s="40">
        <f>+A28+1</f>
        <v>8</v>
      </c>
      <c r="B30" s="41" t="s">
        <v>128</v>
      </c>
      <c r="C30" s="89" t="s">
        <v>129</v>
      </c>
      <c r="D30" s="96">
        <v>3.2290168171039857E-2</v>
      </c>
      <c r="E30" s="96">
        <v>3.2379958049515524E-2</v>
      </c>
      <c r="F30" s="96">
        <v>3.2388586719153858E-2</v>
      </c>
      <c r="G30" s="96">
        <v>3.2425641295441669E-2</v>
      </c>
      <c r="H30" s="96">
        <v>3.2491317258012256E-2</v>
      </c>
      <c r="I30" s="96">
        <v>3.2553378512360003E-2</v>
      </c>
      <c r="J30" s="96">
        <v>3.2677113147749251E-2</v>
      </c>
      <c r="K30" s="96">
        <v>3.2831217556415125E-2</v>
      </c>
      <c r="L30" s="96">
        <v>3.3016282670781154E-2</v>
      </c>
      <c r="M30" s="97">
        <v>3.3233330264672081E-2</v>
      </c>
      <c r="N30" s="97">
        <v>3.3233330264672081E-2</v>
      </c>
    </row>
    <row r="31" spans="1:14" ht="47.65" hidden="1" customHeight="1" outlineLevel="1" x14ac:dyDescent="0.25">
      <c r="A31" s="43"/>
      <c r="B31" s="33" t="s">
        <v>130</v>
      </c>
      <c r="C31" s="85"/>
      <c r="D31" s="87" t="s">
        <v>108</v>
      </c>
      <c r="E31" s="87" t="s">
        <v>108</v>
      </c>
      <c r="F31" s="87" t="s">
        <v>108</v>
      </c>
      <c r="G31" s="87" t="s">
        <v>108</v>
      </c>
      <c r="H31" s="87" t="s">
        <v>108</v>
      </c>
      <c r="I31" s="87" t="s">
        <v>108</v>
      </c>
      <c r="J31" s="87" t="s">
        <v>108</v>
      </c>
      <c r="K31" s="87" t="s">
        <v>108</v>
      </c>
      <c r="L31" s="87" t="s">
        <v>108</v>
      </c>
      <c r="M31" s="92" t="s">
        <v>108</v>
      </c>
      <c r="N31" s="92" t="s">
        <v>108</v>
      </c>
    </row>
    <row r="32" spans="1:14" ht="21" hidden="1" customHeight="1" outlineLevel="1" x14ac:dyDescent="0.25">
      <c r="A32" s="63">
        <f>+A30+1</f>
        <v>9</v>
      </c>
      <c r="B32" s="3" t="s">
        <v>131</v>
      </c>
      <c r="C32" s="89" t="s">
        <v>132</v>
      </c>
      <c r="D32" s="93">
        <v>1.1286030712512451</v>
      </c>
      <c r="E32" s="93">
        <v>1.1286021561177122</v>
      </c>
      <c r="F32" s="93">
        <v>1.1286021561177122</v>
      </c>
      <c r="G32" s="93">
        <v>1.1286021561177122</v>
      </c>
      <c r="H32" s="93">
        <v>1.1286021561177122</v>
      </c>
      <c r="I32" s="93">
        <v>1.1297319497480856</v>
      </c>
      <c r="J32" s="93">
        <v>1.1297408138213869</v>
      </c>
      <c r="K32" s="93">
        <v>1.1297408138213869</v>
      </c>
      <c r="L32" s="93">
        <v>1.1297408138213869</v>
      </c>
      <c r="M32" s="94">
        <v>1.1297408138213869</v>
      </c>
      <c r="N32" s="94">
        <v>1.1297408138213869</v>
      </c>
    </row>
    <row r="33" spans="1:14" ht="75" hidden="1" outlineLevel="1" x14ac:dyDescent="0.25">
      <c r="A33" s="43"/>
      <c r="B33" s="33" t="s">
        <v>133</v>
      </c>
      <c r="C33" s="85"/>
      <c r="D33" s="86" t="s">
        <v>111</v>
      </c>
      <c r="E33" s="86" t="s">
        <v>111</v>
      </c>
      <c r="F33" s="86" t="s">
        <v>111</v>
      </c>
      <c r="G33" s="86" t="s">
        <v>111</v>
      </c>
      <c r="H33" s="86" t="s">
        <v>111</v>
      </c>
      <c r="I33" s="86" t="s">
        <v>111</v>
      </c>
      <c r="J33" s="86" t="s">
        <v>111</v>
      </c>
      <c r="K33" s="86" t="s">
        <v>111</v>
      </c>
      <c r="L33" s="86" t="s">
        <v>111</v>
      </c>
      <c r="M33" s="95" t="s">
        <v>111</v>
      </c>
      <c r="N33" s="95" t="s">
        <v>111</v>
      </c>
    </row>
    <row r="34" spans="1:14" ht="21" hidden="1" customHeight="1" outlineLevel="1" x14ac:dyDescent="0.25">
      <c r="A34" s="40">
        <f>+A32+1</f>
        <v>10</v>
      </c>
      <c r="B34" s="41" t="s">
        <v>134</v>
      </c>
      <c r="C34" s="89" t="s">
        <v>132</v>
      </c>
      <c r="D34" s="98">
        <v>1.1029925096486808</v>
      </c>
      <c r="E34" s="98">
        <v>1.1001667023877968</v>
      </c>
      <c r="F34" s="98">
        <v>1.0974918177064601</v>
      </c>
      <c r="G34" s="98">
        <v>1.0949560792258455</v>
      </c>
      <c r="H34" s="98">
        <v>1.0925489047107453</v>
      </c>
      <c r="I34" s="98">
        <v>1.0902607584516557</v>
      </c>
      <c r="J34" s="98">
        <v>1.0880830250164455</v>
      </c>
      <c r="K34" s="98">
        <v>1.0860079008475272</v>
      </c>
      <c r="L34" s="98">
        <v>1.0840283008293452</v>
      </c>
      <c r="M34" s="99">
        <v>1.0821377774684935</v>
      </c>
      <c r="N34" s="99">
        <v>1.0821377774684935</v>
      </c>
    </row>
    <row r="35" spans="1:14" ht="30" hidden="1" outlineLevel="1" x14ac:dyDescent="0.25">
      <c r="A35" s="43"/>
      <c r="B35" s="33" t="s">
        <v>135</v>
      </c>
      <c r="C35" s="85"/>
      <c r="D35" s="86" t="s">
        <v>111</v>
      </c>
      <c r="E35" s="86" t="s">
        <v>111</v>
      </c>
      <c r="F35" s="86" t="s">
        <v>111</v>
      </c>
      <c r="G35" s="86" t="s">
        <v>111</v>
      </c>
      <c r="H35" s="86" t="s">
        <v>111</v>
      </c>
      <c r="I35" s="86" t="s">
        <v>111</v>
      </c>
      <c r="J35" s="86" t="s">
        <v>111</v>
      </c>
      <c r="K35" s="86" t="s">
        <v>111</v>
      </c>
      <c r="L35" s="86" t="s">
        <v>111</v>
      </c>
      <c r="M35" s="86" t="s">
        <v>111</v>
      </c>
      <c r="N35" s="86" t="s">
        <v>111</v>
      </c>
    </row>
    <row r="36" spans="1:14" collapsed="1" x14ac:dyDescent="0.25"/>
  </sheetData>
  <conditionalFormatting sqref="H35:M35">
    <cfRule type="iconSet" priority="22">
      <iconSet iconSet="3Symbols" showValue="0">
        <cfvo type="percent" val="0"/>
        <cfvo type="num" val="0"/>
        <cfvo type="num" val="1.7500000000000002E-2"/>
      </iconSet>
    </cfRule>
  </conditionalFormatting>
  <conditionalFormatting sqref="D31:M31">
    <cfRule type="iconSet" priority="19">
      <iconSet iconSet="3Symbols" showValue="0">
        <cfvo type="percent" val="0"/>
        <cfvo type="num" val="0"/>
        <cfvo type="num" val="1.7500000000000002E-2"/>
      </iconSet>
    </cfRule>
  </conditionalFormatting>
  <conditionalFormatting sqref="D29:E29">
    <cfRule type="iconSet" priority="18">
      <iconSet iconSet="3Symbols" showValue="0">
        <cfvo type="percent" val="0"/>
        <cfvo type="num" val="0"/>
        <cfvo type="num" val="1.7500000000000002E-2"/>
      </iconSet>
    </cfRule>
  </conditionalFormatting>
  <conditionalFormatting sqref="N35">
    <cfRule type="iconSet" priority="10">
      <iconSet iconSet="3Symbols" showValue="0">
        <cfvo type="percent" val="0"/>
        <cfvo type="num" val="0"/>
        <cfvo type="num" val="1.7500000000000002E-2"/>
      </iconSet>
    </cfRule>
  </conditionalFormatting>
  <conditionalFormatting sqref="N31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D19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pageMargins left="0.7" right="0.7" top="0.75" bottom="0.75" header="0.3" footer="0.3"/>
  <pageSetup paperSize="8" firstPageNumber="21" fitToHeight="2" orientation="landscape" r:id="rId1"/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E3F-ED25-4B6E-B80A-BA2093F79F04}">
  <dimension ref="A1:L27"/>
  <sheetViews>
    <sheetView showGridLines="0" zoomScale="110" zoomScaleNormal="110" workbookViewId="0">
      <pane xSplit="1" ySplit="6" topLeftCell="B7" activePane="bottomRight" state="frozen"/>
      <selection pane="topRight" activeCell="E31" sqref="E31"/>
      <selection pane="bottomLeft" activeCell="E31" sqref="E31"/>
      <selection pane="bottomRight" activeCell="B7" sqref="B7"/>
    </sheetView>
  </sheetViews>
  <sheetFormatPr defaultRowHeight="15" x14ac:dyDescent="0.25"/>
  <cols>
    <col min="1" max="1" width="38.85546875" bestFit="1" customWidth="1"/>
    <col min="2" max="11" width="12.7109375" customWidth="1"/>
  </cols>
  <sheetData>
    <row r="1" spans="1:12" ht="18" x14ac:dyDescent="0.25">
      <c r="A1" s="8" t="s">
        <v>23</v>
      </c>
    </row>
    <row r="2" spans="1:12" ht="18" x14ac:dyDescent="0.25">
      <c r="A2" s="8" t="s">
        <v>164</v>
      </c>
      <c r="B2" s="7"/>
      <c r="C2" s="3"/>
      <c r="D2" s="3"/>
      <c r="E2" s="3"/>
      <c r="F2" s="3"/>
      <c r="G2" s="35"/>
      <c r="H2" s="35"/>
      <c r="I2" s="35"/>
      <c r="J2" s="35"/>
      <c r="K2" s="35"/>
    </row>
    <row r="3" spans="1:12" ht="15.75" x14ac:dyDescent="0.25">
      <c r="A3" s="1" t="s">
        <v>0</v>
      </c>
      <c r="B3" s="7"/>
      <c r="C3" s="3"/>
      <c r="D3" s="3"/>
      <c r="E3" s="3"/>
      <c r="F3" s="3"/>
      <c r="G3" s="35"/>
      <c r="H3" s="35"/>
      <c r="I3" s="35"/>
      <c r="J3" s="35"/>
      <c r="K3" s="35"/>
    </row>
    <row r="4" spans="1:12" x14ac:dyDescent="0.25">
      <c r="A4" s="3"/>
      <c r="B4" s="3"/>
      <c r="C4" s="3"/>
      <c r="D4" s="3"/>
      <c r="E4" s="3"/>
      <c r="F4" s="3"/>
      <c r="G4" s="35"/>
      <c r="H4" s="35"/>
      <c r="I4" s="35"/>
      <c r="J4" s="35"/>
      <c r="K4" s="35"/>
    </row>
    <row r="5" spans="1:12" x14ac:dyDescent="0.25">
      <c r="A5" s="119" t="s">
        <v>1</v>
      </c>
      <c r="B5" s="4" t="s">
        <v>2</v>
      </c>
      <c r="C5" s="72" t="s">
        <v>3</v>
      </c>
      <c r="D5" s="72" t="s">
        <v>4</v>
      </c>
      <c r="E5" s="72" t="s">
        <v>5</v>
      </c>
      <c r="F5" s="72" t="s">
        <v>6</v>
      </c>
      <c r="G5" s="72" t="s">
        <v>7</v>
      </c>
      <c r="H5" s="72" t="s">
        <v>8</v>
      </c>
      <c r="I5" s="72" t="s">
        <v>9</v>
      </c>
      <c r="J5" s="72" t="s">
        <v>10</v>
      </c>
      <c r="K5" s="72" t="s">
        <v>11</v>
      </c>
      <c r="L5" s="72" t="s">
        <v>12</v>
      </c>
    </row>
    <row r="6" spans="1:12" x14ac:dyDescent="0.25">
      <c r="A6" s="119"/>
      <c r="B6" s="4">
        <v>2022</v>
      </c>
      <c r="C6" s="72">
        <v>2023</v>
      </c>
      <c r="D6" s="72">
        <v>2024</v>
      </c>
      <c r="E6" s="72">
        <v>2025</v>
      </c>
      <c r="F6" s="72">
        <v>2026</v>
      </c>
      <c r="G6" s="72">
        <v>2027</v>
      </c>
      <c r="H6" s="72">
        <v>2028</v>
      </c>
      <c r="I6" s="72">
        <v>2029</v>
      </c>
      <c r="J6" s="72">
        <v>2030</v>
      </c>
      <c r="K6" s="72">
        <v>2031</v>
      </c>
      <c r="L6" s="72">
        <v>2032</v>
      </c>
    </row>
    <row r="7" spans="1:12" x14ac:dyDescent="0.25">
      <c r="A7" s="6" t="s">
        <v>14</v>
      </c>
      <c r="B7" s="73">
        <v>0.02</v>
      </c>
      <c r="C7" s="73">
        <v>0.02</v>
      </c>
      <c r="D7" s="73">
        <v>0.02</v>
      </c>
      <c r="E7" s="73">
        <v>0.02</v>
      </c>
      <c r="F7" s="73">
        <v>0.02</v>
      </c>
      <c r="G7" s="73">
        <v>0.02</v>
      </c>
      <c r="H7" s="73">
        <v>0.02</v>
      </c>
      <c r="I7" s="73">
        <v>0.02</v>
      </c>
      <c r="J7" s="73">
        <v>0.02</v>
      </c>
      <c r="K7" s="73">
        <v>0.02</v>
      </c>
      <c r="L7" s="73">
        <v>0.02</v>
      </c>
    </row>
    <row r="8" spans="1:12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5.75" x14ac:dyDescent="0.25">
      <c r="A9" s="5" t="s">
        <v>13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x14ac:dyDescent="0.25">
      <c r="A10" s="6" t="s">
        <v>142</v>
      </c>
      <c r="B10" s="73">
        <v>0.02</v>
      </c>
      <c r="C10" s="75">
        <v>0.01</v>
      </c>
      <c r="D10" s="75">
        <v>2.5000000000000001E-2</v>
      </c>
      <c r="E10" s="75">
        <v>2.5000000000000001E-2</v>
      </c>
      <c r="F10" s="75">
        <v>2.5000000000000001E-2</v>
      </c>
      <c r="G10" s="75">
        <v>2.5000000000000001E-2</v>
      </c>
      <c r="H10" s="75">
        <v>2.5000000000000001E-2</v>
      </c>
      <c r="I10" s="75">
        <v>2.5000000000000001E-2</v>
      </c>
      <c r="J10" s="75">
        <v>2.5000000000000001E-2</v>
      </c>
      <c r="K10" s="75">
        <v>2.5000000000000001E-2</v>
      </c>
      <c r="L10" s="75">
        <v>2.5000000000000001E-2</v>
      </c>
    </row>
    <row r="11" spans="1:12" x14ac:dyDescent="0.25">
      <c r="A11" s="6" t="s">
        <v>15</v>
      </c>
      <c r="B11" s="73">
        <v>5.0000000000000001E-3</v>
      </c>
      <c r="C11" s="75">
        <v>5.0000000000000001E-3</v>
      </c>
      <c r="D11" s="75">
        <v>5.0000000000000001E-3</v>
      </c>
      <c r="E11" s="75">
        <v>5.0000000000000001E-3</v>
      </c>
      <c r="F11" s="75">
        <v>5.0000000000000001E-3</v>
      </c>
      <c r="G11" s="75">
        <v>5.0000000000000001E-3</v>
      </c>
      <c r="H11" s="75">
        <v>5.0000000000000001E-3</v>
      </c>
      <c r="I11" s="75">
        <v>5.0000000000000001E-3</v>
      </c>
      <c r="J11" s="75">
        <v>5.0000000000000001E-3</v>
      </c>
      <c r="K11" s="75">
        <v>5.0000000000000001E-3</v>
      </c>
      <c r="L11" s="75">
        <v>5.0000000000000001E-3</v>
      </c>
    </row>
    <row r="12" spans="1:12" x14ac:dyDescent="0.25">
      <c r="A12" s="6" t="s">
        <v>16</v>
      </c>
      <c r="B12" s="73">
        <v>5.0000000000000001E-3</v>
      </c>
      <c r="C12" s="75">
        <v>5.0000000000000001E-3</v>
      </c>
      <c r="D12" s="75">
        <v>5.0000000000000001E-3</v>
      </c>
      <c r="E12" s="75">
        <v>5.0000000000000001E-3</v>
      </c>
      <c r="F12" s="75">
        <v>5.0000000000000001E-3</v>
      </c>
      <c r="G12" s="75">
        <v>5.0000000000000001E-3</v>
      </c>
      <c r="H12" s="75">
        <v>5.0000000000000001E-3</v>
      </c>
      <c r="I12" s="75">
        <v>5.0000000000000001E-3</v>
      </c>
      <c r="J12" s="75">
        <v>5.0000000000000001E-3</v>
      </c>
      <c r="K12" s="75">
        <v>5.0000000000000001E-3</v>
      </c>
      <c r="L12" s="75">
        <v>5.0000000000000001E-3</v>
      </c>
    </row>
    <row r="13" spans="1:12" x14ac:dyDescent="0.25">
      <c r="A13" s="6" t="s">
        <v>17</v>
      </c>
      <c r="B13" s="73">
        <v>5.0000000000000001E-3</v>
      </c>
      <c r="C13" s="75">
        <v>5.0000000000000001E-3</v>
      </c>
      <c r="D13" s="75">
        <v>5.0000000000000001E-3</v>
      </c>
      <c r="E13" s="75">
        <v>5.0000000000000001E-3</v>
      </c>
      <c r="F13" s="75">
        <v>5.0000000000000001E-3</v>
      </c>
      <c r="G13" s="75">
        <v>5.0000000000000001E-3</v>
      </c>
      <c r="H13" s="75">
        <v>5.0000000000000001E-3</v>
      </c>
      <c r="I13" s="75">
        <v>5.0000000000000001E-3</v>
      </c>
      <c r="J13" s="75">
        <v>5.0000000000000001E-3</v>
      </c>
      <c r="K13" s="75">
        <v>5.0000000000000001E-3</v>
      </c>
      <c r="L13" s="75">
        <v>5.0000000000000001E-3</v>
      </c>
    </row>
    <row r="14" spans="1:12" x14ac:dyDescent="0.25">
      <c r="A14" s="6" t="s">
        <v>143</v>
      </c>
      <c r="B14" s="73">
        <v>5.0000000000000001E-3</v>
      </c>
      <c r="C14" s="75">
        <v>5.0000000000000001E-3</v>
      </c>
      <c r="D14" s="75">
        <v>5.0000000000000001E-3</v>
      </c>
      <c r="E14" s="75">
        <v>5.0000000000000001E-3</v>
      </c>
      <c r="F14" s="75">
        <v>5.0000000000000001E-3</v>
      </c>
      <c r="G14" s="75">
        <v>5.0000000000000001E-3</v>
      </c>
      <c r="H14" s="75">
        <v>5.0000000000000001E-3</v>
      </c>
      <c r="I14" s="75">
        <v>5.0000000000000001E-3</v>
      </c>
      <c r="J14" s="75">
        <v>5.0000000000000001E-3</v>
      </c>
      <c r="K14" s="75">
        <v>5.0000000000000001E-3</v>
      </c>
      <c r="L14" s="75">
        <v>5.0000000000000001E-3</v>
      </c>
    </row>
    <row r="15" spans="1:12" x14ac:dyDescent="0.25">
      <c r="A15" s="6" t="s">
        <v>144</v>
      </c>
      <c r="B15" s="7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x14ac:dyDescent="0.25">
      <c r="A16" s="6" t="s">
        <v>28</v>
      </c>
      <c r="B16" s="73">
        <v>5.0000000000000001E-3</v>
      </c>
      <c r="C16" s="75">
        <v>5.0000000000000001E-3</v>
      </c>
      <c r="D16" s="75">
        <v>5.0000000000000001E-3</v>
      </c>
      <c r="E16" s="75">
        <v>5.0000000000000001E-3</v>
      </c>
      <c r="F16" s="75">
        <v>5.0000000000000001E-3</v>
      </c>
      <c r="G16" s="75">
        <v>5.0000000000000001E-3</v>
      </c>
      <c r="H16" s="75">
        <v>5.0000000000000001E-3</v>
      </c>
      <c r="I16" s="75">
        <v>5.0000000000000001E-3</v>
      </c>
      <c r="J16" s="75">
        <v>5.0000000000000001E-3</v>
      </c>
      <c r="K16" s="75">
        <v>5.0000000000000001E-3</v>
      </c>
      <c r="L16" s="75">
        <v>5.0000000000000001E-3</v>
      </c>
    </row>
    <row r="17" spans="1:12" x14ac:dyDescent="0.25">
      <c r="A17" s="6" t="s">
        <v>18</v>
      </c>
      <c r="B17" s="73">
        <v>5.0000000000000001E-3</v>
      </c>
      <c r="C17" s="75">
        <v>5.0000000000000001E-3</v>
      </c>
      <c r="D17" s="75">
        <v>5.0000000000000001E-3</v>
      </c>
      <c r="E17" s="75">
        <v>5.0000000000000001E-3</v>
      </c>
      <c r="F17" s="75">
        <v>5.0000000000000001E-3</v>
      </c>
      <c r="G17" s="75">
        <v>5.0000000000000001E-3</v>
      </c>
      <c r="H17" s="75">
        <v>5.0000000000000001E-3</v>
      </c>
      <c r="I17" s="75">
        <v>5.0000000000000001E-3</v>
      </c>
      <c r="J17" s="75">
        <v>5.0000000000000001E-3</v>
      </c>
      <c r="K17" s="75">
        <v>5.0000000000000001E-3</v>
      </c>
      <c r="L17" s="75">
        <v>5.0000000000000001E-3</v>
      </c>
    </row>
    <row r="18" spans="1:12" x14ac:dyDescent="0.25">
      <c r="A18" s="6" t="s">
        <v>145</v>
      </c>
      <c r="B18" s="73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</row>
    <row r="19" spans="1:12" x14ac:dyDescent="0.25">
      <c r="A19" s="6" t="s">
        <v>146</v>
      </c>
      <c r="B19" s="73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</row>
    <row r="20" spans="1:12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ht="15.75" x14ac:dyDescent="0.25">
      <c r="A21" s="5" t="s">
        <v>19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x14ac:dyDescent="0.25">
      <c r="A22" s="6" t="s">
        <v>20</v>
      </c>
      <c r="B22" s="73">
        <v>2.5000000000000001E-2</v>
      </c>
      <c r="C22" s="75">
        <v>2.5000000000000001E-2</v>
      </c>
      <c r="D22" s="75">
        <v>2.5000000000000001E-2</v>
      </c>
      <c r="E22" s="75">
        <v>2.5000000000000001E-2</v>
      </c>
      <c r="F22" s="75">
        <v>2.5000000000000001E-2</v>
      </c>
      <c r="G22" s="75">
        <v>0.02</v>
      </c>
      <c r="H22" s="75">
        <v>0.02</v>
      </c>
      <c r="I22" s="75">
        <v>0.02</v>
      </c>
      <c r="J22" s="75">
        <v>0.02</v>
      </c>
      <c r="K22" s="75">
        <v>0.02</v>
      </c>
      <c r="L22" s="75">
        <v>0.02</v>
      </c>
    </row>
    <row r="23" spans="1:12" x14ac:dyDescent="0.25">
      <c r="A23" s="6" t="s">
        <v>38</v>
      </c>
      <c r="B23" s="120" t="s">
        <v>163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x14ac:dyDescent="0.25">
      <c r="A24" s="76" t="s">
        <v>147</v>
      </c>
      <c r="B24" s="73">
        <v>3.5000000000000001E-3</v>
      </c>
      <c r="C24" s="73">
        <v>3.5000000000000001E-3</v>
      </c>
      <c r="D24" s="73">
        <v>3.5000000000000001E-3</v>
      </c>
      <c r="E24" s="73">
        <v>3.5000000000000001E-3</v>
      </c>
      <c r="F24" s="73">
        <v>3.5000000000000001E-3</v>
      </c>
      <c r="G24" s="73">
        <v>3.5000000000000001E-3</v>
      </c>
      <c r="H24" s="73">
        <v>3.5000000000000001E-3</v>
      </c>
      <c r="I24" s="73">
        <v>3.5000000000000001E-3</v>
      </c>
      <c r="J24" s="73">
        <v>3.5000000000000001E-3</v>
      </c>
      <c r="K24" s="73">
        <v>3.5000000000000001E-3</v>
      </c>
      <c r="L24" s="73">
        <v>3.5000000000000001E-3</v>
      </c>
    </row>
    <row r="25" spans="1:12" x14ac:dyDescent="0.25">
      <c r="A25" s="76" t="s">
        <v>22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</row>
    <row r="26" spans="1:12" x14ac:dyDescent="0.25">
      <c r="A26" s="6" t="s">
        <v>148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</row>
    <row r="27" spans="1:12" x14ac:dyDescent="0.25">
      <c r="A27" s="6" t="s">
        <v>149</v>
      </c>
      <c r="B27" s="73">
        <v>5.0000000000000001E-3</v>
      </c>
      <c r="C27" s="75">
        <v>5.0000000000000001E-3</v>
      </c>
      <c r="D27" s="75">
        <v>5.0000000000000001E-3</v>
      </c>
      <c r="E27" s="75">
        <v>5.0000000000000001E-3</v>
      </c>
      <c r="F27" s="75">
        <v>5.0000000000000001E-3</v>
      </c>
      <c r="G27" s="75">
        <v>5.0000000000000001E-3</v>
      </c>
      <c r="H27" s="75">
        <v>5.0000000000000001E-3</v>
      </c>
      <c r="I27" s="75">
        <v>5.0000000000000001E-3</v>
      </c>
      <c r="J27" s="75">
        <v>5.0000000000000001E-3</v>
      </c>
      <c r="K27" s="75">
        <v>5.0000000000000001E-3</v>
      </c>
      <c r="L27" s="75">
        <v>5.0000000000000001E-3</v>
      </c>
    </row>
  </sheetData>
  <mergeCells count="2">
    <mergeCell ref="A5:A6"/>
    <mergeCell ref="B23:L23"/>
  </mergeCells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2CF2-8749-4002-9858-D9CA81E74FC5}">
  <sheetPr>
    <tabColor rgb="FFFF0000"/>
    <pageSetUpPr fitToPage="1"/>
  </sheetPr>
  <dimension ref="A1:L46"/>
  <sheetViews>
    <sheetView showGridLines="0" zoomScale="110" zoomScaleNormal="110" zoomScaleSheetLayoutView="130" workbookViewId="0">
      <pane xSplit="1" ySplit="7" topLeftCell="B8" activePane="bottomRight" state="frozen"/>
      <selection activeCell="B14" sqref="B14"/>
      <selection pane="topRight" activeCell="B14" sqref="B14"/>
      <selection pane="bottomLeft" activeCell="B14" sqref="B14"/>
      <selection pane="bottomRight" activeCell="B8" sqref="B8"/>
    </sheetView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8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8" x14ac:dyDescent="0.25">
      <c r="A2" s="8" t="str">
        <f>'Assumptions - Deteriorate'!A2</f>
        <v>Deteriorate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.75" x14ac:dyDescent="0.25">
      <c r="A3" s="1" t="s">
        <v>152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25</v>
      </c>
    </row>
    <row r="9" spans="1:12" hidden="1" x14ac:dyDescent="0.25">
      <c r="A9" s="12" t="s">
        <v>26</v>
      </c>
    </row>
    <row r="10" spans="1:12" x14ac:dyDescent="0.25">
      <c r="A10" s="3" t="s">
        <v>27</v>
      </c>
      <c r="B10" s="16">
        <v>204233911.47</v>
      </c>
      <c r="C10" s="16">
        <v>205997677.23000002</v>
      </c>
      <c r="D10" s="16">
        <v>211182809.13</v>
      </c>
      <c r="E10" s="16">
        <v>192292747.55999997</v>
      </c>
      <c r="F10" s="16">
        <v>197134468.85999998</v>
      </c>
      <c r="G10" s="16">
        <v>202096827.94999996</v>
      </c>
      <c r="H10" s="16">
        <v>207182832.85999995</v>
      </c>
      <c r="I10" s="16">
        <v>212395566.64999998</v>
      </c>
      <c r="J10" s="16">
        <v>217738189.31</v>
      </c>
      <c r="K10" s="16">
        <v>223213939.65000001</v>
      </c>
      <c r="L10" s="16">
        <v>228826137.29000002</v>
      </c>
    </row>
    <row r="11" spans="1:12" x14ac:dyDescent="0.25">
      <c r="A11" s="3" t="s">
        <v>16</v>
      </c>
      <c r="B11" s="16">
        <v>60746399.750000007</v>
      </c>
      <c r="C11" s="16">
        <v>62490689.360000014</v>
      </c>
      <c r="D11" s="16">
        <v>62200142.830000006</v>
      </c>
      <c r="E11" s="16">
        <v>62511143.529999994</v>
      </c>
      <c r="F11" s="16">
        <v>62823699.249999993</v>
      </c>
      <c r="G11" s="16">
        <v>63137817.75</v>
      </c>
      <c r="H11" s="16">
        <v>63453506.840000004</v>
      </c>
      <c r="I11" s="16">
        <v>63770774.380000003</v>
      </c>
      <c r="J11" s="16">
        <v>64089628.240000002</v>
      </c>
      <c r="K11" s="16">
        <v>64410076.379999995</v>
      </c>
      <c r="L11" s="16">
        <v>64732126.75</v>
      </c>
    </row>
    <row r="12" spans="1:12" x14ac:dyDescent="0.25">
      <c r="A12" s="3" t="s">
        <v>28</v>
      </c>
      <c r="B12" s="16">
        <v>2339006.16</v>
      </c>
      <c r="C12" s="16">
        <v>2360701.19</v>
      </c>
      <c r="D12" s="16">
        <v>2382454.7000000002</v>
      </c>
      <c r="E12" s="16">
        <v>2510266.9700000002</v>
      </c>
      <c r="F12" s="16">
        <v>2661138.2999999998</v>
      </c>
      <c r="G12" s="16">
        <v>2813068.99</v>
      </c>
      <c r="H12" s="16">
        <v>2967059.33</v>
      </c>
      <c r="I12" s="16">
        <v>3124109.63</v>
      </c>
      <c r="J12" s="16">
        <v>3283220.18</v>
      </c>
      <c r="K12" s="16">
        <v>3443391.28</v>
      </c>
      <c r="L12" s="16">
        <v>3605623.24</v>
      </c>
    </row>
    <row r="13" spans="1:12" x14ac:dyDescent="0.25">
      <c r="A13" s="3" t="s">
        <v>17</v>
      </c>
      <c r="B13" s="16">
        <v>10122481.720000001</v>
      </c>
      <c r="C13" s="16">
        <v>9160092.1000000015</v>
      </c>
      <c r="D13" s="16">
        <v>9205892.5700000003</v>
      </c>
      <c r="E13" s="16">
        <v>9251922.0299999993</v>
      </c>
      <c r="F13" s="16">
        <v>9298181.6400000006</v>
      </c>
      <c r="G13" s="16">
        <v>9344672.5699999984</v>
      </c>
      <c r="H13" s="16">
        <v>9391395.9200000018</v>
      </c>
      <c r="I13" s="16">
        <v>9438352.8900000006</v>
      </c>
      <c r="J13" s="16">
        <v>9485544.6600000001</v>
      </c>
      <c r="K13" s="16">
        <v>9532972.370000001</v>
      </c>
      <c r="L13" s="16">
        <v>9580637.2299999986</v>
      </c>
    </row>
    <row r="14" spans="1:12" x14ac:dyDescent="0.25">
      <c r="A14" s="3" t="s">
        <v>143</v>
      </c>
      <c r="B14" s="16">
        <v>7595286.4199999999</v>
      </c>
      <c r="C14" s="16">
        <v>7901193.8500000006</v>
      </c>
      <c r="D14" s="16">
        <v>7940699.8199999994</v>
      </c>
      <c r="E14" s="16">
        <v>7980403.3200000003</v>
      </c>
      <c r="F14" s="16">
        <v>8020305.3400000008</v>
      </c>
      <c r="G14" s="16">
        <v>8060406.8600000003</v>
      </c>
      <c r="H14" s="16">
        <v>8100708.8900000006</v>
      </c>
      <c r="I14" s="16">
        <v>8141212.4299999997</v>
      </c>
      <c r="J14" s="16">
        <v>8181918.5</v>
      </c>
      <c r="K14" s="16">
        <v>8222828.0900000008</v>
      </c>
      <c r="L14" s="16">
        <v>8263942.2299999995</v>
      </c>
    </row>
    <row r="15" spans="1:12" x14ac:dyDescent="0.25">
      <c r="A15" s="3" t="s">
        <v>29</v>
      </c>
      <c r="B15" s="16">
        <v>42125853.120000005</v>
      </c>
      <c r="C15" s="16">
        <v>42033460.629999995</v>
      </c>
      <c r="D15" s="16">
        <v>42445749.410000004</v>
      </c>
      <c r="E15" s="16">
        <v>42864222.530000001</v>
      </c>
      <c r="F15" s="16">
        <v>43288972.739999995</v>
      </c>
      <c r="G15" s="16">
        <v>43720094.210000001</v>
      </c>
      <c r="H15" s="16">
        <v>44157682.5</v>
      </c>
      <c r="I15" s="16">
        <v>44601834.620000005</v>
      </c>
      <c r="J15" s="16">
        <v>45052649.020000003</v>
      </c>
      <c r="K15" s="16">
        <v>45510225.629999995</v>
      </c>
      <c r="L15" s="16">
        <v>45974665.890000001</v>
      </c>
    </row>
    <row r="16" spans="1:12" x14ac:dyDescent="0.25">
      <c r="A16" s="3" t="s">
        <v>30</v>
      </c>
      <c r="B16" s="16">
        <v>49775109.629999995</v>
      </c>
      <c r="C16" s="16">
        <v>47889562.469999999</v>
      </c>
      <c r="D16" s="16">
        <v>47889562.469999999</v>
      </c>
      <c r="E16" s="16">
        <v>47889562.469999999</v>
      </c>
      <c r="F16" s="16">
        <v>47889562.469999999</v>
      </c>
      <c r="G16" s="16">
        <v>47889562.469999999</v>
      </c>
      <c r="H16" s="16">
        <v>47889562.469999999</v>
      </c>
      <c r="I16" s="16">
        <v>47889562.469999999</v>
      </c>
      <c r="J16" s="16">
        <v>47889562.469999999</v>
      </c>
      <c r="K16" s="16">
        <v>47889562.469999999</v>
      </c>
      <c r="L16" s="16">
        <v>47889562.469999999</v>
      </c>
    </row>
    <row r="17" spans="1:12" x14ac:dyDescent="0.25">
      <c r="A17" s="3" t="s">
        <v>31</v>
      </c>
      <c r="B17" s="16">
        <v>70473992.450000003</v>
      </c>
      <c r="C17" s="16">
        <v>70826362.409999996</v>
      </c>
      <c r="D17" s="16">
        <v>71180494.230000004</v>
      </c>
      <c r="E17" s="16">
        <v>71536396.690000013</v>
      </c>
      <c r="F17" s="16">
        <v>71894078.689999998</v>
      </c>
      <c r="G17" s="16">
        <v>72253549.079999998</v>
      </c>
      <c r="H17" s="16">
        <v>72614816.829999998</v>
      </c>
      <c r="I17" s="16">
        <v>72977890.910000011</v>
      </c>
      <c r="J17" s="16">
        <v>73342780.370000005</v>
      </c>
      <c r="K17" s="16">
        <v>73709494.280000001</v>
      </c>
      <c r="L17" s="16">
        <v>74078041.75999999</v>
      </c>
    </row>
    <row r="18" spans="1:12" x14ac:dyDescent="0.25">
      <c r="A18" s="13" t="s">
        <v>32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6"/>
    </row>
    <row r="19" spans="1:12" hidden="1" outlineLevel="1" x14ac:dyDescent="0.25">
      <c r="A19" s="79" t="s">
        <v>150</v>
      </c>
      <c r="B19" s="16">
        <v>58350000</v>
      </c>
      <c r="C19" s="16">
        <v>24940190</v>
      </c>
      <c r="D19" s="16">
        <v>5872379</v>
      </c>
      <c r="E19" s="16">
        <v>1990151</v>
      </c>
      <c r="F19" s="16">
        <v>3089800</v>
      </c>
      <c r="G19" s="3"/>
      <c r="H19" s="3"/>
      <c r="I19" s="3"/>
      <c r="J19" s="3"/>
      <c r="K19" s="3"/>
      <c r="L19" s="16"/>
    </row>
    <row r="20" spans="1:12" hidden="1" outlineLevel="1" x14ac:dyDescent="0.25">
      <c r="A20" s="79" t="s">
        <v>151</v>
      </c>
      <c r="B20" s="16">
        <v>-32610500</v>
      </c>
      <c r="C20" s="16">
        <v>-19645825</v>
      </c>
      <c r="D20" s="16">
        <v>-4460000</v>
      </c>
      <c r="E20" s="16">
        <v>-1706200</v>
      </c>
      <c r="F20" s="16">
        <v>-1359650</v>
      </c>
      <c r="G20" s="3"/>
      <c r="H20" s="3"/>
      <c r="I20" s="3"/>
      <c r="J20" s="3"/>
      <c r="K20" s="3"/>
      <c r="L20" s="16"/>
    </row>
    <row r="21" spans="1:12" collapsed="1" x14ac:dyDescent="0.25">
      <c r="A21" s="3" t="s">
        <v>33</v>
      </c>
      <c r="B21" s="16">
        <v>25739500</v>
      </c>
      <c r="C21" s="16">
        <v>5294365</v>
      </c>
      <c r="D21" s="16">
        <v>1412379</v>
      </c>
      <c r="E21" s="16">
        <v>283951</v>
      </c>
      <c r="F21" s="16">
        <v>1730150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ht="26.25" hidden="1" outlineLevel="1" x14ac:dyDescent="0.25">
      <c r="A22" s="14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2" collapsed="1" x14ac:dyDescent="0.25">
      <c r="A23" s="15" t="s">
        <v>35</v>
      </c>
      <c r="B23" s="18">
        <f t="shared" ref="B23:L23" si="0">SUM(B10:B17)+SUM(B21:B22)</f>
        <v>473151540.72000003</v>
      </c>
      <c r="C23" s="18">
        <f t="shared" si="0"/>
        <v>453954104.24000001</v>
      </c>
      <c r="D23" s="18">
        <f t="shared" si="0"/>
        <v>455840184.15999997</v>
      </c>
      <c r="E23" s="18">
        <f t="shared" si="0"/>
        <v>437120616.09999996</v>
      </c>
      <c r="F23" s="18">
        <f t="shared" si="0"/>
        <v>444740557.29000002</v>
      </c>
      <c r="G23" s="18">
        <f t="shared" si="0"/>
        <v>449315999.87999994</v>
      </c>
      <c r="H23" s="18">
        <f t="shared" si="0"/>
        <v>455757565.63999993</v>
      </c>
      <c r="I23" s="18">
        <f t="shared" si="0"/>
        <v>462339303.97999996</v>
      </c>
      <c r="J23" s="18">
        <f t="shared" si="0"/>
        <v>469063492.75</v>
      </c>
      <c r="K23" s="18">
        <f t="shared" si="0"/>
        <v>475932490.14999986</v>
      </c>
      <c r="L23" s="18">
        <f t="shared" si="0"/>
        <v>482950736.86000001</v>
      </c>
    </row>
    <row r="24" spans="1:12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x14ac:dyDescent="0.25">
      <c r="B25" s="39"/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5">
      <c r="A26" s="11" t="s">
        <v>36</v>
      </c>
    </row>
    <row r="27" spans="1:12" x14ac:dyDescent="0.25">
      <c r="A27" s="104" t="s">
        <v>37</v>
      </c>
      <c r="B27" s="77">
        <v>143291550.78000003</v>
      </c>
      <c r="C27" s="77">
        <v>150858331.93999997</v>
      </c>
      <c r="D27" s="77">
        <v>154014790.24999997</v>
      </c>
      <c r="E27" s="77">
        <v>143376979.99800003</v>
      </c>
      <c r="F27" s="77">
        <v>146801911.40199989</v>
      </c>
      <c r="G27" s="77">
        <v>149593401.90000004</v>
      </c>
      <c r="H27" s="77">
        <v>152370166.24199989</v>
      </c>
      <c r="I27" s="77">
        <v>155246064.34199992</v>
      </c>
      <c r="J27" s="77">
        <v>158192997.21200001</v>
      </c>
      <c r="K27" s="77">
        <v>161152303.03399995</v>
      </c>
      <c r="L27" s="77">
        <v>173723349.09000006</v>
      </c>
    </row>
    <row r="28" spans="1:12" x14ac:dyDescent="0.25">
      <c r="A28" s="104" t="s">
        <v>38</v>
      </c>
      <c r="B28" s="77">
        <v>3391448.5700000003</v>
      </c>
      <c r="C28" s="77">
        <v>3341700</v>
      </c>
      <c r="D28" s="77">
        <v>3441309.9699999997</v>
      </c>
      <c r="E28" s="77">
        <v>3393335.9699999997</v>
      </c>
      <c r="F28" s="77">
        <v>3318727.9699999997</v>
      </c>
      <c r="G28" s="77">
        <v>3163795.9699999997</v>
      </c>
      <c r="H28" s="77">
        <v>2907184.9699999997</v>
      </c>
      <c r="I28" s="77">
        <v>2750295.9699999997</v>
      </c>
      <c r="J28" s="77">
        <v>2440918.9699999997</v>
      </c>
      <c r="K28" s="77">
        <v>2179918.9699999997</v>
      </c>
      <c r="L28" s="77">
        <v>1869168.97</v>
      </c>
    </row>
    <row r="29" spans="1:12" x14ac:dyDescent="0.25">
      <c r="A29" s="104" t="s">
        <v>21</v>
      </c>
      <c r="B29" s="77">
        <v>130296877.41</v>
      </c>
      <c r="C29" s="77">
        <v>133157799.28999998</v>
      </c>
      <c r="D29" s="77">
        <v>130524272.27000003</v>
      </c>
      <c r="E29" s="77">
        <v>120843039.28200004</v>
      </c>
      <c r="F29" s="77">
        <v>121889462.85635933</v>
      </c>
      <c r="G29" s="77">
        <v>119167872.89000002</v>
      </c>
      <c r="H29" s="77">
        <v>118837825.20799993</v>
      </c>
      <c r="I29" s="77">
        <v>119035027.06799996</v>
      </c>
      <c r="J29" s="77">
        <v>121989812.5818848</v>
      </c>
      <c r="K29" s="77">
        <v>119420712.11599992</v>
      </c>
      <c r="L29" s="77">
        <v>126066579.75</v>
      </c>
    </row>
    <row r="30" spans="1:12" x14ac:dyDescent="0.25">
      <c r="A30" s="104" t="s">
        <v>39</v>
      </c>
      <c r="B30" s="77">
        <v>88394045</v>
      </c>
      <c r="C30" s="77">
        <v>83100401.240000203</v>
      </c>
      <c r="D30" s="77">
        <v>86897756.110000223</v>
      </c>
      <c r="E30" s="77">
        <v>89695110.960000202</v>
      </c>
      <c r="F30" s="77">
        <v>92492465.810000241</v>
      </c>
      <c r="G30" s="77">
        <v>95289820.66000022</v>
      </c>
      <c r="H30" s="77">
        <v>98087175.510000229</v>
      </c>
      <c r="I30" s="77">
        <v>100884530.36000022</v>
      </c>
      <c r="J30" s="77">
        <v>103681885.21000025</v>
      </c>
      <c r="K30" s="77">
        <v>106479240.06000024</v>
      </c>
      <c r="L30" s="77">
        <v>109276594.91000023</v>
      </c>
    </row>
    <row r="31" spans="1:12" hidden="1" outlineLevel="1" x14ac:dyDescent="0.25">
      <c r="A31" s="3" t="s">
        <v>40</v>
      </c>
    </row>
    <row r="32" spans="1:12" collapsed="1" x14ac:dyDescent="0.25">
      <c r="A32" s="3" t="s">
        <v>22</v>
      </c>
      <c r="B32" s="16">
        <v>22613251.02</v>
      </c>
      <c r="C32" s="77">
        <v>22606557.530000001</v>
      </c>
      <c r="D32" s="77">
        <v>22606557.530000001</v>
      </c>
      <c r="E32" s="77">
        <v>22606557.530000001</v>
      </c>
      <c r="F32" s="77">
        <v>22606557.530000001</v>
      </c>
      <c r="G32" s="77">
        <v>22606557.530000001</v>
      </c>
      <c r="H32" s="77">
        <v>22606557.530000001</v>
      </c>
      <c r="I32" s="77">
        <v>22606557.530000001</v>
      </c>
      <c r="J32" s="77">
        <v>22606557.530000001</v>
      </c>
      <c r="K32" s="77">
        <v>22606557.530000001</v>
      </c>
      <c r="L32" s="77">
        <v>22606557.530000001</v>
      </c>
    </row>
    <row r="33" spans="1:12" hidden="1" outlineLevel="1" x14ac:dyDescent="0.25">
      <c r="A33" s="3" t="s">
        <v>41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collapsed="1" x14ac:dyDescent="0.25">
      <c r="A34" s="15" t="s">
        <v>42</v>
      </c>
      <c r="B34" s="18">
        <f>SUM(B27:B33)</f>
        <v>387987172.77999997</v>
      </c>
      <c r="C34" s="106">
        <f t="shared" ref="C34:K34" si="1">SUM(C27:C33)</f>
        <v>393064790.00000012</v>
      </c>
      <c r="D34" s="106">
        <f t="shared" si="1"/>
        <v>397484686.13000023</v>
      </c>
      <c r="E34" s="106">
        <f t="shared" si="1"/>
        <v>379915023.74000025</v>
      </c>
      <c r="F34" s="106">
        <f t="shared" si="1"/>
        <v>387109125.56835949</v>
      </c>
      <c r="G34" s="106">
        <f t="shared" si="1"/>
        <v>389821448.95000029</v>
      </c>
      <c r="H34" s="106">
        <f t="shared" si="1"/>
        <v>394808909.46000004</v>
      </c>
      <c r="I34" s="106">
        <f t="shared" si="1"/>
        <v>400522475.2700001</v>
      </c>
      <c r="J34" s="106">
        <f t="shared" si="1"/>
        <v>408912171.50388503</v>
      </c>
      <c r="K34" s="106">
        <f t="shared" si="1"/>
        <v>411838731.71000016</v>
      </c>
      <c r="L34" s="106">
        <f t="shared" ref="L34" si="2">SUM(L27:L33)</f>
        <v>433542250.25000024</v>
      </c>
    </row>
    <row r="35" spans="1:12" x14ac:dyDescent="0.25">
      <c r="A35" s="3"/>
      <c r="B35" s="36"/>
      <c r="C35" s="123"/>
      <c r="D35" s="123"/>
      <c r="E35" s="123"/>
      <c r="F35" s="123"/>
      <c r="G35" s="123"/>
      <c r="H35" s="123"/>
      <c r="I35" s="123"/>
      <c r="J35" s="123"/>
      <c r="K35" s="123"/>
      <c r="L35" s="107"/>
    </row>
    <row r="36" spans="1:12" ht="15.75" thickBot="1" x14ac:dyDescent="0.3">
      <c r="A36" s="11" t="s">
        <v>43</v>
      </c>
      <c r="B36" s="20">
        <f>B23-B34</f>
        <v>85164367.940000057</v>
      </c>
      <c r="C36" s="125">
        <f t="shared" ref="C36:K36" si="3">C23-C34</f>
        <v>60889314.23999989</v>
      </c>
      <c r="D36" s="125">
        <f t="shared" si="3"/>
        <v>58355498.029999733</v>
      </c>
      <c r="E36" s="125">
        <f t="shared" si="3"/>
        <v>57205592.359999716</v>
      </c>
      <c r="F36" s="125">
        <f t="shared" si="3"/>
        <v>57631431.721640527</v>
      </c>
      <c r="G36" s="125">
        <f t="shared" si="3"/>
        <v>59494550.92999965</v>
      </c>
      <c r="H36" s="125">
        <f t="shared" si="3"/>
        <v>60948656.179999888</v>
      </c>
      <c r="I36" s="125">
        <f t="shared" si="3"/>
        <v>61816828.709999859</v>
      </c>
      <c r="J36" s="125">
        <f t="shared" si="3"/>
        <v>60151321.246114969</v>
      </c>
      <c r="K36" s="125">
        <f t="shared" si="3"/>
        <v>64093758.4399997</v>
      </c>
      <c r="L36" s="125">
        <f t="shared" ref="L36" si="4">L23-L34</f>
        <v>49408486.609999776</v>
      </c>
    </row>
    <row r="37" spans="1:12" x14ac:dyDescent="0.25">
      <c r="B37" s="36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hidden="1" outlineLevel="1" x14ac:dyDescent="0.25">
      <c r="A38" s="11" t="s">
        <v>44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idden="1" outlineLevel="1" x14ac:dyDescent="0.25">
      <c r="A39" s="3" t="s">
        <v>45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hidden="1" outlineLevel="1" x14ac:dyDescent="0.25"/>
    <row r="41" spans="1:12" ht="15.75" collapsed="1" thickBot="1" x14ac:dyDescent="0.3">
      <c r="A41" s="11" t="s">
        <v>46</v>
      </c>
      <c r="B41" s="22">
        <f>B36+B39</f>
        <v>85164367.940000057</v>
      </c>
      <c r="C41" s="126">
        <f t="shared" ref="C41:K41" si="5">C36+C39</f>
        <v>60889314.23999989</v>
      </c>
      <c r="D41" s="126">
        <f t="shared" si="5"/>
        <v>58355498.029999733</v>
      </c>
      <c r="E41" s="126">
        <f t="shared" si="5"/>
        <v>57205592.359999716</v>
      </c>
      <c r="F41" s="126">
        <f t="shared" si="5"/>
        <v>57631431.721640527</v>
      </c>
      <c r="G41" s="126">
        <f t="shared" si="5"/>
        <v>59494550.92999965</v>
      </c>
      <c r="H41" s="126">
        <f t="shared" si="5"/>
        <v>60948656.179999888</v>
      </c>
      <c r="I41" s="126">
        <f t="shared" si="5"/>
        <v>61816828.709999859</v>
      </c>
      <c r="J41" s="126">
        <f t="shared" si="5"/>
        <v>60151321.246114969</v>
      </c>
      <c r="K41" s="126">
        <f t="shared" si="5"/>
        <v>64093758.4399997</v>
      </c>
      <c r="L41" s="126">
        <f t="shared" ref="L41" si="6">L36+L39</f>
        <v>49408486.609999776</v>
      </c>
    </row>
    <row r="42" spans="1:12" ht="15.75" thickTop="1" x14ac:dyDescent="0.25"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idden="1" outlineLevel="1" x14ac:dyDescent="0.25">
      <c r="A43" s="3" t="s">
        <v>47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idden="1" outlineLevel="1" x14ac:dyDescent="0.25">
      <c r="A44" s="3" t="s">
        <v>48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idden="1" outlineLevel="1" x14ac:dyDescent="0.25"/>
    <row r="46" spans="1:12" ht="26.25" collapsed="1" x14ac:dyDescent="0.25">
      <c r="A46" s="14" t="s">
        <v>49</v>
      </c>
      <c r="B46" s="18">
        <f>B41-B16</f>
        <v>35389258.310000062</v>
      </c>
      <c r="C46" s="106">
        <f t="shared" ref="C46:K46" si="7">C41-C16</f>
        <v>12999751.769999892</v>
      </c>
      <c r="D46" s="106">
        <f t="shared" si="7"/>
        <v>10465935.559999734</v>
      </c>
      <c r="E46" s="106">
        <f t="shared" si="7"/>
        <v>9316029.8899997175</v>
      </c>
      <c r="F46" s="106">
        <f t="shared" si="7"/>
        <v>9741869.2516405284</v>
      </c>
      <c r="G46" s="106">
        <f t="shared" si="7"/>
        <v>11604988.459999651</v>
      </c>
      <c r="H46" s="106">
        <f t="shared" si="7"/>
        <v>13059093.709999889</v>
      </c>
      <c r="I46" s="106">
        <f t="shared" si="7"/>
        <v>13927266.239999861</v>
      </c>
      <c r="J46" s="106">
        <f t="shared" si="7"/>
        <v>12261758.77611497</v>
      </c>
      <c r="K46" s="106">
        <f t="shared" si="7"/>
        <v>16204195.969999701</v>
      </c>
      <c r="L46" s="106">
        <f t="shared" ref="L46" si="8">L41-L16</f>
        <v>1518924.1399997771</v>
      </c>
    </row>
  </sheetData>
  <pageMargins left="0.70866141732283472" right="0.70866141732283472" top="0.35433070866141736" bottom="0.35433070866141736" header="0.31496062992125984" footer="0.31496062992125984"/>
  <pageSetup paperSize="8" fitToHeight="0" orientation="landscape" r:id="rId1"/>
  <ignoredErrors>
    <ignoredError sqref="B23:L2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5479-8A38-4E1E-8FB7-D567D57BC5F8}">
  <sheetPr>
    <tabColor rgb="FFFF0000"/>
  </sheetPr>
  <dimension ref="A1:M67"/>
  <sheetViews>
    <sheetView showGridLines="0" zoomScale="110" zoomScaleNormal="110" zoomScaleSheetLayoutView="120" workbookViewId="0">
      <pane xSplit="1" ySplit="7" topLeftCell="B8" activePane="bottomRight" state="frozen"/>
      <selection activeCell="B14" sqref="B14"/>
      <selection pane="topRight" activeCell="B14" sqref="B14"/>
      <selection pane="bottomLeft" activeCell="B14" sqref="B14"/>
      <selection pane="bottomRight" activeCell="B8" sqref="B8"/>
    </sheetView>
  </sheetViews>
  <sheetFormatPr defaultRowHeight="15" outlineLevelRow="1" x14ac:dyDescent="0.25"/>
  <cols>
    <col min="1" max="1" width="45.85546875" customWidth="1"/>
    <col min="2" max="12" width="12.7109375" customWidth="1"/>
  </cols>
  <sheetData>
    <row r="1" spans="1:13" ht="21" customHeight="1" x14ac:dyDescent="0.25">
      <c r="A1" s="8" t="str">
        <f>'Income Statement - Deteriorate'!A1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21" customHeight="1" x14ac:dyDescent="0.25">
      <c r="A2" s="8" t="str">
        <f>'Income Statement - Deteriorate'!A2</f>
        <v>Deteriorate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8" customHeight="1" x14ac:dyDescent="0.25">
      <c r="A3" s="1" t="s">
        <v>153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3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3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3" x14ac:dyDescent="0.25">
      <c r="A8" s="11" t="s">
        <v>50</v>
      </c>
    </row>
    <row r="9" spans="1:13" x14ac:dyDescent="0.25">
      <c r="A9" s="24" t="s">
        <v>51</v>
      </c>
    </row>
    <row r="10" spans="1:13" x14ac:dyDescent="0.25">
      <c r="A10" s="104" t="s">
        <v>52</v>
      </c>
      <c r="B10" s="77">
        <v>52262404.402607523</v>
      </c>
      <c r="C10" s="77">
        <v>58027958.177621558</v>
      </c>
      <c r="D10" s="77">
        <v>59854307.779636234</v>
      </c>
      <c r="E10" s="77">
        <v>51118373.224532105</v>
      </c>
      <c r="F10" s="77">
        <v>44920462.232021309</v>
      </c>
      <c r="G10" s="77">
        <v>54441740.983100399</v>
      </c>
      <c r="H10" s="77">
        <v>50501506.330073699</v>
      </c>
      <c r="I10" s="77">
        <v>47425618.596084766</v>
      </c>
      <c r="J10" s="77">
        <v>53001285.532010145</v>
      </c>
      <c r="K10" s="77">
        <v>52940630.494802259</v>
      </c>
      <c r="L10" s="77">
        <v>58941237.430984408</v>
      </c>
      <c r="M10" s="39"/>
    </row>
    <row r="11" spans="1:13" x14ac:dyDescent="0.25">
      <c r="A11" s="104" t="s">
        <v>53</v>
      </c>
      <c r="B11" s="77">
        <v>167529173</v>
      </c>
      <c r="C11" s="77">
        <v>217529173</v>
      </c>
      <c r="D11" s="77">
        <v>227529173</v>
      </c>
      <c r="E11" s="77">
        <v>232529173</v>
      </c>
      <c r="F11" s="77">
        <v>242529173</v>
      </c>
      <c r="G11" s="77">
        <v>257529173</v>
      </c>
      <c r="H11" s="77">
        <v>282529173</v>
      </c>
      <c r="I11" s="77">
        <v>307529173</v>
      </c>
      <c r="J11" s="77">
        <v>327529173</v>
      </c>
      <c r="K11" s="77">
        <v>352529173</v>
      </c>
      <c r="L11" s="77">
        <v>367529173</v>
      </c>
    </row>
    <row r="12" spans="1:13" x14ac:dyDescent="0.25">
      <c r="A12" s="104" t="s">
        <v>54</v>
      </c>
      <c r="B12" s="77">
        <v>61912272.980000004</v>
      </c>
      <c r="C12" s="77">
        <v>61733439.230000004</v>
      </c>
      <c r="D12" s="77">
        <v>61722226.140000001</v>
      </c>
      <c r="E12" s="77">
        <v>60531302.130000003</v>
      </c>
      <c r="F12" s="77">
        <v>60503208.920000002</v>
      </c>
      <c r="G12" s="77">
        <v>60481000.280000001</v>
      </c>
      <c r="H12" s="77">
        <v>60714823.470000006</v>
      </c>
      <c r="I12" s="77">
        <v>60954829.420000002</v>
      </c>
      <c r="J12" s="77">
        <v>61201172.839999996</v>
      </c>
      <c r="K12" s="77">
        <v>61454012.280000001</v>
      </c>
      <c r="L12" s="77">
        <v>61713510.280000001</v>
      </c>
    </row>
    <row r="13" spans="1:13" x14ac:dyDescent="0.25">
      <c r="A13" s="104" t="s">
        <v>55</v>
      </c>
      <c r="B13" s="77">
        <v>1415761.88</v>
      </c>
      <c r="C13" s="77">
        <v>1420717.05</v>
      </c>
      <c r="D13" s="77">
        <v>1425689.56</v>
      </c>
      <c r="E13" s="77">
        <v>1430679.47</v>
      </c>
      <c r="F13" s="77">
        <v>1435686.85</v>
      </c>
      <c r="G13" s="77">
        <v>1440711.75</v>
      </c>
      <c r="H13" s="77">
        <v>1445754.24</v>
      </c>
      <c r="I13" s="77">
        <v>1450814.38</v>
      </c>
      <c r="J13" s="77">
        <v>1455892.23</v>
      </c>
      <c r="K13" s="77">
        <v>1460987.85</v>
      </c>
      <c r="L13" s="77">
        <v>1466101.31</v>
      </c>
    </row>
    <row r="14" spans="1:13" x14ac:dyDescent="0.25">
      <c r="A14" s="104" t="s">
        <v>56</v>
      </c>
      <c r="B14" s="77">
        <v>3386256.03</v>
      </c>
      <c r="C14" s="77">
        <v>3386256.03</v>
      </c>
      <c r="D14" s="77">
        <v>3386256.03</v>
      </c>
      <c r="E14" s="77">
        <v>3386256.03</v>
      </c>
      <c r="F14" s="77">
        <v>3386256.03</v>
      </c>
      <c r="G14" s="77">
        <v>3386256.03</v>
      </c>
      <c r="H14" s="77">
        <v>3386256.03</v>
      </c>
      <c r="I14" s="77">
        <v>3386256.03</v>
      </c>
      <c r="J14" s="77">
        <v>3386256.03</v>
      </c>
      <c r="K14" s="77">
        <v>3386256.03</v>
      </c>
      <c r="L14" s="77">
        <v>3386256.03</v>
      </c>
    </row>
    <row r="15" spans="1:13" x14ac:dyDescent="0.25">
      <c r="A15" s="104" t="s">
        <v>57</v>
      </c>
      <c r="B15" s="77">
        <v>19645825</v>
      </c>
      <c r="C15" s="77">
        <v>4460000</v>
      </c>
      <c r="D15" s="77">
        <v>1706200</v>
      </c>
      <c r="E15" s="77">
        <v>1359650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3" x14ac:dyDescent="0.25">
      <c r="A16" s="105" t="s">
        <v>58</v>
      </c>
      <c r="B16" s="106">
        <f t="shared" ref="B16:K16" si="0">SUM(B10:B15)</f>
        <v>306151693.29260749</v>
      </c>
      <c r="C16" s="106">
        <f t="shared" si="0"/>
        <v>346557543.48762155</v>
      </c>
      <c r="D16" s="106">
        <f t="shared" si="0"/>
        <v>355623852.50963622</v>
      </c>
      <c r="E16" s="106">
        <f t="shared" si="0"/>
        <v>350355433.85453212</v>
      </c>
      <c r="F16" s="106">
        <f t="shared" si="0"/>
        <v>352774787.03202134</v>
      </c>
      <c r="G16" s="106">
        <f t="shared" si="0"/>
        <v>377278882.04310036</v>
      </c>
      <c r="H16" s="106">
        <f t="shared" si="0"/>
        <v>398577513.07007372</v>
      </c>
      <c r="I16" s="106">
        <f t="shared" si="0"/>
        <v>420746691.42608476</v>
      </c>
      <c r="J16" s="106">
        <f t="shared" si="0"/>
        <v>446573779.6320101</v>
      </c>
      <c r="K16" s="106">
        <f t="shared" si="0"/>
        <v>471771059.6548022</v>
      </c>
      <c r="L16" s="106">
        <f t="shared" ref="L16" si="1">SUM(L10:L15)</f>
        <v>493036278.05098432</v>
      </c>
    </row>
    <row r="17" spans="1:12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x14ac:dyDescent="0.25">
      <c r="A18" s="108" t="s">
        <v>59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x14ac:dyDescent="0.25">
      <c r="A19" s="104" t="s">
        <v>53</v>
      </c>
      <c r="B19" s="77">
        <v>131377878</v>
      </c>
      <c r="C19" s="77">
        <v>131377878</v>
      </c>
      <c r="D19" s="77">
        <v>131377878</v>
      </c>
      <c r="E19" s="77">
        <v>166377878</v>
      </c>
      <c r="F19" s="77">
        <v>201377878</v>
      </c>
      <c r="G19" s="77">
        <v>216377878</v>
      </c>
      <c r="H19" s="77">
        <v>236377878</v>
      </c>
      <c r="I19" s="77">
        <v>256377878</v>
      </c>
      <c r="J19" s="77">
        <v>271377878</v>
      </c>
      <c r="K19" s="77">
        <v>291377878</v>
      </c>
      <c r="L19" s="77">
        <v>301377878</v>
      </c>
    </row>
    <row r="20" spans="1:12" x14ac:dyDescent="0.25">
      <c r="A20" s="104" t="s">
        <v>54</v>
      </c>
      <c r="B20" s="77">
        <v>20402313.368019536</v>
      </c>
      <c r="C20" s="77">
        <v>18988483.240201391</v>
      </c>
      <c r="D20" s="77">
        <v>17492030.747886252</v>
      </c>
      <c r="E20" s="77">
        <v>15908127.549266456</v>
      </c>
      <c r="F20" s="77">
        <v>14231663.14061906</v>
      </c>
      <c r="G20" s="77">
        <v>12457228.367136348</v>
      </c>
      <c r="H20" s="77">
        <v>10579097.970151056</v>
      </c>
      <c r="I20" s="77">
        <v>8591212.114444511</v>
      </c>
      <c r="J20" s="77">
        <v>6487156.8360350607</v>
      </c>
      <c r="K20" s="77">
        <v>4260143.3473610915</v>
      </c>
      <c r="L20" s="77">
        <v>1902986.1330862942</v>
      </c>
    </row>
    <row r="21" spans="1:12" hidden="1" outlineLevel="1" x14ac:dyDescent="0.25">
      <c r="A21" s="104" t="s">
        <v>55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collapsed="1" x14ac:dyDescent="0.25">
      <c r="A22" s="104" t="s">
        <v>60</v>
      </c>
      <c r="B22" s="77">
        <v>3495080080.3910003</v>
      </c>
      <c r="C22" s="77">
        <v>3550546907.5120497</v>
      </c>
      <c r="D22" s="77">
        <v>3583438287.2176495</v>
      </c>
      <c r="E22" s="77">
        <v>3596718545.9776492</v>
      </c>
      <c r="F22" s="77">
        <v>3625675671.2286491</v>
      </c>
      <c r="G22" s="77">
        <v>3683397499.8896985</v>
      </c>
      <c r="H22" s="77">
        <v>3716791081.1552978</v>
      </c>
      <c r="I22" s="77">
        <v>3730217991.4752979</v>
      </c>
      <c r="J22" s="77">
        <v>3757950120.2862978</v>
      </c>
      <c r="K22" s="77">
        <v>3814302950.5073471</v>
      </c>
      <c r="L22" s="77">
        <v>3846303533.3329468</v>
      </c>
    </row>
    <row r="23" spans="1:12" hidden="1" outlineLevel="1" x14ac:dyDescent="0.25">
      <c r="A23" s="104" t="s">
        <v>61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idden="1" outlineLevel="1" x14ac:dyDescent="0.25">
      <c r="A24" s="104" t="s">
        <v>62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collapsed="1" x14ac:dyDescent="0.25">
      <c r="A25" s="104" t="s">
        <v>63</v>
      </c>
      <c r="B25" s="77">
        <v>15501418.969999999</v>
      </c>
      <c r="C25" s="77">
        <v>12145779.669999998</v>
      </c>
      <c r="D25" s="77">
        <v>10958142.369999997</v>
      </c>
      <c r="E25" s="77">
        <v>9864122.0699999966</v>
      </c>
      <c r="F25" s="77">
        <v>8720101.7699999958</v>
      </c>
      <c r="G25" s="77">
        <v>7526081.469999996</v>
      </c>
      <c r="H25" s="77">
        <v>6282061.1699999962</v>
      </c>
      <c r="I25" s="77">
        <v>4988040.8699999964</v>
      </c>
      <c r="J25" s="77">
        <v>3644020.5699999966</v>
      </c>
      <c r="K25" s="77">
        <v>2250000.2699999968</v>
      </c>
      <c r="L25" s="77">
        <v>2250000.2699999968</v>
      </c>
    </row>
    <row r="26" spans="1:12" x14ac:dyDescent="0.25">
      <c r="A26" s="3" t="s">
        <v>64</v>
      </c>
      <c r="B26" s="16">
        <v>2182874.4319892842</v>
      </c>
      <c r="C26" s="77">
        <v>1890382.4530000002</v>
      </c>
      <c r="D26" s="77">
        <v>1598145.3893774585</v>
      </c>
      <c r="E26" s="77">
        <v>1305908.3257549168</v>
      </c>
      <c r="F26" s="77">
        <v>1013671.262132375</v>
      </c>
      <c r="G26" s="77">
        <v>721434.19850983331</v>
      </c>
      <c r="H26" s="77">
        <v>546840.37325345702</v>
      </c>
      <c r="I26" s="77">
        <v>456277.43254434178</v>
      </c>
      <c r="J26" s="77">
        <v>365714.49183522654</v>
      </c>
      <c r="K26" s="77">
        <v>286083.44939581503</v>
      </c>
      <c r="L26" s="77">
        <v>249305.83035150892</v>
      </c>
    </row>
    <row r="27" spans="1:12" x14ac:dyDescent="0.25">
      <c r="A27" s="3" t="s">
        <v>56</v>
      </c>
      <c r="B27" s="16">
        <v>622941</v>
      </c>
      <c r="C27" s="77">
        <v>622941</v>
      </c>
      <c r="D27" s="77">
        <v>622941</v>
      </c>
      <c r="E27" s="77">
        <v>622941</v>
      </c>
      <c r="F27" s="77">
        <v>622941</v>
      </c>
      <c r="G27" s="77">
        <v>622941</v>
      </c>
      <c r="H27" s="77">
        <v>622941</v>
      </c>
      <c r="I27" s="77">
        <v>622941</v>
      </c>
      <c r="J27" s="77">
        <v>622941</v>
      </c>
      <c r="K27" s="77">
        <v>622941</v>
      </c>
      <c r="L27" s="77">
        <v>622941</v>
      </c>
    </row>
    <row r="28" spans="1:12" x14ac:dyDescent="0.25">
      <c r="A28" s="15" t="s">
        <v>65</v>
      </c>
      <c r="B28" s="18">
        <f t="shared" ref="B28:K28" si="2">SUM(B19:B27)</f>
        <v>3665167506.1610088</v>
      </c>
      <c r="C28" s="106">
        <f t="shared" si="2"/>
        <v>3715572371.8752513</v>
      </c>
      <c r="D28" s="106">
        <f t="shared" si="2"/>
        <v>3745487424.7249131</v>
      </c>
      <c r="E28" s="106">
        <f t="shared" si="2"/>
        <v>3790797522.9226708</v>
      </c>
      <c r="F28" s="106">
        <f t="shared" si="2"/>
        <v>3851641926.4014006</v>
      </c>
      <c r="G28" s="106">
        <f t="shared" si="2"/>
        <v>3921103062.9253445</v>
      </c>
      <c r="H28" s="106">
        <f t="shared" si="2"/>
        <v>3971199899.6687021</v>
      </c>
      <c r="I28" s="106">
        <f t="shared" si="2"/>
        <v>4001254340.8922868</v>
      </c>
      <c r="J28" s="106">
        <f t="shared" si="2"/>
        <v>4040447831.1841683</v>
      </c>
      <c r="K28" s="106">
        <f t="shared" si="2"/>
        <v>4113099996.5741038</v>
      </c>
      <c r="L28" s="106">
        <f t="shared" ref="L28" si="3">SUM(L19:L27)</f>
        <v>4152706644.5663843</v>
      </c>
    </row>
    <row r="29" spans="1:12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2" ht="15.75" thickBot="1" x14ac:dyDescent="0.3">
      <c r="A30" s="11" t="s">
        <v>66</v>
      </c>
      <c r="B30" s="20">
        <f t="shared" ref="B30:K30" si="4">+B16+B28</f>
        <v>3971319199.4536161</v>
      </c>
      <c r="C30" s="125">
        <f t="shared" si="4"/>
        <v>4062129915.3628731</v>
      </c>
      <c r="D30" s="125">
        <f t="shared" si="4"/>
        <v>4101111277.2345495</v>
      </c>
      <c r="E30" s="125">
        <f t="shared" si="4"/>
        <v>4141152956.7772031</v>
      </c>
      <c r="F30" s="125">
        <f t="shared" si="4"/>
        <v>4204416713.4334221</v>
      </c>
      <c r="G30" s="125">
        <f t="shared" si="4"/>
        <v>4298381944.9684448</v>
      </c>
      <c r="H30" s="125">
        <f t="shared" si="4"/>
        <v>4369777412.7387762</v>
      </c>
      <c r="I30" s="125">
        <f t="shared" si="4"/>
        <v>4422001032.3183718</v>
      </c>
      <c r="J30" s="125">
        <f t="shared" si="4"/>
        <v>4487021610.8161783</v>
      </c>
      <c r="K30" s="125">
        <f t="shared" si="4"/>
        <v>4584871056.2289057</v>
      </c>
      <c r="L30" s="125">
        <f t="shared" ref="L30" si="5">+L16+L28</f>
        <v>4645742922.6173687</v>
      </c>
    </row>
    <row r="32" spans="1:12" ht="18" x14ac:dyDescent="0.25">
      <c r="A32" s="8" t="str">
        <f>+A1</f>
        <v>Long Term Financial Plan</v>
      </c>
    </row>
    <row r="33" spans="1:12" ht="18" x14ac:dyDescent="0.25">
      <c r="A33" s="8" t="str">
        <f>+A2</f>
        <v>Deteriorate Scenario</v>
      </c>
    </row>
    <row r="34" spans="1:12" ht="15.75" x14ac:dyDescent="0.25">
      <c r="A34" s="1" t="s">
        <v>153</v>
      </c>
    </row>
    <row r="35" spans="1:12" x14ac:dyDescent="0.25">
      <c r="A35" s="11"/>
      <c r="B35" s="4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9" t="s">
        <v>8</v>
      </c>
      <c r="I35" s="9" t="s">
        <v>9</v>
      </c>
      <c r="J35" s="9" t="s">
        <v>10</v>
      </c>
      <c r="K35" s="9" t="s">
        <v>11</v>
      </c>
      <c r="L35" s="9" t="s">
        <v>12</v>
      </c>
    </row>
    <row r="36" spans="1:12" x14ac:dyDescent="0.25">
      <c r="A36" s="11"/>
      <c r="B36" s="4">
        <v>2022</v>
      </c>
      <c r="C36" s="10">
        <v>2023</v>
      </c>
      <c r="D36" s="10">
        <v>2024</v>
      </c>
      <c r="E36" s="10">
        <v>2025</v>
      </c>
      <c r="F36" s="10">
        <v>2026</v>
      </c>
      <c r="G36" s="10">
        <v>2027</v>
      </c>
      <c r="H36" s="9">
        <v>2028</v>
      </c>
      <c r="I36" s="9">
        <v>2029</v>
      </c>
      <c r="J36" s="9">
        <v>2030</v>
      </c>
      <c r="K36" s="9">
        <v>2031</v>
      </c>
      <c r="L36" s="9">
        <v>2032</v>
      </c>
    </row>
    <row r="37" spans="1:12" x14ac:dyDescent="0.25">
      <c r="A37" s="11"/>
      <c r="B37" s="4" t="s">
        <v>24</v>
      </c>
      <c r="C37" s="9" t="s">
        <v>24</v>
      </c>
      <c r="D37" s="9" t="s">
        <v>24</v>
      </c>
      <c r="E37" s="9" t="s">
        <v>24</v>
      </c>
      <c r="F37" s="9" t="s">
        <v>24</v>
      </c>
      <c r="G37" s="9" t="s">
        <v>24</v>
      </c>
      <c r="H37" s="9" t="s">
        <v>24</v>
      </c>
      <c r="I37" s="9" t="s">
        <v>24</v>
      </c>
      <c r="J37" s="9" t="s">
        <v>24</v>
      </c>
      <c r="K37" s="9" t="s">
        <v>24</v>
      </c>
      <c r="L37" s="9" t="s">
        <v>24</v>
      </c>
    </row>
    <row r="38" spans="1:12" x14ac:dyDescent="0.25">
      <c r="A38" s="11" t="s">
        <v>67</v>
      </c>
    </row>
    <row r="39" spans="1:12" x14ac:dyDescent="0.25">
      <c r="A39" s="24" t="s">
        <v>68</v>
      </c>
    </row>
    <row r="40" spans="1:12" x14ac:dyDescent="0.25">
      <c r="A40" s="3" t="s">
        <v>69</v>
      </c>
      <c r="B40" s="16">
        <v>44868693.200000003</v>
      </c>
      <c r="C40" s="16">
        <v>44929560.149999991</v>
      </c>
      <c r="D40" s="16">
        <v>44990640.140000001</v>
      </c>
      <c r="E40" s="16">
        <v>45051933.909999996</v>
      </c>
      <c r="F40" s="16">
        <v>45113442.200000003</v>
      </c>
      <c r="G40" s="16">
        <v>45175165.769999996</v>
      </c>
      <c r="H40" s="16">
        <v>45237105.379999995</v>
      </c>
      <c r="I40" s="16">
        <v>45299261.769999996</v>
      </c>
      <c r="J40" s="16">
        <v>45361635.709999993</v>
      </c>
      <c r="K40" s="16">
        <v>45424227.959999993</v>
      </c>
      <c r="L40" s="16">
        <v>45487039.280000001</v>
      </c>
    </row>
    <row r="41" spans="1:12" x14ac:dyDescent="0.25">
      <c r="A41" s="3" t="s">
        <v>70</v>
      </c>
      <c r="B41" s="16">
        <v>2845761.9999999995</v>
      </c>
      <c r="C41" s="16">
        <v>2845761.9999999995</v>
      </c>
      <c r="D41" s="16">
        <v>2845761.9999999995</v>
      </c>
      <c r="E41" s="16">
        <v>2845761.9999999995</v>
      </c>
      <c r="F41" s="16">
        <v>2845761.9999999995</v>
      </c>
      <c r="G41" s="16">
        <v>2845761.9999999995</v>
      </c>
      <c r="H41" s="16">
        <v>2845761.9999999995</v>
      </c>
      <c r="I41" s="16">
        <v>2845761.9999999995</v>
      </c>
      <c r="J41" s="16">
        <v>2845761.9999999995</v>
      </c>
      <c r="K41" s="16">
        <v>2845761.9999999995</v>
      </c>
      <c r="L41" s="16">
        <v>2845761.9999999995</v>
      </c>
    </row>
    <row r="42" spans="1:12" x14ac:dyDescent="0.25">
      <c r="A42" s="3" t="s">
        <v>71</v>
      </c>
      <c r="B42" s="16">
        <v>13372266</v>
      </c>
      <c r="C42" s="16">
        <v>13372266</v>
      </c>
      <c r="D42" s="16">
        <v>13372266</v>
      </c>
      <c r="E42" s="16">
        <v>13372266</v>
      </c>
      <c r="F42" s="16">
        <v>13372266</v>
      </c>
      <c r="G42" s="16">
        <v>13372266</v>
      </c>
      <c r="H42" s="16">
        <v>13372266</v>
      </c>
      <c r="I42" s="16">
        <v>13372266</v>
      </c>
      <c r="J42" s="16">
        <v>13372266</v>
      </c>
      <c r="K42" s="16">
        <v>13372266</v>
      </c>
      <c r="L42" s="16">
        <v>13372266</v>
      </c>
    </row>
    <row r="43" spans="1:12" x14ac:dyDescent="0.25">
      <c r="A43" s="3" t="s">
        <v>155</v>
      </c>
      <c r="B43" s="16">
        <v>12593740.815128166</v>
      </c>
      <c r="C43" s="16">
        <v>92739713.478462189</v>
      </c>
      <c r="D43" s="16">
        <v>9778704.1963825915</v>
      </c>
      <c r="E43" s="16">
        <v>46122734.781762324</v>
      </c>
      <c r="F43" s="16">
        <v>10113751.061394554</v>
      </c>
      <c r="G43" s="16">
        <v>10288099.28383838</v>
      </c>
      <c r="H43" s="16">
        <v>37118232.587024495</v>
      </c>
      <c r="I43" s="16">
        <v>11042389.2846494</v>
      </c>
      <c r="J43" s="16">
        <v>28267465.302135117</v>
      </c>
      <c r="K43" s="16">
        <v>11015221.417110153</v>
      </c>
      <c r="L43" s="16">
        <v>4170341.3821413112</v>
      </c>
    </row>
    <row r="44" spans="1:12" x14ac:dyDescent="0.25">
      <c r="A44" s="3" t="s">
        <v>73</v>
      </c>
      <c r="B44" s="16">
        <v>260530.6557129276</v>
      </c>
      <c r="C44" s="16">
        <v>270950.9068261123</v>
      </c>
      <c r="D44" s="16">
        <v>277622.02120971319</v>
      </c>
      <c r="E44" s="16">
        <v>290911.92260209052</v>
      </c>
      <c r="F44" s="16">
        <v>304838.04862079356</v>
      </c>
      <c r="G44" s="16">
        <v>319430.85855405981</v>
      </c>
      <c r="H44" s="16">
        <v>192566.42225435452</v>
      </c>
      <c r="I44" s="16">
        <v>97814.756059530147</v>
      </c>
      <c r="J44" s="16">
        <v>102458.09827881937</v>
      </c>
      <c r="K44" s="16">
        <v>93072.210315850069</v>
      </c>
      <c r="L44" s="16">
        <v>40781.039115516091</v>
      </c>
    </row>
    <row r="45" spans="1:12" x14ac:dyDescent="0.25">
      <c r="A45" s="3" t="s">
        <v>154</v>
      </c>
      <c r="B45" s="16">
        <v>46940119.019999996</v>
      </c>
      <c r="C45" s="16">
        <v>49052694</v>
      </c>
      <c r="D45" s="16">
        <v>51281242.310000002</v>
      </c>
      <c r="E45" s="16">
        <v>45513708.920000002</v>
      </c>
      <c r="F45" s="16">
        <v>47559222.250000007</v>
      </c>
      <c r="G45" s="16">
        <v>49601078.799999997</v>
      </c>
      <c r="H45" s="16">
        <v>51736993.760000013</v>
      </c>
      <c r="I45" s="16">
        <v>53971394.009999998</v>
      </c>
      <c r="J45" s="16">
        <v>56308916.07</v>
      </c>
      <c r="K45" s="16">
        <v>58754416.120000012</v>
      </c>
      <c r="L45" s="16">
        <v>61312980.359999999</v>
      </c>
    </row>
    <row r="46" spans="1:12" x14ac:dyDescent="0.25">
      <c r="A46" s="3" t="s">
        <v>74</v>
      </c>
      <c r="B46" s="16">
        <v>4108420.38</v>
      </c>
      <c r="C46" s="16">
        <v>2948420.38</v>
      </c>
      <c r="D46" s="16">
        <v>1948420.38</v>
      </c>
      <c r="E46" s="16">
        <v>1697420.38</v>
      </c>
      <c r="F46" s="16">
        <v>1659420.38</v>
      </c>
      <c r="G46" s="16">
        <v>1593420.38</v>
      </c>
      <c r="H46" s="16">
        <v>1544420.38</v>
      </c>
      <c r="I46" s="16">
        <v>1511420.38</v>
      </c>
      <c r="J46" s="16">
        <v>1511420.38</v>
      </c>
      <c r="K46" s="16">
        <v>1561420.38</v>
      </c>
      <c r="L46" s="16">
        <v>1649420.38</v>
      </c>
    </row>
    <row r="47" spans="1:12" x14ac:dyDescent="0.25">
      <c r="A47" s="15" t="s">
        <v>75</v>
      </c>
      <c r="B47" s="18">
        <f t="shared" ref="B47:K47" si="6">SUM(B40:B46)</f>
        <v>124989532.07084109</v>
      </c>
      <c r="C47" s="18">
        <f t="shared" si="6"/>
        <v>206159366.9152883</v>
      </c>
      <c r="D47" s="18">
        <f t="shared" si="6"/>
        <v>124494657.04759231</v>
      </c>
      <c r="E47" s="18">
        <f t="shared" si="6"/>
        <v>154894737.9143644</v>
      </c>
      <c r="F47" s="18">
        <f t="shared" si="6"/>
        <v>120968701.94001535</v>
      </c>
      <c r="G47" s="18">
        <f t="shared" si="6"/>
        <v>123195223.09239243</v>
      </c>
      <c r="H47" s="18">
        <f t="shared" si="6"/>
        <v>152047346.52927884</v>
      </c>
      <c r="I47" s="18">
        <f t="shared" si="6"/>
        <v>128140308.20070893</v>
      </c>
      <c r="J47" s="18">
        <f t="shared" si="6"/>
        <v>147769923.56041393</v>
      </c>
      <c r="K47" s="18">
        <f t="shared" si="6"/>
        <v>133066386.08742601</v>
      </c>
      <c r="L47" s="18">
        <f t="shared" ref="L47" si="7">SUM(L40:L46)</f>
        <v>128878590.44125682</v>
      </c>
    </row>
    <row r="49" spans="1:12" x14ac:dyDescent="0.25">
      <c r="A49" s="24" t="s">
        <v>76</v>
      </c>
    </row>
    <row r="50" spans="1:12" hidden="1" outlineLevel="1" x14ac:dyDescent="0.25">
      <c r="A50" s="3" t="s">
        <v>69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</row>
    <row r="51" spans="1:12" collapsed="1" x14ac:dyDescent="0.25">
      <c r="A51" s="3" t="s">
        <v>70</v>
      </c>
      <c r="B51" s="16">
        <v>4500912.6899999995</v>
      </c>
      <c r="C51" s="16">
        <v>4500912.6899999995</v>
      </c>
      <c r="D51" s="16">
        <v>4500912.6899999995</v>
      </c>
      <c r="E51" s="16">
        <v>4500912.6899999995</v>
      </c>
      <c r="F51" s="16">
        <v>4500912.6899999995</v>
      </c>
      <c r="G51" s="16">
        <v>4500912.6899999995</v>
      </c>
      <c r="H51" s="16">
        <v>4500912.6899999995</v>
      </c>
      <c r="I51" s="16">
        <v>4500912.6899999995</v>
      </c>
      <c r="J51" s="16">
        <v>4500912.6899999995</v>
      </c>
      <c r="K51" s="16">
        <v>4500912.6899999995</v>
      </c>
      <c r="L51" s="16">
        <v>4500912.6899999995</v>
      </c>
    </row>
    <row r="52" spans="1:12" hidden="1" outlineLevel="1" x14ac:dyDescent="0.25">
      <c r="A52" s="3" t="s">
        <v>71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collapsed="1" x14ac:dyDescent="0.25">
      <c r="A53" s="3" t="s">
        <v>73</v>
      </c>
      <c r="B53" s="16">
        <v>2049274.4255775772</v>
      </c>
      <c r="C53" s="16">
        <v>1767903.2676382801</v>
      </c>
      <c r="D53" s="16">
        <v>1483610.1320449659</v>
      </c>
      <c r="E53" s="16">
        <v>1179408.3080504981</v>
      </c>
      <c r="F53" s="16">
        <v>860644.13341100165</v>
      </c>
      <c r="G53" s="16">
        <v>526620.4649236754</v>
      </c>
      <c r="H53" s="16">
        <v>460918.47896901524</v>
      </c>
      <c r="I53" s="16">
        <v>457855.38910430955</v>
      </c>
      <c r="J53" s="16">
        <v>350753.94860620087</v>
      </c>
      <c r="K53" s="16">
        <v>267067.62625331874</v>
      </c>
      <c r="L53" s="16">
        <v>278577.7583381366</v>
      </c>
    </row>
    <row r="54" spans="1:12" x14ac:dyDescent="0.25">
      <c r="A54" s="3" t="s">
        <v>155</v>
      </c>
      <c r="B54" s="16">
        <v>140776292.28521541</v>
      </c>
      <c r="C54" s="16">
        <v>48036578.927096814</v>
      </c>
      <c r="D54" s="16">
        <v>90855531.491057828</v>
      </c>
      <c r="E54" s="16">
        <v>44732796.829639114</v>
      </c>
      <c r="F54" s="16">
        <v>70805154.26858817</v>
      </c>
      <c r="G54" s="16">
        <v>60517055.105093405</v>
      </c>
      <c r="H54" s="16">
        <v>23398822.63841252</v>
      </c>
      <c r="I54" s="16">
        <v>38657625.794106729</v>
      </c>
      <c r="J54" s="16">
        <v>10390160.612315223</v>
      </c>
      <c r="K54" s="16">
        <v>16460588.353048772</v>
      </c>
      <c r="L54" s="16">
        <v>12290247.091251072</v>
      </c>
    </row>
    <row r="55" spans="1:12" x14ac:dyDescent="0.25">
      <c r="A55" s="3" t="s">
        <v>154</v>
      </c>
      <c r="B55" s="16">
        <v>3001898.68</v>
      </c>
      <c r="C55" s="16">
        <v>3151993.61</v>
      </c>
      <c r="D55" s="16">
        <v>3309593.29</v>
      </c>
      <c r="E55" s="16">
        <v>2879346.16</v>
      </c>
      <c r="F55" s="16">
        <v>3023313.47</v>
      </c>
      <c r="G55" s="16">
        <v>3166920.86</v>
      </c>
      <c r="H55" s="16">
        <v>3317349.6</v>
      </c>
      <c r="I55" s="16">
        <v>3474923.71</v>
      </c>
      <c r="J55" s="16">
        <v>3639982.59</v>
      </c>
      <c r="K55" s="16">
        <v>3812881.76</v>
      </c>
      <c r="L55" s="16">
        <v>3993993.64</v>
      </c>
    </row>
    <row r="56" spans="1:12" x14ac:dyDescent="0.25">
      <c r="A56" s="3" t="s">
        <v>74</v>
      </c>
      <c r="B56" s="16">
        <v>73089859.299999997</v>
      </c>
      <c r="C56" s="16">
        <v>71089859.299999997</v>
      </c>
      <c r="D56" s="16">
        <v>71059859.299999997</v>
      </c>
      <c r="E56" s="16">
        <v>70352859.299999997</v>
      </c>
      <c r="F56" s="16">
        <v>69363859.299999997</v>
      </c>
      <c r="G56" s="16">
        <v>68463859.299999997</v>
      </c>
      <c r="H56" s="16">
        <v>67463859.299999997</v>
      </c>
      <c r="I56" s="16">
        <v>66363859.299999997</v>
      </c>
      <c r="J56" s="16">
        <v>65162859.299999997</v>
      </c>
      <c r="K56" s="16">
        <v>63839859.299999997</v>
      </c>
      <c r="L56" s="16">
        <v>63839859.299999997</v>
      </c>
    </row>
    <row r="57" spans="1:12" x14ac:dyDescent="0.25">
      <c r="A57" s="15" t="s">
        <v>77</v>
      </c>
      <c r="B57" s="18">
        <f t="shared" ref="B57:K57" si="8">SUM(B50:B56)</f>
        <v>223418237.38079298</v>
      </c>
      <c r="C57" s="18">
        <f t="shared" si="8"/>
        <v>128547247.79473509</v>
      </c>
      <c r="D57" s="18">
        <f t="shared" si="8"/>
        <v>171209506.90310282</v>
      </c>
      <c r="E57" s="18">
        <f t="shared" si="8"/>
        <v>123645323.28768961</v>
      </c>
      <c r="F57" s="18">
        <f t="shared" si="8"/>
        <v>148553883.86199915</v>
      </c>
      <c r="G57" s="18">
        <f t="shared" si="8"/>
        <v>137175368.42001706</v>
      </c>
      <c r="H57" s="18">
        <f t="shared" si="8"/>
        <v>99141862.707381532</v>
      </c>
      <c r="I57" s="18">
        <f t="shared" si="8"/>
        <v>113455176.88321105</v>
      </c>
      <c r="J57" s="18">
        <f t="shared" si="8"/>
        <v>84044669.140921414</v>
      </c>
      <c r="K57" s="18">
        <f t="shared" si="8"/>
        <v>88881309.729302078</v>
      </c>
      <c r="L57" s="18">
        <f t="shared" ref="L57" si="9">SUM(L50:L56)</f>
        <v>84903590.479589209</v>
      </c>
    </row>
    <row r="59" spans="1:12" ht="15.75" thickBot="1" x14ac:dyDescent="0.3">
      <c r="A59" s="11" t="s">
        <v>78</v>
      </c>
      <c r="B59" s="20">
        <f t="shared" ref="B59:K59" si="10">+B47+B57</f>
        <v>348407769.45163405</v>
      </c>
      <c r="C59" s="20">
        <f t="shared" si="10"/>
        <v>334706614.7100234</v>
      </c>
      <c r="D59" s="20">
        <f t="shared" si="10"/>
        <v>295704163.95069516</v>
      </c>
      <c r="E59" s="20">
        <f t="shared" si="10"/>
        <v>278540061.20205402</v>
      </c>
      <c r="F59" s="20">
        <f t="shared" si="10"/>
        <v>269522585.80201447</v>
      </c>
      <c r="G59" s="20">
        <f t="shared" si="10"/>
        <v>260370591.51240951</v>
      </c>
      <c r="H59" s="20">
        <f t="shared" si="10"/>
        <v>251189209.23666036</v>
      </c>
      <c r="I59" s="20">
        <f t="shared" si="10"/>
        <v>241595485.08391997</v>
      </c>
      <c r="J59" s="20">
        <f t="shared" si="10"/>
        <v>231814592.70133534</v>
      </c>
      <c r="K59" s="20">
        <f t="shared" si="10"/>
        <v>221947695.81672809</v>
      </c>
      <c r="L59" s="20">
        <f t="shared" ref="L59" si="11">+L47+L57</f>
        <v>213782180.92084605</v>
      </c>
    </row>
    <row r="61" spans="1:12" ht="16.5" thickBot="1" x14ac:dyDescent="0.3">
      <c r="A61" s="25" t="s">
        <v>79</v>
      </c>
      <c r="B61" s="22">
        <f t="shared" ref="B61:L61" si="12">+B30-B59</f>
        <v>3622911430.0019822</v>
      </c>
      <c r="C61" s="126">
        <f t="shared" si="12"/>
        <v>3727423300.6528497</v>
      </c>
      <c r="D61" s="126">
        <f t="shared" si="12"/>
        <v>3805407113.2838545</v>
      </c>
      <c r="E61" s="126">
        <f t="shared" si="12"/>
        <v>3862612895.5751491</v>
      </c>
      <c r="F61" s="126">
        <f t="shared" si="12"/>
        <v>3934894127.6314077</v>
      </c>
      <c r="G61" s="126">
        <f t="shared" si="12"/>
        <v>4038011353.4560351</v>
      </c>
      <c r="H61" s="126">
        <f t="shared" si="12"/>
        <v>4118588203.5021157</v>
      </c>
      <c r="I61" s="126">
        <f t="shared" si="12"/>
        <v>4180405547.2344518</v>
      </c>
      <c r="J61" s="126">
        <f t="shared" si="12"/>
        <v>4255207018.1148429</v>
      </c>
      <c r="K61" s="126">
        <f t="shared" si="12"/>
        <v>4362923360.412178</v>
      </c>
      <c r="L61" s="126">
        <f t="shared" si="12"/>
        <v>4431960741.6965227</v>
      </c>
    </row>
    <row r="62" spans="1:12" ht="15.75" thickTop="1" x14ac:dyDescent="0.25">
      <c r="B62" s="39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2" x14ac:dyDescent="0.25">
      <c r="A63" s="11" t="s">
        <v>80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2" x14ac:dyDescent="0.25">
      <c r="A64" s="3" t="s">
        <v>81</v>
      </c>
      <c r="B64" s="16">
        <v>3490938707.9400001</v>
      </c>
      <c r="C64" s="77">
        <v>3551828022.1800003</v>
      </c>
      <c r="D64" s="77">
        <v>3610183520.2099991</v>
      </c>
      <c r="E64" s="77">
        <v>3667389112.5699997</v>
      </c>
      <c r="F64" s="77">
        <v>3725021544.2916398</v>
      </c>
      <c r="G64" s="77">
        <v>3784515095.2216396</v>
      </c>
      <c r="H64" s="77">
        <v>3845463751.4016399</v>
      </c>
      <c r="I64" s="77">
        <v>3907281580.11164</v>
      </c>
      <c r="J64" s="77">
        <v>3967432901.3577499</v>
      </c>
      <c r="K64" s="77">
        <v>4031526659.79775</v>
      </c>
      <c r="L64" s="77">
        <v>4080936146.4077501</v>
      </c>
    </row>
    <row r="65" spans="1:12" x14ac:dyDescent="0.25">
      <c r="A65" s="3" t="s">
        <v>82</v>
      </c>
      <c r="B65" s="16">
        <v>131972008.48099999</v>
      </c>
      <c r="C65" s="77">
        <v>175594927.60205001</v>
      </c>
      <c r="D65" s="77">
        <v>195223598.93765</v>
      </c>
      <c r="E65" s="77">
        <v>195223598.93765</v>
      </c>
      <c r="F65" s="77">
        <v>209872815.03865001</v>
      </c>
      <c r="G65" s="77">
        <v>253495734.15970001</v>
      </c>
      <c r="H65" s="77">
        <v>273124405.49529999</v>
      </c>
      <c r="I65" s="77">
        <v>273124405.49529999</v>
      </c>
      <c r="J65" s="77">
        <v>287773621.59630001</v>
      </c>
      <c r="K65" s="77">
        <v>331396540.71735001</v>
      </c>
      <c r="L65" s="77">
        <v>351025212.05295002</v>
      </c>
    </row>
    <row r="66" spans="1:12" ht="16.5" thickBot="1" x14ac:dyDescent="0.3">
      <c r="A66" s="25" t="s">
        <v>83</v>
      </c>
      <c r="B66" s="22">
        <f t="shared" ref="B66:K66" si="13">SUM(B64:B65)</f>
        <v>3622910716.421</v>
      </c>
      <c r="C66" s="126">
        <f t="shared" si="13"/>
        <v>3727422949.7820501</v>
      </c>
      <c r="D66" s="126">
        <f t="shared" si="13"/>
        <v>3805407119.1476493</v>
      </c>
      <c r="E66" s="126">
        <f t="shared" si="13"/>
        <v>3862612711.5076499</v>
      </c>
      <c r="F66" s="126">
        <f t="shared" si="13"/>
        <v>3934894359.3302898</v>
      </c>
      <c r="G66" s="126">
        <f t="shared" si="13"/>
        <v>4038010829.3813396</v>
      </c>
      <c r="H66" s="126">
        <f t="shared" si="13"/>
        <v>4118588156.8969398</v>
      </c>
      <c r="I66" s="126">
        <f t="shared" si="13"/>
        <v>4180405985.6069398</v>
      </c>
      <c r="J66" s="126">
        <f t="shared" si="13"/>
        <v>4255206522.9540501</v>
      </c>
      <c r="K66" s="126">
        <f t="shared" si="13"/>
        <v>4362923200.5151005</v>
      </c>
      <c r="L66" s="126">
        <f t="shared" ref="L66" si="14">SUM(L64:L65)</f>
        <v>4431961358.4607</v>
      </c>
    </row>
    <row r="67" spans="1:12" ht="15.75" thickTop="1" x14ac:dyDescent="0.25"/>
  </sheetData>
  <pageMargins left="0.70866141732283472" right="0.70866141732283472" top="0.35433070866141736" bottom="0.35433070866141736" header="0.31496062992125984" footer="0.31496062992125984"/>
  <pageSetup paperSize="8" scale="95" orientation="landscape" r:id="rId1"/>
  <rowBreaks count="1" manualBreakCount="1">
    <brk id="31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000E-53B7-4CF3-9827-ADACA6CBF728}">
  <sheetPr>
    <tabColor rgb="FFFF0000"/>
  </sheetPr>
  <dimension ref="A1:L47"/>
  <sheetViews>
    <sheetView showGridLines="0" zoomScaleNormal="100" zoomScaleSheetLayoutView="115"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8" t="str">
        <f>'Balance Sheet - Deteriorate'!A1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customHeight="1" x14ac:dyDescent="0.25">
      <c r="A2" s="8" t="str">
        <f>'Balance Sheet - Deteriorate'!A2</f>
        <v>Deteriorate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" customHeight="1" x14ac:dyDescent="0.25">
      <c r="A3" s="1" t="s">
        <v>156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84</v>
      </c>
    </row>
    <row r="9" spans="1:12" x14ac:dyDescent="0.25">
      <c r="A9" s="26" t="s">
        <v>85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2" x14ac:dyDescent="0.25">
      <c r="A10" s="3" t="s">
        <v>27</v>
      </c>
      <c r="B10" s="16">
        <v>209921737.51000002</v>
      </c>
      <c r="C10" s="16">
        <v>205921252.71000001</v>
      </c>
      <c r="D10" s="16">
        <v>210938737.66</v>
      </c>
      <c r="E10" s="16">
        <v>193228360.57999998</v>
      </c>
      <c r="F10" s="16">
        <v>196907224.51999998</v>
      </c>
      <c r="G10" s="16">
        <v>201863672.34999996</v>
      </c>
      <c r="H10" s="16">
        <v>206943618.61999995</v>
      </c>
      <c r="I10" s="16">
        <v>212150142.68999997</v>
      </c>
      <c r="J10" s="16">
        <v>217486400.80000001</v>
      </c>
      <c r="K10" s="16">
        <v>222955627.89000002</v>
      </c>
      <c r="L10" s="16">
        <v>228561139.59999999</v>
      </c>
    </row>
    <row r="11" spans="1:12" x14ac:dyDescent="0.25">
      <c r="A11" s="3" t="s">
        <v>16</v>
      </c>
      <c r="B11" s="16">
        <v>60833902.620000012</v>
      </c>
      <c r="C11" s="16">
        <v>62487211.770000011</v>
      </c>
      <c r="D11" s="16">
        <v>62196647.850000009</v>
      </c>
      <c r="E11" s="16">
        <v>62507631.079999991</v>
      </c>
      <c r="F11" s="16">
        <v>62820169.239999995</v>
      </c>
      <c r="G11" s="16">
        <v>63134270.089999996</v>
      </c>
      <c r="H11" s="16">
        <v>63449941.440000005</v>
      </c>
      <c r="I11" s="16">
        <v>63767191.150000006</v>
      </c>
      <c r="J11" s="16">
        <v>64086027.090000004</v>
      </c>
      <c r="K11" s="16">
        <v>64406457.229999989</v>
      </c>
      <c r="L11" s="16">
        <v>64728489.510000005</v>
      </c>
    </row>
    <row r="12" spans="1:12" x14ac:dyDescent="0.25">
      <c r="A12" s="3" t="s">
        <v>86</v>
      </c>
      <c r="B12" s="16">
        <v>2339006.16</v>
      </c>
      <c r="C12" s="16">
        <v>2360701.19</v>
      </c>
      <c r="D12" s="16">
        <v>2382454.7000000002</v>
      </c>
      <c r="E12" s="16">
        <v>2510266.9700000002</v>
      </c>
      <c r="F12" s="16">
        <v>2661138.2999999998</v>
      </c>
      <c r="G12" s="16">
        <v>2813068.99</v>
      </c>
      <c r="H12" s="16">
        <v>2967059.33</v>
      </c>
      <c r="I12" s="16">
        <v>3124109.63</v>
      </c>
      <c r="J12" s="16">
        <v>3283220.18</v>
      </c>
      <c r="K12" s="16">
        <v>3443391.28</v>
      </c>
      <c r="L12" s="16">
        <v>3605623.24</v>
      </c>
    </row>
    <row r="13" spans="1:12" x14ac:dyDescent="0.25">
      <c r="A13" s="3" t="s">
        <v>157</v>
      </c>
      <c r="B13" s="16">
        <v>91900962.75</v>
      </c>
      <c r="C13" s="16">
        <v>89923023.099999994</v>
      </c>
      <c r="D13" s="16">
        <v>90335311.879999995</v>
      </c>
      <c r="E13" s="16">
        <v>90753785</v>
      </c>
      <c r="F13" s="16">
        <v>91178535.209999979</v>
      </c>
      <c r="G13" s="16">
        <v>91609656.680000007</v>
      </c>
      <c r="H13" s="16">
        <v>92047244.969999999</v>
      </c>
      <c r="I13" s="16">
        <v>92491397.090000004</v>
      </c>
      <c r="J13" s="16">
        <v>92942211.49000001</v>
      </c>
      <c r="K13" s="16">
        <v>93399788.099999994</v>
      </c>
      <c r="L13" s="16">
        <v>93864228.359999985</v>
      </c>
    </row>
    <row r="14" spans="1:12" x14ac:dyDescent="0.25">
      <c r="A14" s="3" t="s">
        <v>18</v>
      </c>
      <c r="B14" s="16">
        <v>70473992.450000003</v>
      </c>
      <c r="C14" s="16">
        <v>70826362.409999996</v>
      </c>
      <c r="D14" s="16">
        <v>71180494.230000004</v>
      </c>
      <c r="E14" s="16">
        <v>71536396.690000013</v>
      </c>
      <c r="F14" s="16">
        <v>71894078.689999998</v>
      </c>
      <c r="G14" s="16">
        <v>72253549.079999998</v>
      </c>
      <c r="H14" s="16">
        <v>72614816.829999998</v>
      </c>
      <c r="I14" s="16">
        <v>72977890.910000011</v>
      </c>
      <c r="J14" s="16">
        <v>73342780.370000005</v>
      </c>
      <c r="K14" s="16">
        <v>73709494.280000001</v>
      </c>
      <c r="L14" s="16">
        <v>74078041.75999999</v>
      </c>
    </row>
    <row r="15" spans="1:12" hidden="1" outlineLevel="1" x14ac:dyDescent="0.25">
      <c r="A15" s="3" t="s">
        <v>87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collapsed="1" x14ac:dyDescent="0.25">
      <c r="A16" s="3" t="s">
        <v>56</v>
      </c>
      <c r="B16" s="16">
        <v>15312230.061980464</v>
      </c>
      <c r="C16" s="16">
        <v>18733851.93781814</v>
      </c>
      <c r="D16" s="16">
        <v>18901824.422315136</v>
      </c>
      <c r="E16" s="16">
        <v>19075051.988619789</v>
      </c>
      <c r="F16" s="16">
        <v>19253818.948647402</v>
      </c>
      <c r="G16" s="16">
        <v>19438426.103482708</v>
      </c>
      <c r="H16" s="16">
        <v>19379191.656985298</v>
      </c>
      <c r="I16" s="16">
        <v>19576452.415706545</v>
      </c>
      <c r="J16" s="16">
        <v>19780564.678409442</v>
      </c>
      <c r="K16" s="16">
        <v>19991905.418673962</v>
      </c>
      <c r="L16" s="16">
        <v>20210873.604274787</v>
      </c>
    </row>
    <row r="17" spans="1:12" x14ac:dyDescent="0.25">
      <c r="A17" s="26" t="s">
        <v>88</v>
      </c>
    </row>
    <row r="18" spans="1:12" x14ac:dyDescent="0.25">
      <c r="A18" s="104" t="s">
        <v>37</v>
      </c>
      <c r="B18" s="109">
        <v>-139181703.27000001</v>
      </c>
      <c r="C18" s="109">
        <v>-148595662.02999997</v>
      </c>
      <c r="D18" s="109">
        <v>-151628642.25999996</v>
      </c>
      <c r="E18" s="109">
        <v>-149574760.51800004</v>
      </c>
      <c r="F18" s="109">
        <v>-144612430.76199988</v>
      </c>
      <c r="G18" s="109">
        <v>-147407937.96000004</v>
      </c>
      <c r="H18" s="109">
        <v>-150083822.54199988</v>
      </c>
      <c r="I18" s="109">
        <v>-152854089.98199993</v>
      </c>
      <c r="J18" s="109">
        <v>-155690416.27200001</v>
      </c>
      <c r="K18" s="109">
        <v>-158533903.81399995</v>
      </c>
      <c r="L18" s="109">
        <v>-170983672.97000009</v>
      </c>
    </row>
    <row r="19" spans="1:12" x14ac:dyDescent="0.25">
      <c r="A19" s="104" t="s">
        <v>21</v>
      </c>
      <c r="B19" s="109">
        <v>-130263855.29361148</v>
      </c>
      <c r="C19" s="109">
        <v>-133124661.59691732</v>
      </c>
      <c r="D19" s="109">
        <v>-130491018.59190194</v>
      </c>
      <c r="E19" s="109">
        <v>-120809669.21600954</v>
      </c>
      <c r="F19" s="109">
        <v>-121855975.99959947</v>
      </c>
      <c r="G19" s="109">
        <v>-119134268.82870524</v>
      </c>
      <c r="H19" s="109">
        <v>-118804103.52840468</v>
      </c>
      <c r="I19" s="109">
        <v>-119001187.36722726</v>
      </c>
      <c r="J19" s="109">
        <v>-121955854.44072483</v>
      </c>
      <c r="K19" s="109">
        <v>-119386635.12068714</v>
      </c>
      <c r="L19" s="109">
        <v>-126032383.48676886</v>
      </c>
    </row>
    <row r="20" spans="1:12" x14ac:dyDescent="0.25">
      <c r="A20" s="104" t="s">
        <v>38</v>
      </c>
      <c r="B20" s="109">
        <v>-2252355.6</v>
      </c>
      <c r="C20" s="109">
        <v>-2202607.0300000003</v>
      </c>
      <c r="D20" s="109">
        <v>-2302217</v>
      </c>
      <c r="E20" s="109">
        <v>-2254243</v>
      </c>
      <c r="F20" s="109">
        <v>-2179635</v>
      </c>
      <c r="G20" s="109">
        <v>-2024702.9999999998</v>
      </c>
      <c r="H20" s="109">
        <v>-1768091.9999999998</v>
      </c>
      <c r="I20" s="109">
        <v>-1611202.9999999998</v>
      </c>
      <c r="J20" s="109">
        <v>-1301825.9999999998</v>
      </c>
      <c r="K20" s="109">
        <v>-1040825.9999999998</v>
      </c>
      <c r="L20" s="109">
        <v>-730076</v>
      </c>
    </row>
    <row r="21" spans="1:12" x14ac:dyDescent="0.25">
      <c r="A21" s="104" t="s">
        <v>56</v>
      </c>
      <c r="B21" s="109">
        <v>-22613251.02</v>
      </c>
      <c r="C21" s="109">
        <v>-22606557.530000001</v>
      </c>
      <c r="D21" s="109">
        <v>-22606557.530000001</v>
      </c>
      <c r="E21" s="109">
        <v>-22606557.530000001</v>
      </c>
      <c r="F21" s="109">
        <v>-22606557.530000001</v>
      </c>
      <c r="G21" s="109">
        <v>-22606557.530000001</v>
      </c>
      <c r="H21" s="109">
        <v>-22606557.530000001</v>
      </c>
      <c r="I21" s="109">
        <v>-22606557.530000001</v>
      </c>
      <c r="J21" s="109">
        <v>-22606557.530000001</v>
      </c>
      <c r="K21" s="109">
        <v>-22606557.530000001</v>
      </c>
      <c r="L21" s="109">
        <v>-22606557.530000001</v>
      </c>
    </row>
    <row r="22" spans="1:12" x14ac:dyDescent="0.25">
      <c r="A22" s="105" t="s">
        <v>89</v>
      </c>
      <c r="B22" s="106">
        <f t="shared" ref="B22:L22" si="0">SUM(B10:B21)</f>
        <v>156470666.36836904</v>
      </c>
      <c r="C22" s="106">
        <f t="shared" si="0"/>
        <v>143722914.93090081</v>
      </c>
      <c r="D22" s="106">
        <f t="shared" si="0"/>
        <v>148907035.36041322</v>
      </c>
      <c r="E22" s="106">
        <f t="shared" si="0"/>
        <v>144366262.04461017</v>
      </c>
      <c r="F22" s="106">
        <f t="shared" si="0"/>
        <v>153460365.617048</v>
      </c>
      <c r="G22" s="106">
        <f t="shared" si="0"/>
        <v>159939175.97477743</v>
      </c>
      <c r="H22" s="106">
        <f t="shared" si="0"/>
        <v>164139297.2465806</v>
      </c>
      <c r="I22" s="106">
        <f t="shared" si="0"/>
        <v>168014146.00647935</v>
      </c>
      <c r="J22" s="106">
        <f t="shared" si="0"/>
        <v>169366550.3656846</v>
      </c>
      <c r="K22" s="106">
        <f t="shared" si="0"/>
        <v>176338741.73398688</v>
      </c>
      <c r="L22" s="106">
        <f t="shared" si="0"/>
        <v>164695706.08750591</v>
      </c>
    </row>
    <row r="23" spans="1:12" x14ac:dyDescent="0.25">
      <c r="A23" s="107"/>
      <c r="B23" s="115"/>
      <c r="C23" s="115"/>
      <c r="D23" s="115"/>
      <c r="E23" s="115"/>
      <c r="F23" s="115"/>
      <c r="G23" s="107"/>
      <c r="H23" s="107"/>
      <c r="I23" s="107"/>
      <c r="J23" s="107"/>
      <c r="K23" s="107"/>
      <c r="L23" s="107"/>
    </row>
    <row r="24" spans="1:12" x14ac:dyDescent="0.25">
      <c r="A24" s="114" t="s">
        <v>90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2" x14ac:dyDescent="0.25">
      <c r="A25" s="116" t="s">
        <v>85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2" x14ac:dyDescent="0.25">
      <c r="A26" s="104" t="s">
        <v>91</v>
      </c>
      <c r="B26" s="77">
        <v>50000000</v>
      </c>
      <c r="C26" s="77">
        <v>150000000</v>
      </c>
      <c r="D26" s="77">
        <v>150000000</v>
      </c>
      <c r="E26" s="77">
        <v>150000000</v>
      </c>
      <c r="F26" s="77">
        <v>150000000</v>
      </c>
      <c r="G26" s="77">
        <v>200000000</v>
      </c>
      <c r="H26" s="77">
        <v>150000000</v>
      </c>
      <c r="I26" s="77">
        <v>200000000</v>
      </c>
      <c r="J26" s="77">
        <v>200000000</v>
      </c>
      <c r="K26" s="77">
        <v>200000000</v>
      </c>
      <c r="L26" s="77">
        <v>150000000</v>
      </c>
    </row>
    <row r="27" spans="1:12" x14ac:dyDescent="0.25">
      <c r="A27" s="104" t="s">
        <v>92</v>
      </c>
      <c r="B27" s="77">
        <v>58350000</v>
      </c>
      <c r="C27" s="77">
        <v>24940190</v>
      </c>
      <c r="D27" s="77">
        <v>5872379</v>
      </c>
      <c r="E27" s="77">
        <v>1990151</v>
      </c>
      <c r="F27" s="77">
        <v>3089800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1:12" x14ac:dyDescent="0.25">
      <c r="A28" s="104" t="s">
        <v>93</v>
      </c>
      <c r="B28" s="77">
        <v>1262018.8102834253</v>
      </c>
      <c r="C28" s="77">
        <v>1335769.5219804638</v>
      </c>
      <c r="D28" s="77">
        <v>1413830.1278181435</v>
      </c>
      <c r="E28" s="77">
        <v>1496452.4923151396</v>
      </c>
      <c r="F28" s="77">
        <v>1583903.1986197967</v>
      </c>
      <c r="G28" s="77">
        <v>1676464.4086473961</v>
      </c>
      <c r="H28" s="77">
        <v>1774434.7734827129</v>
      </c>
      <c r="I28" s="77">
        <v>1878130.396985292</v>
      </c>
      <c r="J28" s="77">
        <v>1987885.8557065446</v>
      </c>
      <c r="K28" s="77">
        <v>2104055.2784094503</v>
      </c>
      <c r="L28" s="77">
        <v>2227013.4886739692</v>
      </c>
    </row>
    <row r="29" spans="1:12" x14ac:dyDescent="0.25">
      <c r="A29" s="116" t="s">
        <v>88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25">
      <c r="A30" s="104" t="s">
        <v>94</v>
      </c>
      <c r="B30" s="109">
        <v>-150000000</v>
      </c>
      <c r="C30" s="109">
        <v>-200000000</v>
      </c>
      <c r="D30" s="109">
        <v>-160000000</v>
      </c>
      <c r="E30" s="109">
        <v>-190000000</v>
      </c>
      <c r="F30" s="109">
        <v>-195000000</v>
      </c>
      <c r="G30" s="109">
        <v>-230000000</v>
      </c>
      <c r="H30" s="109">
        <v>-195000000</v>
      </c>
      <c r="I30" s="109">
        <v>-245000000</v>
      </c>
      <c r="J30" s="109">
        <v>-235000000</v>
      </c>
      <c r="K30" s="109">
        <v>-245000000</v>
      </c>
      <c r="L30" s="109">
        <v>-175000000</v>
      </c>
    </row>
    <row r="31" spans="1:12" x14ac:dyDescent="0.25">
      <c r="A31" s="104" t="s">
        <v>95</v>
      </c>
      <c r="B31" s="109">
        <v>-101054321.45638852</v>
      </c>
      <c r="C31" s="109">
        <v>-101639579.98308267</v>
      </c>
      <c r="D31" s="109">
        <v>-104224838.16809809</v>
      </c>
      <c r="E31" s="109">
        <v>-106810096.01599048</v>
      </c>
      <c r="F31" s="109">
        <v>-109395353.52675988</v>
      </c>
      <c r="G31" s="109">
        <v>-111980610.69129479</v>
      </c>
      <c r="H31" s="109">
        <v>-114565867.50959525</v>
      </c>
      <c r="I31" s="109">
        <v>-117151123.99077269</v>
      </c>
      <c r="J31" s="109">
        <v>-119736380.12115997</v>
      </c>
      <c r="K31" s="109">
        <v>-122321635.90531279</v>
      </c>
      <c r="L31" s="109">
        <v>-124906891.34323117</v>
      </c>
    </row>
    <row r="32" spans="1:12" x14ac:dyDescent="0.25">
      <c r="A32" s="105" t="s">
        <v>96</v>
      </c>
      <c r="B32" s="117">
        <f t="shared" ref="B32:K32" si="1">SUM(B26:B31)</f>
        <v>-141442302.64610511</v>
      </c>
      <c r="C32" s="117">
        <f t="shared" si="1"/>
        <v>-125363620.4611022</v>
      </c>
      <c r="D32" s="117">
        <f t="shared" si="1"/>
        <v>-106938629.04027995</v>
      </c>
      <c r="E32" s="117">
        <f t="shared" si="1"/>
        <v>-143323492.52367532</v>
      </c>
      <c r="F32" s="117">
        <f t="shared" si="1"/>
        <v>-149721650.32814008</v>
      </c>
      <c r="G32" s="117">
        <f t="shared" si="1"/>
        <v>-140304146.2826474</v>
      </c>
      <c r="H32" s="117">
        <f t="shared" si="1"/>
        <v>-157791432.73611253</v>
      </c>
      <c r="I32" s="117">
        <f t="shared" si="1"/>
        <v>-160272993.5937874</v>
      </c>
      <c r="J32" s="117">
        <f t="shared" si="1"/>
        <v>-152748494.26545343</v>
      </c>
      <c r="K32" s="117">
        <f t="shared" si="1"/>
        <v>-165217580.62690336</v>
      </c>
      <c r="L32" s="117">
        <f t="shared" ref="L32" si="2">SUM(L26:L31)</f>
        <v>-147679877.85455722</v>
      </c>
    </row>
    <row r="33" spans="1:12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1:12" x14ac:dyDescent="0.25">
      <c r="A34" s="114" t="s">
        <v>97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1:12" x14ac:dyDescent="0.25">
      <c r="A35" s="26" t="s">
        <v>85</v>
      </c>
    </row>
    <row r="36" spans="1:12" x14ac:dyDescent="0.25">
      <c r="A36" s="3" t="s">
        <v>98</v>
      </c>
      <c r="B36" s="16">
        <v>0</v>
      </c>
      <c r="C36" s="16">
        <v>0</v>
      </c>
      <c r="D36" s="16">
        <v>52597656.640000001</v>
      </c>
      <c r="E36" s="16">
        <v>0</v>
      </c>
      <c r="F36" s="16">
        <v>36186108.380000003</v>
      </c>
      <c r="G36" s="16">
        <v>0</v>
      </c>
      <c r="H36" s="16">
        <v>0</v>
      </c>
      <c r="I36" s="16">
        <v>26301192.32</v>
      </c>
      <c r="J36" s="16">
        <v>0</v>
      </c>
      <c r="K36" s="16">
        <v>17085649.037500091</v>
      </c>
      <c r="L36" s="16">
        <v>0</v>
      </c>
    </row>
    <row r="37" spans="1:12" x14ac:dyDescent="0.25">
      <c r="A37" s="26" t="s">
        <v>88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3" t="s">
        <v>136</v>
      </c>
      <c r="B38" s="27">
        <v>-12664514.319656411</v>
      </c>
      <c r="C38" s="27">
        <v>-12593740.694784578</v>
      </c>
      <c r="D38" s="27">
        <v>-92739713.358118594</v>
      </c>
      <c r="E38" s="27">
        <v>-9778704.0760389809</v>
      </c>
      <c r="F38" s="27">
        <v>-46122734.661418714</v>
      </c>
      <c r="G38" s="27">
        <v>-10113750.941050943</v>
      </c>
      <c r="H38" s="27">
        <v>-10288099.163494769</v>
      </c>
      <c r="I38" s="27">
        <v>-37118232.466680884</v>
      </c>
      <c r="J38" s="27">
        <v>-11042389.164305789</v>
      </c>
      <c r="K38" s="27">
        <v>-28267465.181791507</v>
      </c>
      <c r="L38" s="27">
        <v>-11015221.296766542</v>
      </c>
    </row>
    <row r="39" spans="1:12" x14ac:dyDescent="0.25">
      <c r="A39" s="15" t="s">
        <v>99</v>
      </c>
      <c r="B39" s="28">
        <f t="shared" ref="B39:L39" si="3">SUM(B36:B38)</f>
        <v>-12664514.319656411</v>
      </c>
      <c r="C39" s="28">
        <f t="shared" si="3"/>
        <v>-12593740.694784578</v>
      </c>
      <c r="D39" s="28">
        <f t="shared" si="3"/>
        <v>-40142056.718118593</v>
      </c>
      <c r="E39" s="28">
        <f t="shared" si="3"/>
        <v>-9778704.0760389809</v>
      </c>
      <c r="F39" s="28">
        <f t="shared" si="3"/>
        <v>-9936626.2814187109</v>
      </c>
      <c r="G39" s="28">
        <f t="shared" si="3"/>
        <v>-10113750.941050943</v>
      </c>
      <c r="H39" s="28">
        <f t="shared" si="3"/>
        <v>-10288099.163494769</v>
      </c>
      <c r="I39" s="28">
        <f t="shared" si="3"/>
        <v>-10817040.146680884</v>
      </c>
      <c r="J39" s="28">
        <f t="shared" si="3"/>
        <v>-11042389.164305789</v>
      </c>
      <c r="K39" s="28">
        <f t="shared" si="3"/>
        <v>-11181816.144291416</v>
      </c>
      <c r="L39" s="28">
        <f t="shared" si="3"/>
        <v>-11015221.296766542</v>
      </c>
    </row>
    <row r="42" spans="1:12" x14ac:dyDescent="0.25">
      <c r="A42" s="11" t="s">
        <v>100</v>
      </c>
      <c r="B42" s="29">
        <f t="shared" ref="B42:L42" si="4">+B22+B32+B39</f>
        <v>2363849.402607521</v>
      </c>
      <c r="C42" s="127">
        <f t="shared" si="4"/>
        <v>5765553.7750140317</v>
      </c>
      <c r="D42" s="127">
        <f t="shared" si="4"/>
        <v>1826349.6020146757</v>
      </c>
      <c r="E42" s="127">
        <f t="shared" si="4"/>
        <v>-8735934.5551041309</v>
      </c>
      <c r="F42" s="127">
        <f t="shared" si="4"/>
        <v>-6197910.9925107956</v>
      </c>
      <c r="G42" s="127">
        <f t="shared" si="4"/>
        <v>9521278.7510790862</v>
      </c>
      <c r="H42" s="127">
        <f t="shared" si="4"/>
        <v>-3940234.6530267037</v>
      </c>
      <c r="I42" s="127">
        <f t="shared" si="4"/>
        <v>-3075887.7339889333</v>
      </c>
      <c r="J42" s="127">
        <f t="shared" si="4"/>
        <v>5575666.9359253813</v>
      </c>
      <c r="K42" s="127">
        <f t="shared" si="4"/>
        <v>-60655.037207886577</v>
      </c>
      <c r="L42" s="127">
        <f t="shared" si="4"/>
        <v>6000606.9361821488</v>
      </c>
    </row>
    <row r="43" spans="1:12" x14ac:dyDescent="0.25"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1:12" x14ac:dyDescent="0.25">
      <c r="A44" s="2" t="s">
        <v>101</v>
      </c>
      <c r="B44" s="16">
        <v>49898555</v>
      </c>
      <c r="C44" s="77">
        <f t="shared" ref="C44:L44" si="5">B46</f>
        <v>52262404.402607523</v>
      </c>
      <c r="D44" s="77">
        <f t="shared" si="5"/>
        <v>58027958.177621558</v>
      </c>
      <c r="E44" s="77">
        <f t="shared" si="5"/>
        <v>59854307.779636234</v>
      </c>
      <c r="F44" s="77">
        <f t="shared" si="5"/>
        <v>51118373.224532105</v>
      </c>
      <c r="G44" s="77">
        <f t="shared" si="5"/>
        <v>44920462.232021309</v>
      </c>
      <c r="H44" s="77">
        <f t="shared" si="5"/>
        <v>54441740.983100399</v>
      </c>
      <c r="I44" s="77">
        <f t="shared" si="5"/>
        <v>50501506.330073699</v>
      </c>
      <c r="J44" s="77">
        <f t="shared" si="5"/>
        <v>47425618.596084766</v>
      </c>
      <c r="K44" s="77">
        <f t="shared" si="5"/>
        <v>53001285.532010145</v>
      </c>
      <c r="L44" s="77">
        <f t="shared" si="5"/>
        <v>52940630.494802259</v>
      </c>
    </row>
    <row r="45" spans="1:12" x14ac:dyDescent="0.25"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ht="15.75" thickBot="1" x14ac:dyDescent="0.3">
      <c r="A46" s="11" t="s">
        <v>102</v>
      </c>
      <c r="B46" s="22">
        <f t="shared" ref="B46:K46" si="6">B42+B44</f>
        <v>52262404.402607523</v>
      </c>
      <c r="C46" s="126">
        <f t="shared" si="6"/>
        <v>58027958.177621558</v>
      </c>
      <c r="D46" s="126">
        <f t="shared" si="6"/>
        <v>59854307.779636234</v>
      </c>
      <c r="E46" s="126">
        <f t="shared" si="6"/>
        <v>51118373.224532105</v>
      </c>
      <c r="F46" s="126">
        <f t="shared" si="6"/>
        <v>44920462.232021309</v>
      </c>
      <c r="G46" s="126">
        <f t="shared" si="6"/>
        <v>54441740.983100399</v>
      </c>
      <c r="H46" s="126">
        <f t="shared" si="6"/>
        <v>50501506.330073699</v>
      </c>
      <c r="I46" s="126">
        <f t="shared" si="6"/>
        <v>47425618.596084766</v>
      </c>
      <c r="J46" s="126">
        <f t="shared" si="6"/>
        <v>53001285.532010145</v>
      </c>
      <c r="K46" s="126">
        <f t="shared" si="6"/>
        <v>52940630.494802259</v>
      </c>
      <c r="L46" s="126">
        <f t="shared" ref="L46" si="7">L42+L44</f>
        <v>58941237.430984408</v>
      </c>
    </row>
    <row r="47" spans="1:12" ht="15.75" thickTop="1" x14ac:dyDescent="0.25">
      <c r="B47" s="39">
        <f>+B46-'Balance Sheet - Deteriorate'!B10</f>
        <v>0</v>
      </c>
      <c r="C47" s="39">
        <f>+C46-'Balance Sheet - Deteriorate'!C10</f>
        <v>0</v>
      </c>
      <c r="D47" s="39">
        <f>+D46-'Balance Sheet - Deteriorate'!D10</f>
        <v>0</v>
      </c>
      <c r="E47" s="39">
        <f>+E46-'Balance Sheet - Deteriorate'!E10</f>
        <v>0</v>
      </c>
      <c r="F47" s="39">
        <f>+F46-'Balance Sheet - Deteriorate'!F10</f>
        <v>0</v>
      </c>
      <c r="G47" s="39">
        <f>+G46-'Balance Sheet - Deteriorate'!G10</f>
        <v>0</v>
      </c>
      <c r="H47" s="39">
        <f>+H46-'Balance Sheet - Deteriorate'!H10</f>
        <v>0</v>
      </c>
      <c r="I47" s="39">
        <f>+I46-'Balance Sheet - Deteriorate'!I10</f>
        <v>0</v>
      </c>
      <c r="J47" s="39">
        <f>+J46-'Balance Sheet - Deteriorate'!J10</f>
        <v>0</v>
      </c>
      <c r="K47" s="39">
        <f>+K46-'Balance Sheet - Deteriorate'!K10</f>
        <v>0</v>
      </c>
      <c r="L47" s="39">
        <f>+L46-'Balance Sheet - Deteriorate'!L10</f>
        <v>0</v>
      </c>
    </row>
  </sheetData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B1EE-32E3-4E1D-A39D-D067C1AC3D04}">
  <sheetPr>
    <tabColor rgb="FFFF0000"/>
  </sheetPr>
  <dimension ref="A1:N39"/>
  <sheetViews>
    <sheetView showGridLines="0" zoomScale="115" zoomScaleNormal="115" zoomScaleSheetLayoutView="115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.140625" defaultRowHeight="15" outlineLevelRow="1" x14ac:dyDescent="0.25"/>
  <cols>
    <col min="1" max="1" width="3.7109375" customWidth="1"/>
    <col min="2" max="2" width="37.7109375" customWidth="1"/>
    <col min="3" max="3" width="13.42578125" customWidth="1"/>
    <col min="4" max="14" width="12" customWidth="1"/>
  </cols>
  <sheetData>
    <row r="1" spans="1:14" ht="21" customHeight="1" x14ac:dyDescent="0.25">
      <c r="A1" s="8" t="str">
        <f>'Cashflow Statement - Deteriorat'!A1</f>
        <v>Long Term Financial Plan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1" customHeight="1" x14ac:dyDescent="0.25">
      <c r="A2" s="8" t="str">
        <f>'Cashflow Statement - Deteriorat'!A2</f>
        <v>Deteriorate Scenario</v>
      </c>
      <c r="D2" s="3"/>
      <c r="E2" s="3"/>
      <c r="F2" s="3"/>
      <c r="G2" s="3"/>
      <c r="H2" s="3"/>
      <c r="I2" s="37"/>
      <c r="J2" s="37"/>
      <c r="K2" s="37"/>
      <c r="L2" s="37"/>
      <c r="M2" s="37"/>
      <c r="N2" s="37"/>
    </row>
    <row r="3" spans="1:14" ht="18" customHeight="1" x14ac:dyDescent="0.25">
      <c r="A3" s="1" t="s">
        <v>162</v>
      </c>
      <c r="D3" s="3"/>
      <c r="E3" s="3"/>
      <c r="F3" s="3"/>
      <c r="G3" s="3"/>
      <c r="H3" s="3"/>
      <c r="I3" s="35"/>
      <c r="J3" s="35"/>
      <c r="K3" s="35"/>
      <c r="L3" s="35"/>
      <c r="M3" s="35"/>
      <c r="N3" s="35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4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</row>
    <row r="6" spans="1:14" x14ac:dyDescent="0.25">
      <c r="B6" s="3"/>
      <c r="C6" s="3"/>
      <c r="D6" s="4">
        <v>2022</v>
      </c>
      <c r="E6" s="10">
        <v>2023</v>
      </c>
      <c r="F6" s="10">
        <v>2024</v>
      </c>
      <c r="G6" s="10">
        <v>2025</v>
      </c>
      <c r="H6" s="10">
        <v>2026</v>
      </c>
      <c r="I6" s="10">
        <v>2027</v>
      </c>
      <c r="J6" s="9">
        <v>2028</v>
      </c>
      <c r="K6" s="9">
        <v>2029</v>
      </c>
      <c r="L6" s="9">
        <v>2030</v>
      </c>
      <c r="M6" s="9">
        <v>2031</v>
      </c>
      <c r="N6" s="9">
        <v>2032</v>
      </c>
    </row>
    <row r="7" spans="1:14" x14ac:dyDescent="0.25">
      <c r="B7" s="3"/>
      <c r="C7" s="23" t="s">
        <v>103</v>
      </c>
      <c r="D7" s="4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  <c r="M7" s="9" t="s">
        <v>24</v>
      </c>
      <c r="N7" s="9" t="s">
        <v>24</v>
      </c>
    </row>
    <row r="9" spans="1:14" ht="16.5" customHeight="1" x14ac:dyDescent="0.25">
      <c r="A9" s="30"/>
      <c r="B9" s="31" t="s">
        <v>104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21" customHeight="1" x14ac:dyDescent="0.25">
      <c r="A10" s="40">
        <v>1</v>
      </c>
      <c r="B10" s="41" t="s">
        <v>105</v>
      </c>
      <c r="C10" s="47" t="s">
        <v>106</v>
      </c>
      <c r="D10" s="50">
        <v>2.4267761758315912E-2</v>
      </c>
      <c r="E10" s="113">
        <v>1.922644751688184E-2</v>
      </c>
      <c r="F10" s="113">
        <v>2.2269876752784037E-2</v>
      </c>
      <c r="G10" s="113">
        <v>2.3221869577961195E-2</v>
      </c>
      <c r="H10" s="113">
        <v>2.0276630192189306E-2</v>
      </c>
      <c r="I10" s="113">
        <v>2.890937760570771E-2</v>
      </c>
      <c r="J10" s="113">
        <v>3.201794111943812E-2</v>
      </c>
      <c r="K10" s="113">
        <v>3.3604234350002093E-2</v>
      </c>
      <c r="L10" s="113">
        <v>2.9113290008152264E-2</v>
      </c>
      <c r="M10" s="113">
        <v>3.7856474017283023E-2</v>
      </c>
      <c r="N10" s="51">
        <v>3.49128864953172E-3</v>
      </c>
    </row>
    <row r="11" spans="1:14" ht="48" customHeight="1" x14ac:dyDescent="0.25">
      <c r="A11" s="43"/>
      <c r="B11" s="33" t="s">
        <v>107</v>
      </c>
      <c r="C11" s="34"/>
      <c r="D11" s="44" t="s">
        <v>111</v>
      </c>
      <c r="E11" s="44" t="s">
        <v>111</v>
      </c>
      <c r="F11" s="44" t="s">
        <v>111</v>
      </c>
      <c r="G11" s="44" t="s">
        <v>111</v>
      </c>
      <c r="H11" s="44" t="s">
        <v>111</v>
      </c>
      <c r="I11" s="44" t="s">
        <v>111</v>
      </c>
      <c r="J11" s="44" t="s">
        <v>111</v>
      </c>
      <c r="K11" s="44" t="s">
        <v>111</v>
      </c>
      <c r="L11" s="44" t="s">
        <v>111</v>
      </c>
      <c r="M11" s="44" t="s">
        <v>111</v>
      </c>
      <c r="N11" s="45" t="s">
        <v>111</v>
      </c>
    </row>
    <row r="12" spans="1:14" ht="21" customHeight="1" x14ac:dyDescent="0.25">
      <c r="A12" s="40">
        <f>+A10+1</f>
        <v>2</v>
      </c>
      <c r="B12" s="41" t="s">
        <v>109</v>
      </c>
      <c r="C12" s="47" t="s">
        <v>158</v>
      </c>
      <c r="D12" s="50">
        <v>0.80576843814108001</v>
      </c>
      <c r="E12" s="50">
        <v>0.80191164203582388</v>
      </c>
      <c r="F12" s="50">
        <v>0.80182679145221591</v>
      </c>
      <c r="G12" s="50">
        <v>0.79238273909451495</v>
      </c>
      <c r="H12" s="50">
        <v>0.79498488789601085</v>
      </c>
      <c r="I12" s="50">
        <v>0.79611307697819256</v>
      </c>
      <c r="J12" s="50">
        <v>0.79803463088815185</v>
      </c>
      <c r="K12" s="50">
        <v>0.79994909302800477</v>
      </c>
      <c r="L12" s="50">
        <v>0.80185579793237916</v>
      </c>
      <c r="M12" s="50">
        <v>0.80375412472772523</v>
      </c>
      <c r="N12" s="51">
        <v>0.80564430034773959</v>
      </c>
    </row>
    <row r="13" spans="1:14" ht="63" customHeight="1" x14ac:dyDescent="0.25">
      <c r="A13" s="43"/>
      <c r="B13" s="33" t="s">
        <v>110</v>
      </c>
      <c r="C13" s="34"/>
      <c r="D13" s="44" t="s">
        <v>111</v>
      </c>
      <c r="E13" s="44" t="s">
        <v>111</v>
      </c>
      <c r="F13" s="44" t="s">
        <v>111</v>
      </c>
      <c r="G13" s="44" t="s">
        <v>111</v>
      </c>
      <c r="H13" s="44" t="s">
        <v>111</v>
      </c>
      <c r="I13" s="44" t="s">
        <v>111</v>
      </c>
      <c r="J13" s="44" t="s">
        <v>111</v>
      </c>
      <c r="K13" s="44" t="s">
        <v>111</v>
      </c>
      <c r="L13" s="44" t="s">
        <v>111</v>
      </c>
      <c r="M13" s="44" t="s">
        <v>111</v>
      </c>
      <c r="N13" s="45" t="s">
        <v>111</v>
      </c>
    </row>
    <row r="15" spans="1:14" ht="16.5" customHeight="1" x14ac:dyDescent="0.25">
      <c r="A15" s="57"/>
      <c r="B15" s="58" t="s">
        <v>112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1:14" ht="21" customHeight="1" x14ac:dyDescent="0.25">
      <c r="A16" s="110">
        <f>+A12+1</f>
        <v>3</v>
      </c>
      <c r="B16" s="111" t="s">
        <v>113</v>
      </c>
      <c r="C16" s="112" t="s">
        <v>159</v>
      </c>
      <c r="D16" s="48">
        <v>2.8397892989890354</v>
      </c>
      <c r="E16" s="48">
        <v>1.537335332949703</v>
      </c>
      <c r="F16" s="48">
        <v>3.4091461060519839</v>
      </c>
      <c r="G16" s="48">
        <v>1.7883030010090795</v>
      </c>
      <c r="H16" s="48">
        <v>2.5198901202812296</v>
      </c>
      <c r="I16" s="48">
        <v>2.5598164239637686</v>
      </c>
      <c r="J16" s="48">
        <v>1.7815890962512624</v>
      </c>
      <c r="K16" s="48">
        <v>2.5421417268155926</v>
      </c>
      <c r="L16" s="48">
        <v>2.0404370462391572</v>
      </c>
      <c r="M16" s="48">
        <v>2.6659536452507293</v>
      </c>
      <c r="N16" s="49">
        <v>2.9907514081970046</v>
      </c>
    </row>
    <row r="17" spans="1:14" ht="63" customHeight="1" x14ac:dyDescent="0.25">
      <c r="A17" s="43"/>
      <c r="B17" s="33" t="s">
        <v>114</v>
      </c>
      <c r="C17" s="32"/>
      <c r="D17" s="44" t="s">
        <v>111</v>
      </c>
      <c r="E17" s="102" t="s">
        <v>111</v>
      </c>
      <c r="F17" s="102" t="s">
        <v>111</v>
      </c>
      <c r="G17" s="102" t="s">
        <v>111</v>
      </c>
      <c r="H17" s="102" t="s">
        <v>111</v>
      </c>
      <c r="I17" s="102" t="s">
        <v>111</v>
      </c>
      <c r="J17" s="102" t="s">
        <v>111</v>
      </c>
      <c r="K17" s="102" t="s">
        <v>111</v>
      </c>
      <c r="L17" s="102" t="s">
        <v>111</v>
      </c>
      <c r="M17" s="102" t="s">
        <v>111</v>
      </c>
      <c r="N17" s="103" t="s">
        <v>111</v>
      </c>
    </row>
    <row r="18" spans="1:14" ht="30.95" customHeight="1" x14ac:dyDescent="0.25">
      <c r="A18" s="66">
        <f>+A16+1</f>
        <v>4</v>
      </c>
      <c r="B18" s="67" t="s">
        <v>115</v>
      </c>
      <c r="C18" s="23" t="s">
        <v>116</v>
      </c>
      <c r="D18" s="52">
        <v>0.05</v>
      </c>
      <c r="E18" s="52">
        <v>0.05</v>
      </c>
      <c r="F18" s="52">
        <v>4.9000000000000002E-2</v>
      </c>
      <c r="G18" s="52">
        <v>4.9000000000000002E-2</v>
      </c>
      <c r="H18" s="52">
        <v>4.9000000000000002E-2</v>
      </c>
      <c r="I18" s="52">
        <v>4.9000000000000002E-2</v>
      </c>
      <c r="J18" s="52">
        <v>4.9000000000000002E-2</v>
      </c>
      <c r="K18" s="52">
        <v>4.9000000000000002E-2</v>
      </c>
      <c r="L18" s="52">
        <v>4.9000000000000002E-2</v>
      </c>
      <c r="M18" s="52">
        <v>4.9000000000000002E-2</v>
      </c>
      <c r="N18" s="53">
        <v>4.9000000000000002E-2</v>
      </c>
    </row>
    <row r="19" spans="1:14" ht="90" x14ac:dyDescent="0.25">
      <c r="A19" s="43"/>
      <c r="B19" s="33" t="s">
        <v>117</v>
      </c>
      <c r="C19" s="3"/>
      <c r="D19" s="38" t="s">
        <v>108</v>
      </c>
      <c r="E19" s="38" t="s">
        <v>108</v>
      </c>
      <c r="F19" s="44" t="s">
        <v>111</v>
      </c>
      <c r="G19" s="44" t="s">
        <v>111</v>
      </c>
      <c r="H19" s="44" t="s">
        <v>111</v>
      </c>
      <c r="I19" s="44" t="s">
        <v>111</v>
      </c>
      <c r="J19" s="44" t="s">
        <v>111</v>
      </c>
      <c r="K19" s="44" t="s">
        <v>111</v>
      </c>
      <c r="L19" s="44" t="s">
        <v>111</v>
      </c>
      <c r="M19" s="44" t="s">
        <v>111</v>
      </c>
      <c r="N19" s="45" t="s">
        <v>111</v>
      </c>
    </row>
    <row r="20" spans="1:14" ht="21" customHeight="1" x14ac:dyDescent="0.25">
      <c r="A20" s="110">
        <f>+A18+1</f>
        <v>5</v>
      </c>
      <c r="B20" s="111" t="s">
        <v>118</v>
      </c>
      <c r="C20" s="112" t="s">
        <v>160</v>
      </c>
      <c r="D20" s="48">
        <v>8.5918823702879443</v>
      </c>
      <c r="E20" s="48">
        <v>10.361782768741156</v>
      </c>
      <c r="F20" s="48">
        <v>8.6265045882841207</v>
      </c>
      <c r="G20" s="48">
        <v>11.159027772882158</v>
      </c>
      <c r="H20" s="48">
        <v>10.224147491972905</v>
      </c>
      <c r="I20" s="48">
        <v>12.425522029844618</v>
      </c>
      <c r="J20" s="48">
        <v>13.165406912928944</v>
      </c>
      <c r="K20" s="48">
        <v>12.783820820788584</v>
      </c>
      <c r="L20" s="48">
        <v>14.607833307106123</v>
      </c>
      <c r="M20" s="48">
        <v>14.751715019592361</v>
      </c>
      <c r="N20" s="49">
        <v>15.443996690412462</v>
      </c>
    </row>
    <row r="21" spans="1:14" ht="60" x14ac:dyDescent="0.25">
      <c r="A21" s="43"/>
      <c r="B21" s="33" t="s">
        <v>119</v>
      </c>
      <c r="C21" s="32"/>
      <c r="D21" s="44" t="s">
        <v>111</v>
      </c>
      <c r="E21" s="44" t="s">
        <v>111</v>
      </c>
      <c r="F21" s="44" t="s">
        <v>111</v>
      </c>
      <c r="G21" s="44" t="s">
        <v>111</v>
      </c>
      <c r="H21" s="44" t="s">
        <v>111</v>
      </c>
      <c r="I21" s="44" t="s">
        <v>111</v>
      </c>
      <c r="J21" s="44" t="s">
        <v>111</v>
      </c>
      <c r="K21" s="44" t="s">
        <v>111</v>
      </c>
      <c r="L21" s="44" t="s">
        <v>111</v>
      </c>
      <c r="M21" s="44" t="s">
        <v>111</v>
      </c>
      <c r="N21" s="45" t="s">
        <v>111</v>
      </c>
    </row>
    <row r="23" spans="1:14" ht="16.5" customHeight="1" x14ac:dyDescent="0.25">
      <c r="A23" s="31"/>
      <c r="B23" s="31" t="s">
        <v>120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21" customHeight="1" x14ac:dyDescent="0.25">
      <c r="A24" s="110">
        <f>+A20+1</f>
        <v>6</v>
      </c>
      <c r="B24" s="111" t="s">
        <v>137</v>
      </c>
      <c r="C24" s="118" t="s">
        <v>122</v>
      </c>
      <c r="D24" s="55">
        <v>6.3176062735761995</v>
      </c>
      <c r="E24" s="55">
        <v>5.9080567530719819</v>
      </c>
      <c r="F24" s="55">
        <v>1.0333911950689596</v>
      </c>
      <c r="G24" s="55">
        <v>7.752825337841954</v>
      </c>
      <c r="H24" s="55">
        <v>2.0999158905477873</v>
      </c>
      <c r="I24" s="55">
        <v>8.2890767268461136</v>
      </c>
      <c r="J24" s="55">
        <v>8.6435011960438182</v>
      </c>
      <c r="K24" s="55">
        <v>2.9487442145428542</v>
      </c>
      <c r="L24" s="55">
        <v>8.7800828829912696</v>
      </c>
      <c r="M24" s="55">
        <v>4.1009550895245974</v>
      </c>
      <c r="N24" s="56">
        <v>8.7442778189203558</v>
      </c>
    </row>
    <row r="25" spans="1:14" ht="45" x14ac:dyDescent="0.25">
      <c r="A25" s="43"/>
      <c r="B25" s="33" t="s">
        <v>123</v>
      </c>
      <c r="C25" s="34"/>
      <c r="D25" s="44" t="s">
        <v>111</v>
      </c>
      <c r="E25" s="44" t="s">
        <v>111</v>
      </c>
      <c r="F25" s="100" t="s">
        <v>108</v>
      </c>
      <c r="G25" s="44" t="s">
        <v>111</v>
      </c>
      <c r="H25" s="44" t="s">
        <v>111</v>
      </c>
      <c r="I25" s="44" t="s">
        <v>111</v>
      </c>
      <c r="J25" s="44" t="s">
        <v>111</v>
      </c>
      <c r="K25" s="44" t="s">
        <v>111</v>
      </c>
      <c r="L25" s="44" t="s">
        <v>111</v>
      </c>
      <c r="M25" s="44" t="s">
        <v>111</v>
      </c>
      <c r="N25" s="45" t="s">
        <v>111</v>
      </c>
    </row>
    <row r="27" spans="1:14" ht="16.5" hidden="1" customHeight="1" outlineLevel="1" x14ac:dyDescent="0.25">
      <c r="A27" s="31"/>
      <c r="B27" s="31" t="s">
        <v>124</v>
      </c>
      <c r="C27" s="5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21" hidden="1" customHeight="1" outlineLevel="1" x14ac:dyDescent="0.25">
      <c r="A28" s="40">
        <f>+A24+1</f>
        <v>7</v>
      </c>
      <c r="B28" s="80" t="s">
        <v>125</v>
      </c>
      <c r="C28" s="81" t="s">
        <v>126</v>
      </c>
      <c r="D28" s="82">
        <v>0.73345906468130939</v>
      </c>
      <c r="E28" s="82">
        <v>0.93117853924867411</v>
      </c>
      <c r="F28" s="82">
        <v>1.0350064927718057</v>
      </c>
      <c r="G28" s="82">
        <v>1.0327954945332467</v>
      </c>
      <c r="H28" s="82">
        <v>1.030696595666204</v>
      </c>
      <c r="I28" s="82">
        <v>1.0287014816640958</v>
      </c>
      <c r="J28" s="82">
        <v>1.0268026405605886</v>
      </c>
      <c r="K28" s="82">
        <v>1.0249932678929581</v>
      </c>
      <c r="L28" s="82">
        <v>1.0232671860455718</v>
      </c>
      <c r="M28" s="82"/>
      <c r="N28" s="83">
        <v>1.021618773222009</v>
      </c>
    </row>
    <row r="29" spans="1:14" ht="45" hidden="1" outlineLevel="1" x14ac:dyDescent="0.25">
      <c r="A29" s="43"/>
      <c r="B29" s="84" t="s">
        <v>127</v>
      </c>
      <c r="C29" s="85"/>
      <c r="D29" s="87" t="s">
        <v>108</v>
      </c>
      <c r="E29" s="87" t="s">
        <v>108</v>
      </c>
      <c r="F29" s="86" t="s">
        <v>111</v>
      </c>
      <c r="G29" s="86" t="s">
        <v>111</v>
      </c>
      <c r="H29" s="86" t="s">
        <v>111</v>
      </c>
      <c r="I29" s="86" t="s">
        <v>111</v>
      </c>
      <c r="J29" s="86" t="s">
        <v>111</v>
      </c>
      <c r="K29" s="86" t="s">
        <v>111</v>
      </c>
      <c r="L29" s="86" t="s">
        <v>111</v>
      </c>
      <c r="M29" s="86"/>
      <c r="N29" s="95" t="s">
        <v>111</v>
      </c>
    </row>
    <row r="30" spans="1:14" ht="21" hidden="1" customHeight="1" outlineLevel="1" x14ac:dyDescent="0.25">
      <c r="A30" s="40">
        <f>+A28+1</f>
        <v>8</v>
      </c>
      <c r="B30" s="80" t="s">
        <v>128</v>
      </c>
      <c r="C30" s="89" t="s">
        <v>129</v>
      </c>
      <c r="D30" s="96">
        <v>3.2290168171039857E-2</v>
      </c>
      <c r="E30" s="96">
        <v>3.2379958049515524E-2</v>
      </c>
      <c r="F30" s="96">
        <v>3.2388586719153858E-2</v>
      </c>
      <c r="G30" s="96">
        <v>3.2425641295441669E-2</v>
      </c>
      <c r="H30" s="96">
        <v>3.2491317258012256E-2</v>
      </c>
      <c r="I30" s="96">
        <v>3.2553378512360003E-2</v>
      </c>
      <c r="J30" s="96">
        <v>3.2677113147749251E-2</v>
      </c>
      <c r="K30" s="96">
        <v>3.2831217556415125E-2</v>
      </c>
      <c r="L30" s="96">
        <v>3.3016282670781154E-2</v>
      </c>
      <c r="M30" s="96"/>
      <c r="N30" s="97">
        <v>3.3233330264672081E-2</v>
      </c>
    </row>
    <row r="31" spans="1:14" ht="47.65" hidden="1" customHeight="1" outlineLevel="1" x14ac:dyDescent="0.25">
      <c r="A31" s="43"/>
      <c r="B31" s="84" t="s">
        <v>130</v>
      </c>
      <c r="C31" s="85"/>
      <c r="D31" s="87" t="s">
        <v>108</v>
      </c>
      <c r="E31" s="87" t="s">
        <v>108</v>
      </c>
      <c r="F31" s="87" t="s">
        <v>108</v>
      </c>
      <c r="G31" s="87" t="s">
        <v>108</v>
      </c>
      <c r="H31" s="87" t="s">
        <v>108</v>
      </c>
      <c r="I31" s="87" t="s">
        <v>108</v>
      </c>
      <c r="J31" s="87" t="s">
        <v>108</v>
      </c>
      <c r="K31" s="87" t="s">
        <v>108</v>
      </c>
      <c r="L31" s="87" t="s">
        <v>108</v>
      </c>
      <c r="M31" s="87"/>
      <c r="N31" s="92" t="s">
        <v>108</v>
      </c>
    </row>
    <row r="32" spans="1:14" ht="21" hidden="1" customHeight="1" outlineLevel="1" x14ac:dyDescent="0.25">
      <c r="A32" s="40">
        <f>+A30+1</f>
        <v>9</v>
      </c>
      <c r="B32" s="80" t="s">
        <v>131</v>
      </c>
      <c r="C32" s="89" t="s">
        <v>132</v>
      </c>
      <c r="D32" s="98">
        <v>1.1286030712512451</v>
      </c>
      <c r="E32" s="98">
        <v>1.1286021561177122</v>
      </c>
      <c r="F32" s="98">
        <v>1.1286021561177122</v>
      </c>
      <c r="G32" s="98">
        <v>1.1286021561177122</v>
      </c>
      <c r="H32" s="98">
        <v>1.1286021561177122</v>
      </c>
      <c r="I32" s="98">
        <v>1.1297319497480856</v>
      </c>
      <c r="J32" s="98">
        <v>1.1297408138213869</v>
      </c>
      <c r="K32" s="98">
        <v>1.1297408138213869</v>
      </c>
      <c r="L32" s="98">
        <v>1.1297408138213869</v>
      </c>
      <c r="M32" s="98"/>
      <c r="N32" s="99">
        <v>1.1297408138213869</v>
      </c>
    </row>
    <row r="33" spans="1:14" ht="75" hidden="1" outlineLevel="1" x14ac:dyDescent="0.25">
      <c r="A33" s="43"/>
      <c r="B33" s="84" t="s">
        <v>133</v>
      </c>
      <c r="C33" s="85"/>
      <c r="D33" s="86" t="s">
        <v>111</v>
      </c>
      <c r="E33" s="86" t="s">
        <v>111</v>
      </c>
      <c r="F33" s="86" t="s">
        <v>111</v>
      </c>
      <c r="G33" s="86" t="s">
        <v>111</v>
      </c>
      <c r="H33" s="86" t="s">
        <v>111</v>
      </c>
      <c r="I33" s="86" t="s">
        <v>111</v>
      </c>
      <c r="J33" s="86" t="s">
        <v>111</v>
      </c>
      <c r="K33" s="86" t="s">
        <v>111</v>
      </c>
      <c r="L33" s="86" t="s">
        <v>111</v>
      </c>
      <c r="M33" s="86"/>
      <c r="N33" s="95" t="s">
        <v>111</v>
      </c>
    </row>
    <row r="34" spans="1:14" ht="21" hidden="1" customHeight="1" outlineLevel="1" x14ac:dyDescent="0.25">
      <c r="A34" s="40">
        <f>+A32+1</f>
        <v>10</v>
      </c>
      <c r="B34" s="80" t="s">
        <v>134</v>
      </c>
      <c r="C34" s="89" t="s">
        <v>132</v>
      </c>
      <c r="D34" s="98">
        <f>D38/'Income Statement - Deteriorate'!B30</f>
        <v>1.1435380516866267</v>
      </c>
      <c r="E34" s="98">
        <f>E38/'Income Statement - Deteriorate'!C30</f>
        <v>1.2474946894732919</v>
      </c>
      <c r="F34" s="98">
        <f>F38/'Income Statement - Deteriorate'!D30</f>
        <v>1.2227319695746715</v>
      </c>
      <c r="G34" s="98">
        <f>G38/'Income Statement - Deteriorate'!E30</f>
        <v>1.2134219864953022</v>
      </c>
      <c r="H34" s="98">
        <f>H38/'Income Statement - Deteriorate'!F30</f>
        <v>1.2046751482319435</v>
      </c>
      <c r="I34" s="98">
        <f>I38/'Income Statement - Deteriorate'!G30</f>
        <v>1.1964418592704669</v>
      </c>
      <c r="J34" s="98">
        <f>J38/'Income Statement - Deteriorate'!H30</f>
        <v>1.1886781817681451</v>
      </c>
      <c r="K34" s="98">
        <f>K38/'Income Statement - Deteriorate'!I30</f>
        <v>1.1813450511660759</v>
      </c>
      <c r="L34" s="98">
        <f>L38/'Income Statement - Deteriorate'!J30</f>
        <v>1.1744076187790577</v>
      </c>
      <c r="M34" s="98"/>
      <c r="N34" s="99">
        <f>N38/'Income Statement - Deteriorate'!K30</f>
        <v>1.1678346980118346</v>
      </c>
    </row>
    <row r="35" spans="1:14" ht="30" hidden="1" outlineLevel="1" x14ac:dyDescent="0.25">
      <c r="A35" s="43"/>
      <c r="B35" s="84" t="s">
        <v>135</v>
      </c>
      <c r="C35" s="85"/>
      <c r="D35" s="86" t="s">
        <v>111</v>
      </c>
      <c r="E35" s="86" t="s">
        <v>111</v>
      </c>
      <c r="F35" s="86" t="s">
        <v>111</v>
      </c>
      <c r="G35" s="86" t="s">
        <v>111</v>
      </c>
      <c r="H35" s="86" t="s">
        <v>111</v>
      </c>
      <c r="I35" s="86" t="s">
        <v>111</v>
      </c>
      <c r="J35" s="86" t="s">
        <v>111</v>
      </c>
      <c r="K35" s="86" t="s">
        <v>111</v>
      </c>
      <c r="L35" s="86" t="s">
        <v>111</v>
      </c>
      <c r="M35" s="86"/>
      <c r="N35" s="86" t="s">
        <v>111</v>
      </c>
    </row>
    <row r="36" spans="1:14" collapsed="1" x14ac:dyDescent="0.25"/>
    <row r="37" spans="1:14" x14ac:dyDescent="0.25">
      <c r="A37" t="s">
        <v>138</v>
      </c>
      <c r="B37" s="68"/>
      <c r="C37" s="69"/>
      <c r="D37" s="70" t="s">
        <v>139</v>
      </c>
      <c r="E37" s="70" t="s">
        <v>139</v>
      </c>
      <c r="F37" s="70" t="s">
        <v>139</v>
      </c>
      <c r="G37" s="70" t="s">
        <v>139</v>
      </c>
      <c r="H37" s="70" t="s">
        <v>139</v>
      </c>
      <c r="I37" s="70" t="s">
        <v>139</v>
      </c>
      <c r="J37" s="70" t="s">
        <v>139</v>
      </c>
      <c r="K37" s="70" t="s">
        <v>139</v>
      </c>
      <c r="L37" s="70" t="s">
        <v>139</v>
      </c>
      <c r="M37" s="70"/>
      <c r="N37" s="70" t="s">
        <v>139</v>
      </c>
    </row>
    <row r="38" spans="1:14" x14ac:dyDescent="0.25">
      <c r="A38" t="s">
        <v>138</v>
      </c>
      <c r="B38" s="68"/>
      <c r="C38" s="69" t="s">
        <v>140</v>
      </c>
      <c r="D38" s="69">
        <v>101081954</v>
      </c>
      <c r="E38" s="69">
        <v>103667309.24000001</v>
      </c>
      <c r="F38" s="69">
        <v>106252664.48</v>
      </c>
      <c r="G38" s="69">
        <v>108838019.72</v>
      </c>
      <c r="H38" s="69">
        <v>111423374.96000001</v>
      </c>
      <c r="I38" s="69">
        <v>114008730.2</v>
      </c>
      <c r="J38" s="69">
        <v>116594085.44</v>
      </c>
      <c r="K38" s="69">
        <v>119179440.68000001</v>
      </c>
      <c r="L38" s="69">
        <v>121764795.92</v>
      </c>
      <c r="M38" s="69"/>
      <c r="N38" s="69">
        <v>124350151.16000001</v>
      </c>
    </row>
    <row r="39" spans="1:14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</row>
  </sheetData>
  <conditionalFormatting sqref="D19">
    <cfRule type="iconSet" priority="13">
      <iconSet iconSet="3Symbols" showValue="0">
        <cfvo type="percent" val="0"/>
        <cfvo type="num" val="0"/>
        <cfvo type="num" val="1.7500000000000002E-2"/>
      </iconSet>
    </cfRule>
  </conditionalFormatting>
  <conditionalFormatting sqref="D31:N31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D29:E29">
    <cfRule type="iconSet" priority="8">
      <iconSet iconSet="3Symbols" showValue="0">
        <cfvo type="percent" val="0"/>
        <cfvo type="num" val="0"/>
        <cfvo type="num" val="1.7500000000000002E-2"/>
      </iconSet>
    </cfRule>
  </conditionalFormatting>
  <conditionalFormatting sqref="E17:I17">
    <cfRule type="iconSet" priority="6">
      <iconSet iconSet="3Symbols" showValue="0">
        <cfvo type="percent" val="0"/>
        <cfvo type="num" val="0"/>
        <cfvo type="num" val="1.7500000000000002E-2"/>
      </iconSet>
    </cfRule>
  </conditionalFormatting>
  <conditionalFormatting sqref="J17">
    <cfRule type="iconSet" priority="5">
      <iconSet iconSet="3Symbols" showValue="0">
        <cfvo type="percent" val="0"/>
        <cfvo type="num" val="0"/>
        <cfvo type="num" val="1.7500000000000002E-2"/>
      </iconSet>
    </cfRule>
  </conditionalFormatting>
  <conditionalFormatting sqref="K17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L17:M17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conditionalFormatting sqref="N17">
    <cfRule type="iconSet" priority="2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1">
      <iconSet iconSet="3Symbols" showValue="0">
        <cfvo type="percent" val="0"/>
        <cfvo type="num" val="0"/>
        <cfvo type="num" val="1.7500000000000002E-2"/>
      </iconSet>
    </cfRule>
  </conditionalFormatting>
  <pageMargins left="0.70866141732283472" right="0.70866141732283472" top="0.35433070866141736" bottom="0.35433070866141736" header="0.31496062992125984" footer="0.31496062992125984"/>
  <pageSetup paperSize="8" scale="95" firstPageNumber="2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47"/>
  <sheetViews>
    <sheetView showGridLines="0" zoomScaleNormal="100" zoomScaleSheetLayoutView="130" workbookViewId="0"/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8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8" x14ac:dyDescent="0.25">
      <c r="A2" s="8" t="str">
        <f>'Assumptions - Baseline'!A2</f>
        <v>Baseline Scenario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x14ac:dyDescent="0.25">
      <c r="A3" s="1" t="s">
        <v>152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25</v>
      </c>
    </row>
    <row r="9" spans="1:12" hidden="1" x14ac:dyDescent="0.25">
      <c r="A9" s="12" t="s">
        <v>26</v>
      </c>
    </row>
    <row r="10" spans="1:12" x14ac:dyDescent="0.25">
      <c r="A10" s="3" t="s">
        <v>27</v>
      </c>
      <c r="B10" s="16">
        <v>204233911.47</v>
      </c>
      <c r="C10" s="16">
        <v>205997677.23000002</v>
      </c>
      <c r="D10" s="16">
        <v>211182809.13</v>
      </c>
      <c r="E10" s="16">
        <v>192292747.55999997</v>
      </c>
      <c r="F10" s="16">
        <v>197134468.85999998</v>
      </c>
      <c r="G10" s="16">
        <v>202096827.94999996</v>
      </c>
      <c r="H10" s="16">
        <v>207182832.85999995</v>
      </c>
      <c r="I10" s="16">
        <v>212395566.64999998</v>
      </c>
      <c r="J10" s="16">
        <v>217738189.31</v>
      </c>
      <c r="K10" s="16">
        <v>223213939.65000001</v>
      </c>
      <c r="L10" s="16">
        <v>228826137.29000002</v>
      </c>
    </row>
    <row r="11" spans="1:12" x14ac:dyDescent="0.25">
      <c r="A11" s="3" t="s">
        <v>16</v>
      </c>
      <c r="B11" s="16">
        <v>60746399.750000007</v>
      </c>
      <c r="C11" s="16">
        <v>62490689.360000014</v>
      </c>
      <c r="D11" s="16">
        <v>62200142.830000006</v>
      </c>
      <c r="E11" s="16">
        <v>62511143.529999994</v>
      </c>
      <c r="F11" s="16">
        <v>62823699.249999993</v>
      </c>
      <c r="G11" s="16">
        <v>63137817.75</v>
      </c>
      <c r="H11" s="16">
        <v>63453506.840000004</v>
      </c>
      <c r="I11" s="16">
        <v>63770774.380000003</v>
      </c>
      <c r="J11" s="16">
        <v>64089628.240000002</v>
      </c>
      <c r="K11" s="16">
        <v>64410076.379999995</v>
      </c>
      <c r="L11" s="16">
        <v>64732126.75</v>
      </c>
    </row>
    <row r="12" spans="1:12" x14ac:dyDescent="0.25">
      <c r="A12" s="3" t="s">
        <v>28</v>
      </c>
      <c r="B12" s="16">
        <v>2339006.16</v>
      </c>
      <c r="C12" s="77">
        <v>2360701.19</v>
      </c>
      <c r="D12" s="77">
        <v>2382454.7000000002</v>
      </c>
      <c r="E12" s="77">
        <v>2374266.9700000002</v>
      </c>
      <c r="F12" s="77">
        <v>2386138.2999999998</v>
      </c>
      <c r="G12" s="77">
        <v>2398068.9900000002</v>
      </c>
      <c r="H12" s="77">
        <v>2410059.33</v>
      </c>
      <c r="I12" s="77">
        <v>2422109.63</v>
      </c>
      <c r="J12" s="77">
        <v>2434220.1800000002</v>
      </c>
      <c r="K12" s="77">
        <v>2446391.2799999998</v>
      </c>
      <c r="L12" s="77">
        <v>2458623.2400000002</v>
      </c>
    </row>
    <row r="13" spans="1:12" x14ac:dyDescent="0.25">
      <c r="A13" s="3" t="s">
        <v>17</v>
      </c>
      <c r="B13" s="16">
        <v>10122481.720000001</v>
      </c>
      <c r="C13" s="77">
        <v>9160092.1000000015</v>
      </c>
      <c r="D13" s="77">
        <v>9205892.5700000003</v>
      </c>
      <c r="E13" s="77">
        <v>9251922.0299999993</v>
      </c>
      <c r="F13" s="77">
        <v>9298181.6400000006</v>
      </c>
      <c r="G13" s="77">
        <v>9344672.5699999984</v>
      </c>
      <c r="H13" s="77">
        <v>9391395.9200000018</v>
      </c>
      <c r="I13" s="77">
        <v>9438352.8900000006</v>
      </c>
      <c r="J13" s="77">
        <v>9485544.6600000001</v>
      </c>
      <c r="K13" s="77">
        <v>9532972.370000001</v>
      </c>
      <c r="L13" s="77">
        <v>9580637.2299999986</v>
      </c>
    </row>
    <row r="14" spans="1:12" x14ac:dyDescent="0.25">
      <c r="A14" s="3" t="s">
        <v>143</v>
      </c>
      <c r="B14" s="16">
        <v>7595286.4199999999</v>
      </c>
      <c r="C14" s="77">
        <v>7901193.8500000006</v>
      </c>
      <c r="D14" s="77">
        <v>7940699.8199999994</v>
      </c>
      <c r="E14" s="77">
        <v>7980403.3200000003</v>
      </c>
      <c r="F14" s="77">
        <v>8020305.3400000008</v>
      </c>
      <c r="G14" s="77">
        <v>8060406.8600000003</v>
      </c>
      <c r="H14" s="77">
        <v>8100708.8900000006</v>
      </c>
      <c r="I14" s="77">
        <v>8141212.4299999997</v>
      </c>
      <c r="J14" s="77">
        <v>8181918.5</v>
      </c>
      <c r="K14" s="77">
        <v>8222828.0900000008</v>
      </c>
      <c r="L14" s="77">
        <v>8263942.2299999995</v>
      </c>
    </row>
    <row r="15" spans="1:12" x14ac:dyDescent="0.25">
      <c r="A15" s="3" t="s">
        <v>29</v>
      </c>
      <c r="B15" s="16">
        <v>42125853.120000005</v>
      </c>
      <c r="C15" s="77">
        <v>42033460.629999995</v>
      </c>
      <c r="D15" s="77">
        <v>42445749.410000004</v>
      </c>
      <c r="E15" s="77">
        <v>42864222.530000001</v>
      </c>
      <c r="F15" s="77">
        <v>43288972.739999995</v>
      </c>
      <c r="G15" s="77">
        <v>43720094.210000001</v>
      </c>
      <c r="H15" s="77">
        <v>44157682.5</v>
      </c>
      <c r="I15" s="77">
        <v>44601834.620000005</v>
      </c>
      <c r="J15" s="77">
        <v>45052649.020000003</v>
      </c>
      <c r="K15" s="77">
        <v>45510225.629999995</v>
      </c>
      <c r="L15" s="77">
        <v>45974665.890000001</v>
      </c>
    </row>
    <row r="16" spans="1:12" x14ac:dyDescent="0.25">
      <c r="A16" s="3" t="s">
        <v>30</v>
      </c>
      <c r="B16" s="16">
        <v>49775109.629999995</v>
      </c>
      <c r="C16" s="77">
        <v>47889562.469999999</v>
      </c>
      <c r="D16" s="77">
        <v>47889562.469999999</v>
      </c>
      <c r="E16" s="77">
        <v>47889562.469999999</v>
      </c>
      <c r="F16" s="77">
        <v>47889562.469999999</v>
      </c>
      <c r="G16" s="77">
        <v>47889562.469999999</v>
      </c>
      <c r="H16" s="77">
        <v>47889562.469999999</v>
      </c>
      <c r="I16" s="77">
        <v>47889562.469999999</v>
      </c>
      <c r="J16" s="77">
        <v>47889562.469999999</v>
      </c>
      <c r="K16" s="77">
        <v>47889562.469999999</v>
      </c>
      <c r="L16" s="77">
        <v>47889562.469999999</v>
      </c>
    </row>
    <row r="17" spans="1:12" x14ac:dyDescent="0.25">
      <c r="A17" s="3" t="s">
        <v>31</v>
      </c>
      <c r="B17" s="16">
        <v>70473992.450000003</v>
      </c>
      <c r="C17" s="77">
        <v>70826362.409999996</v>
      </c>
      <c r="D17" s="77">
        <v>71180494.230000004</v>
      </c>
      <c r="E17" s="77">
        <v>71536396.690000013</v>
      </c>
      <c r="F17" s="77">
        <v>71894078.689999998</v>
      </c>
      <c r="G17" s="77">
        <v>72253549.079999998</v>
      </c>
      <c r="H17" s="77">
        <v>72614816.829999998</v>
      </c>
      <c r="I17" s="77">
        <v>72977890.910000011</v>
      </c>
      <c r="J17" s="77">
        <v>73342780.370000005</v>
      </c>
      <c r="K17" s="77">
        <v>73709494.280000001</v>
      </c>
      <c r="L17" s="77">
        <v>74078041.75999999</v>
      </c>
    </row>
    <row r="18" spans="1:12" x14ac:dyDescent="0.25">
      <c r="A18" s="13" t="s">
        <v>32</v>
      </c>
      <c r="B18" s="3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hidden="1" outlineLevel="1" x14ac:dyDescent="0.25">
      <c r="A19" s="79" t="s">
        <v>150</v>
      </c>
      <c r="B19" s="16">
        <v>58350000</v>
      </c>
      <c r="C19" s="16">
        <v>24940190</v>
      </c>
      <c r="D19" s="16">
        <v>5872379</v>
      </c>
      <c r="E19" s="16">
        <v>1990151</v>
      </c>
      <c r="F19" s="16">
        <v>3089800</v>
      </c>
      <c r="G19" s="3"/>
      <c r="H19" s="3"/>
      <c r="I19" s="3"/>
      <c r="J19" s="3"/>
      <c r="K19" s="3"/>
      <c r="L19" s="3"/>
    </row>
    <row r="20" spans="1:12" hidden="1" outlineLevel="1" x14ac:dyDescent="0.25">
      <c r="A20" s="79" t="s">
        <v>151</v>
      </c>
      <c r="B20" s="16">
        <v>-32610500</v>
      </c>
      <c r="C20" s="16">
        <v>-19645825</v>
      </c>
      <c r="D20" s="16">
        <v>-4460000</v>
      </c>
      <c r="E20" s="16">
        <v>-1706200</v>
      </c>
      <c r="F20" s="16">
        <v>-1359650</v>
      </c>
      <c r="G20" s="3"/>
      <c r="H20" s="3"/>
      <c r="I20" s="3"/>
      <c r="J20" s="3"/>
      <c r="K20" s="3"/>
      <c r="L20" s="3"/>
    </row>
    <row r="21" spans="1:12" collapsed="1" x14ac:dyDescent="0.25">
      <c r="A21" s="3" t="s">
        <v>33</v>
      </c>
      <c r="B21" s="16">
        <v>25739500</v>
      </c>
      <c r="C21" s="77">
        <v>5294365</v>
      </c>
      <c r="D21" s="77">
        <v>1412379</v>
      </c>
      <c r="E21" s="77">
        <v>283951</v>
      </c>
      <c r="F21" s="77">
        <v>1730150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1:12" ht="26.25" hidden="1" outlineLevel="1" x14ac:dyDescent="0.25">
      <c r="A22" s="14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collapsed="1" x14ac:dyDescent="0.25">
      <c r="A23" s="15" t="s">
        <v>35</v>
      </c>
      <c r="B23" s="18">
        <f>SUM(B10:B17)+B21+B22</f>
        <v>473151540.72000003</v>
      </c>
      <c r="C23" s="106">
        <f t="shared" ref="C23:L23" si="0">SUM(C10:C17)+C21+C22</f>
        <v>453954104.24000001</v>
      </c>
      <c r="D23" s="106">
        <f t="shared" si="0"/>
        <v>455840184.15999997</v>
      </c>
      <c r="E23" s="106">
        <f t="shared" si="0"/>
        <v>436984616.09999996</v>
      </c>
      <c r="F23" s="106">
        <f t="shared" si="0"/>
        <v>444465557.29000002</v>
      </c>
      <c r="G23" s="106">
        <f t="shared" si="0"/>
        <v>448900999.87999994</v>
      </c>
      <c r="H23" s="106">
        <f t="shared" si="0"/>
        <v>455200565.63999993</v>
      </c>
      <c r="I23" s="106">
        <f t="shared" si="0"/>
        <v>461637303.97999996</v>
      </c>
      <c r="J23" s="106">
        <f t="shared" si="0"/>
        <v>468214492.75</v>
      </c>
      <c r="K23" s="106">
        <f t="shared" si="0"/>
        <v>474935490.14999986</v>
      </c>
      <c r="L23" s="106">
        <f t="shared" si="0"/>
        <v>481803736.86000001</v>
      </c>
    </row>
    <row r="24" spans="1:12" x14ac:dyDescent="0.25">
      <c r="B24" s="39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B25" s="39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1" t="s">
        <v>36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 x14ac:dyDescent="0.25">
      <c r="A27" s="104" t="s">
        <v>37</v>
      </c>
      <c r="B27" s="77">
        <v>143291550.78000003</v>
      </c>
      <c r="C27" s="77">
        <v>150858331.93999997</v>
      </c>
      <c r="D27" s="77">
        <v>154014790.24999997</v>
      </c>
      <c r="E27" s="77">
        <v>157865160</v>
      </c>
      <c r="F27" s="77">
        <v>161811789.02999997</v>
      </c>
      <c r="G27" s="77">
        <v>165048024.82000002</v>
      </c>
      <c r="H27" s="77">
        <v>168348985.29999998</v>
      </c>
      <c r="I27" s="77">
        <v>171715964.99999997</v>
      </c>
      <c r="J27" s="77">
        <v>175150284.30000004</v>
      </c>
      <c r="K27" s="77">
        <v>178653289.97</v>
      </c>
      <c r="L27" s="77">
        <v>182226355.76000005</v>
      </c>
    </row>
    <row r="28" spans="1:12" x14ac:dyDescent="0.25">
      <c r="A28" s="104" t="s">
        <v>38</v>
      </c>
      <c r="B28" s="77">
        <v>3391448.5700000003</v>
      </c>
      <c r="C28" s="77">
        <v>3341700</v>
      </c>
      <c r="D28" s="77">
        <v>3441309.9699999997</v>
      </c>
      <c r="E28" s="77">
        <v>3393335.9699999997</v>
      </c>
      <c r="F28" s="77">
        <v>3318727.9699999997</v>
      </c>
      <c r="G28" s="77">
        <v>3163795.9699999997</v>
      </c>
      <c r="H28" s="77">
        <v>2907184.9699999997</v>
      </c>
      <c r="I28" s="77">
        <v>2750295.9699999997</v>
      </c>
      <c r="J28" s="77">
        <v>2440918.9699999997</v>
      </c>
      <c r="K28" s="77">
        <v>2179918.9699999997</v>
      </c>
      <c r="L28" s="77">
        <v>1869168.97</v>
      </c>
    </row>
    <row r="29" spans="1:12" x14ac:dyDescent="0.25">
      <c r="A29" s="104" t="s">
        <v>21</v>
      </c>
      <c r="B29" s="77">
        <v>130296877.41</v>
      </c>
      <c r="C29" s="77">
        <v>133157799.28999998</v>
      </c>
      <c r="D29" s="77">
        <v>130524272.27000003</v>
      </c>
      <c r="E29" s="77">
        <v>130501825.95000002</v>
      </c>
      <c r="F29" s="77">
        <v>131688384.02835937</v>
      </c>
      <c r="G29" s="77">
        <v>129097455.45000002</v>
      </c>
      <c r="H29" s="77">
        <v>128945563.74999999</v>
      </c>
      <c r="I29" s="77">
        <v>129292479.50999999</v>
      </c>
      <c r="J29" s="77">
        <v>132388491.72388484</v>
      </c>
      <c r="K29" s="77">
        <v>129992156.03999998</v>
      </c>
      <c r="L29" s="77">
        <v>130443023.72999999</v>
      </c>
    </row>
    <row r="30" spans="1:12" x14ac:dyDescent="0.25">
      <c r="A30" s="104" t="s">
        <v>39</v>
      </c>
      <c r="B30" s="77">
        <v>88394045</v>
      </c>
      <c r="C30" s="77">
        <v>83100401.240000203</v>
      </c>
      <c r="D30" s="77">
        <v>86897756.110000223</v>
      </c>
      <c r="E30" s="77">
        <v>89695110.960000202</v>
      </c>
      <c r="F30" s="77">
        <v>92492465.810000241</v>
      </c>
      <c r="G30" s="77">
        <v>95289820.66000022</v>
      </c>
      <c r="H30" s="77">
        <v>98087175.510000229</v>
      </c>
      <c r="I30" s="77">
        <v>100884530.36000022</v>
      </c>
      <c r="J30" s="77">
        <v>103681885.21000025</v>
      </c>
      <c r="K30" s="77">
        <v>106479240.06000024</v>
      </c>
      <c r="L30" s="77">
        <v>109276594.91000023</v>
      </c>
    </row>
    <row r="31" spans="1:12" hidden="1" outlineLevel="1" x14ac:dyDescent="0.25">
      <c r="A31" s="3" t="s">
        <v>40</v>
      </c>
    </row>
    <row r="32" spans="1:12" collapsed="1" x14ac:dyDescent="0.25">
      <c r="A32" s="3" t="s">
        <v>22</v>
      </c>
      <c r="B32" s="16">
        <v>22613251.02</v>
      </c>
      <c r="C32" s="77">
        <v>22606557.530000001</v>
      </c>
      <c r="D32" s="77">
        <v>22606557.530000001</v>
      </c>
      <c r="E32" s="77">
        <v>22606557.530000001</v>
      </c>
      <c r="F32" s="77">
        <v>22606557.530000001</v>
      </c>
      <c r="G32" s="77">
        <v>22606557.530000001</v>
      </c>
      <c r="H32" s="77">
        <v>22606557.530000001</v>
      </c>
      <c r="I32" s="77">
        <v>22606557.530000001</v>
      </c>
      <c r="J32" s="77">
        <v>22606557.530000001</v>
      </c>
      <c r="K32" s="77">
        <v>22606557.530000001</v>
      </c>
      <c r="L32" s="77">
        <v>22606557.530000001</v>
      </c>
    </row>
    <row r="33" spans="1:12" hidden="1" outlineLevel="1" x14ac:dyDescent="0.25">
      <c r="A33" s="3" t="s">
        <v>41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collapsed="1" x14ac:dyDescent="0.25">
      <c r="A34" s="15" t="s">
        <v>42</v>
      </c>
      <c r="B34" s="18">
        <f>SUM(B27:B33)</f>
        <v>387987172.77999997</v>
      </c>
      <c r="C34" s="106">
        <f t="shared" ref="C34:K34" si="1">SUM(C27:C33)</f>
        <v>393064790.00000012</v>
      </c>
      <c r="D34" s="106">
        <f t="shared" si="1"/>
        <v>397484686.13000023</v>
      </c>
      <c r="E34" s="106">
        <f t="shared" si="1"/>
        <v>404061990.41000021</v>
      </c>
      <c r="F34" s="106">
        <f t="shared" si="1"/>
        <v>411917924.36835957</v>
      </c>
      <c r="G34" s="106">
        <f t="shared" si="1"/>
        <v>415205654.43000019</v>
      </c>
      <c r="H34" s="106">
        <f t="shared" si="1"/>
        <v>420895467.06000018</v>
      </c>
      <c r="I34" s="106">
        <f t="shared" si="1"/>
        <v>427249828.37000012</v>
      </c>
      <c r="J34" s="106">
        <f t="shared" si="1"/>
        <v>436268137.73388505</v>
      </c>
      <c r="K34" s="106">
        <f t="shared" si="1"/>
        <v>439911162.57000017</v>
      </c>
      <c r="L34" s="106">
        <f t="shared" ref="L34" si="2">SUM(L27:L33)</f>
        <v>446421700.90000021</v>
      </c>
    </row>
    <row r="35" spans="1:12" x14ac:dyDescent="0.25">
      <c r="A35" s="3"/>
      <c r="B35" s="36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ht="15.75" thickBot="1" x14ac:dyDescent="0.3">
      <c r="A36" s="11" t="s">
        <v>43</v>
      </c>
      <c r="B36" s="20">
        <f>B23-B34</f>
        <v>85164367.940000057</v>
      </c>
      <c r="C36" s="125">
        <f t="shared" ref="C36:K36" si="3">C23-C34</f>
        <v>60889314.23999989</v>
      </c>
      <c r="D36" s="125">
        <f t="shared" si="3"/>
        <v>58355498.029999733</v>
      </c>
      <c r="E36" s="125">
        <f t="shared" si="3"/>
        <v>32922625.689999759</v>
      </c>
      <c r="F36" s="125">
        <f t="shared" si="3"/>
        <v>32547632.921640456</v>
      </c>
      <c r="G36" s="125">
        <f t="shared" si="3"/>
        <v>33695345.44999975</v>
      </c>
      <c r="H36" s="125">
        <f t="shared" si="3"/>
        <v>34305098.579999745</v>
      </c>
      <c r="I36" s="125">
        <f t="shared" si="3"/>
        <v>34387475.609999835</v>
      </c>
      <c r="J36" s="125">
        <f t="shared" si="3"/>
        <v>31946355.01611495</v>
      </c>
      <c r="K36" s="125">
        <f t="shared" si="3"/>
        <v>35024327.579999685</v>
      </c>
      <c r="L36" s="125">
        <f t="shared" ref="L36" si="4">L23-L34</f>
        <v>35382035.9599998</v>
      </c>
    </row>
    <row r="37" spans="1:12" x14ac:dyDescent="0.25">
      <c r="B37" s="36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hidden="1" outlineLevel="1" x14ac:dyDescent="0.25">
      <c r="A38" s="11" t="s">
        <v>44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idden="1" outlineLevel="1" x14ac:dyDescent="0.25">
      <c r="A39" s="3" t="s">
        <v>45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hidden="1" outlineLevel="1" x14ac:dyDescent="0.25"/>
    <row r="41" spans="1:12" ht="15.75" collapsed="1" thickBot="1" x14ac:dyDescent="0.3">
      <c r="A41" s="11" t="s">
        <v>46</v>
      </c>
      <c r="B41" s="22">
        <f>B36+B39</f>
        <v>85164367.940000057</v>
      </c>
      <c r="C41" s="126">
        <f t="shared" ref="C41:K41" si="5">C36+C39</f>
        <v>60889314.23999989</v>
      </c>
      <c r="D41" s="126">
        <f t="shared" si="5"/>
        <v>58355498.029999733</v>
      </c>
      <c r="E41" s="126">
        <f t="shared" si="5"/>
        <v>32922625.689999759</v>
      </c>
      <c r="F41" s="126">
        <f t="shared" si="5"/>
        <v>32547632.921640456</v>
      </c>
      <c r="G41" s="126">
        <f t="shared" si="5"/>
        <v>33695345.44999975</v>
      </c>
      <c r="H41" s="126">
        <f t="shared" si="5"/>
        <v>34305098.579999745</v>
      </c>
      <c r="I41" s="126">
        <f t="shared" si="5"/>
        <v>34387475.609999835</v>
      </c>
      <c r="J41" s="126">
        <f t="shared" si="5"/>
        <v>31946355.01611495</v>
      </c>
      <c r="K41" s="126">
        <f t="shared" si="5"/>
        <v>35024327.579999685</v>
      </c>
      <c r="L41" s="126">
        <f t="shared" ref="L41" si="6">L36+L39</f>
        <v>35382035.9599998</v>
      </c>
    </row>
    <row r="42" spans="1:12" ht="15.75" thickTop="1" x14ac:dyDescent="0.25"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idden="1" outlineLevel="1" x14ac:dyDescent="0.25">
      <c r="A43" s="3" t="s">
        <v>47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idden="1" outlineLevel="1" x14ac:dyDescent="0.25">
      <c r="A44" s="3" t="s">
        <v>48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idden="1" outlineLevel="1" x14ac:dyDescent="0.25"/>
    <row r="46" spans="1:12" ht="26.25" collapsed="1" x14ac:dyDescent="0.25">
      <c r="A46" s="14" t="s">
        <v>49</v>
      </c>
      <c r="B46" s="18">
        <f>B41-B16</f>
        <v>35389258.310000062</v>
      </c>
      <c r="C46" s="106">
        <f t="shared" ref="C46:K46" si="7">C41-C16</f>
        <v>12999751.769999892</v>
      </c>
      <c r="D46" s="106">
        <f t="shared" si="7"/>
        <v>10465935.559999734</v>
      </c>
      <c r="E46" s="106">
        <f t="shared" si="7"/>
        <v>-14966936.78000024</v>
      </c>
      <c r="F46" s="106">
        <f t="shared" si="7"/>
        <v>-15341929.548359543</v>
      </c>
      <c r="G46" s="106">
        <f t="shared" si="7"/>
        <v>-14194217.020000249</v>
      </c>
      <c r="H46" s="106">
        <f t="shared" si="7"/>
        <v>-13584463.890000254</v>
      </c>
      <c r="I46" s="106">
        <f t="shared" si="7"/>
        <v>-13502086.860000163</v>
      </c>
      <c r="J46" s="106">
        <f t="shared" si="7"/>
        <v>-15943207.453885049</v>
      </c>
      <c r="K46" s="106">
        <f t="shared" si="7"/>
        <v>-12865234.890000314</v>
      </c>
      <c r="L46" s="106">
        <f t="shared" ref="L46" si="8">L41-L16</f>
        <v>-12507526.510000199</v>
      </c>
    </row>
    <row r="47" spans="1:12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</sheetData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L67"/>
  <sheetViews>
    <sheetView showGridLines="0" zoomScaleNormal="100" zoomScaleSheetLayoutView="120" workbookViewId="0"/>
  </sheetViews>
  <sheetFormatPr defaultRowHeight="15" outlineLevelRow="1" x14ac:dyDescent="0.25"/>
  <cols>
    <col min="1" max="1" width="45.85546875" customWidth="1"/>
    <col min="2" max="12" width="12.7109375" customWidth="1"/>
  </cols>
  <sheetData>
    <row r="1" spans="1:12" ht="21" customHeight="1" x14ac:dyDescent="0.25">
      <c r="A1" s="8" t="str">
        <f>'Income Statement - Baseline'!A1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customHeight="1" x14ac:dyDescent="0.25">
      <c r="A2" s="8" t="str">
        <f>'Income Statement - Baseline'!A2</f>
        <v>Baseline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" customHeight="1" x14ac:dyDescent="0.25">
      <c r="A3" s="1" t="s">
        <v>153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9.9499999999999993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50</v>
      </c>
    </row>
    <row r="9" spans="1:12" x14ac:dyDescent="0.25">
      <c r="A9" s="24" t="s">
        <v>51</v>
      </c>
    </row>
    <row r="10" spans="1:12" x14ac:dyDescent="0.25">
      <c r="A10" s="104" t="s">
        <v>52</v>
      </c>
      <c r="B10" s="77">
        <v>52262404.402607523</v>
      </c>
      <c r="C10" s="77">
        <v>58027958.177621558</v>
      </c>
      <c r="D10" s="77">
        <v>54854307.779636234</v>
      </c>
      <c r="E10" s="77">
        <v>60535620.684532188</v>
      </c>
      <c r="F10" s="77">
        <v>59688921.60202124</v>
      </c>
      <c r="G10" s="77">
        <v>63844918.053100407</v>
      </c>
      <c r="H10" s="77">
        <v>68715660.330073506</v>
      </c>
      <c r="I10" s="77">
        <v>68686544.416084498</v>
      </c>
      <c r="J10" s="77">
        <v>71555985.972009823</v>
      </c>
      <c r="K10" s="77">
        <v>72948331.114801794</v>
      </c>
      <c r="L10" s="77">
        <v>80469733.930983961</v>
      </c>
    </row>
    <row r="11" spans="1:12" x14ac:dyDescent="0.25">
      <c r="A11" s="104" t="s">
        <v>53</v>
      </c>
      <c r="B11" s="77">
        <v>167529173</v>
      </c>
      <c r="C11" s="77">
        <v>217529173</v>
      </c>
      <c r="D11" s="77">
        <v>217529173</v>
      </c>
      <c r="E11" s="77">
        <v>217529173</v>
      </c>
      <c r="F11" s="77">
        <v>217529173</v>
      </c>
      <c r="G11" s="77">
        <v>217529173</v>
      </c>
      <c r="H11" s="77">
        <v>217529173</v>
      </c>
      <c r="I11" s="77">
        <v>217529173</v>
      </c>
      <c r="J11" s="77">
        <v>217529173</v>
      </c>
      <c r="K11" s="77">
        <v>217529173</v>
      </c>
      <c r="L11" s="77">
        <v>217529173</v>
      </c>
    </row>
    <row r="12" spans="1:12" x14ac:dyDescent="0.25">
      <c r="A12" s="3" t="s">
        <v>54</v>
      </c>
      <c r="B12" s="16">
        <v>61912272.980000004</v>
      </c>
      <c r="C12" s="77">
        <v>61733439.230000004</v>
      </c>
      <c r="D12" s="77">
        <v>61722226.140000001</v>
      </c>
      <c r="E12" s="77">
        <v>60531302.130000003</v>
      </c>
      <c r="F12" s="77">
        <v>60503208.920000002</v>
      </c>
      <c r="G12" s="77">
        <v>60481000.280000001</v>
      </c>
      <c r="H12" s="77">
        <v>60714823.470000006</v>
      </c>
      <c r="I12" s="77">
        <v>60954829.420000002</v>
      </c>
      <c r="J12" s="77">
        <v>61201172.839999996</v>
      </c>
      <c r="K12" s="77">
        <v>61454012.280000001</v>
      </c>
      <c r="L12" s="77">
        <v>61713510.280000001</v>
      </c>
    </row>
    <row r="13" spans="1:12" x14ac:dyDescent="0.25">
      <c r="A13" s="3" t="s">
        <v>55</v>
      </c>
      <c r="B13" s="16">
        <v>1415761.88</v>
      </c>
      <c r="C13" s="77">
        <v>1420717.05</v>
      </c>
      <c r="D13" s="77">
        <v>1425689.56</v>
      </c>
      <c r="E13" s="77">
        <v>1430679.47</v>
      </c>
      <c r="F13" s="77">
        <v>1435686.85</v>
      </c>
      <c r="G13" s="77">
        <v>1440711.75</v>
      </c>
      <c r="H13" s="77">
        <v>1445754.24</v>
      </c>
      <c r="I13" s="77">
        <v>1450814.38</v>
      </c>
      <c r="J13" s="77">
        <v>1455892.23</v>
      </c>
      <c r="K13" s="77">
        <v>1460987.85</v>
      </c>
      <c r="L13" s="77">
        <v>1466101.31</v>
      </c>
    </row>
    <row r="14" spans="1:12" x14ac:dyDescent="0.25">
      <c r="A14" s="3" t="s">
        <v>56</v>
      </c>
      <c r="B14" s="16">
        <v>3386256.03</v>
      </c>
      <c r="C14" s="77">
        <v>3386256.03</v>
      </c>
      <c r="D14" s="77">
        <v>3386256.03</v>
      </c>
      <c r="E14" s="77">
        <v>3386256.03</v>
      </c>
      <c r="F14" s="77">
        <v>3386256.03</v>
      </c>
      <c r="G14" s="77">
        <v>3386256.03</v>
      </c>
      <c r="H14" s="77">
        <v>3386256.03</v>
      </c>
      <c r="I14" s="77">
        <v>3386256.03</v>
      </c>
      <c r="J14" s="77">
        <v>3386256.03</v>
      </c>
      <c r="K14" s="77">
        <v>3386256.03</v>
      </c>
      <c r="L14" s="77">
        <v>3386256.03</v>
      </c>
    </row>
    <row r="15" spans="1:12" x14ac:dyDescent="0.25">
      <c r="A15" s="3" t="s">
        <v>57</v>
      </c>
      <c r="B15" s="16">
        <v>19645825</v>
      </c>
      <c r="C15" s="77">
        <v>4460000</v>
      </c>
      <c r="D15" s="77">
        <v>1706200</v>
      </c>
      <c r="E15" s="77">
        <v>1359650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x14ac:dyDescent="0.25">
      <c r="A16" s="15" t="s">
        <v>58</v>
      </c>
      <c r="B16" s="18">
        <f t="shared" ref="B16:K16" si="0">SUM(B10:B15)</f>
        <v>306151693.29260749</v>
      </c>
      <c r="C16" s="106">
        <f t="shared" si="0"/>
        <v>346557543.48762155</v>
      </c>
      <c r="D16" s="106">
        <f t="shared" si="0"/>
        <v>340623852.50963622</v>
      </c>
      <c r="E16" s="106">
        <f t="shared" si="0"/>
        <v>344772681.31453216</v>
      </c>
      <c r="F16" s="106">
        <f t="shared" si="0"/>
        <v>342543246.40202123</v>
      </c>
      <c r="G16" s="106">
        <f t="shared" si="0"/>
        <v>346682059.11310041</v>
      </c>
      <c r="H16" s="106">
        <f t="shared" si="0"/>
        <v>351791667.07007349</v>
      </c>
      <c r="I16" s="106">
        <f t="shared" si="0"/>
        <v>352007617.24608451</v>
      </c>
      <c r="J16" s="106">
        <f t="shared" si="0"/>
        <v>355128480.0720098</v>
      </c>
      <c r="K16" s="106">
        <f t="shared" si="0"/>
        <v>356778760.27480173</v>
      </c>
      <c r="L16" s="106">
        <f t="shared" ref="L16" si="1">SUM(L10:L15)</f>
        <v>364564774.55098397</v>
      </c>
    </row>
    <row r="17" spans="1:12" ht="9.9499999999999993" customHeight="1" x14ac:dyDescent="0.25"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x14ac:dyDescent="0.25">
      <c r="A18" s="24" t="s">
        <v>59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x14ac:dyDescent="0.25">
      <c r="A19" s="104" t="s">
        <v>53</v>
      </c>
      <c r="B19" s="77">
        <v>131377878</v>
      </c>
      <c r="C19" s="77">
        <v>131377878</v>
      </c>
      <c r="D19" s="77">
        <v>146377878</v>
      </c>
      <c r="E19" s="77">
        <v>156377878</v>
      </c>
      <c r="F19" s="77">
        <v>171377878</v>
      </c>
      <c r="G19" s="77">
        <v>181377878</v>
      </c>
      <c r="H19" s="77">
        <v>191377878</v>
      </c>
      <c r="I19" s="77">
        <v>206377878</v>
      </c>
      <c r="J19" s="77">
        <v>216377878</v>
      </c>
      <c r="K19" s="77">
        <v>231377878</v>
      </c>
      <c r="L19" s="77">
        <v>241377878</v>
      </c>
    </row>
    <row r="20" spans="1:12" x14ac:dyDescent="0.25">
      <c r="A20" s="104" t="s">
        <v>54</v>
      </c>
      <c r="B20" s="77">
        <v>20402313.368019536</v>
      </c>
      <c r="C20" s="77">
        <v>18988483.240201391</v>
      </c>
      <c r="D20" s="77">
        <v>17492030.747886252</v>
      </c>
      <c r="E20" s="77">
        <v>15908127.549266456</v>
      </c>
      <c r="F20" s="77">
        <v>14231663.14061906</v>
      </c>
      <c r="G20" s="77">
        <v>12457228.367136348</v>
      </c>
      <c r="H20" s="77">
        <v>10579097.970151056</v>
      </c>
      <c r="I20" s="77">
        <v>8591212.114444511</v>
      </c>
      <c r="J20" s="77">
        <v>6487156.8360350607</v>
      </c>
      <c r="K20" s="77">
        <v>4260143.3473610915</v>
      </c>
      <c r="L20" s="77">
        <v>1902986.1330862942</v>
      </c>
    </row>
    <row r="21" spans="1:12" hidden="1" outlineLevel="1" x14ac:dyDescent="0.25">
      <c r="A21" s="104" t="s">
        <v>55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collapsed="1" x14ac:dyDescent="0.25">
      <c r="A22" s="104" t="s">
        <v>60</v>
      </c>
      <c r="B22" s="77">
        <v>3495080080.3910003</v>
      </c>
      <c r="C22" s="77">
        <v>3550546907.5120497</v>
      </c>
      <c r="D22" s="77">
        <v>3583438287.2176495</v>
      </c>
      <c r="E22" s="77">
        <v>3596718545.9776492</v>
      </c>
      <c r="F22" s="77">
        <v>3625675671.2286491</v>
      </c>
      <c r="G22" s="77">
        <v>3683397499.8896985</v>
      </c>
      <c r="H22" s="77">
        <v>3716791081.1552978</v>
      </c>
      <c r="I22" s="77">
        <v>3730217991.4752979</v>
      </c>
      <c r="J22" s="77">
        <v>3757950120.2862978</v>
      </c>
      <c r="K22" s="77">
        <v>3814302950.5073471</v>
      </c>
      <c r="L22" s="77">
        <v>3846303533.3329468</v>
      </c>
    </row>
    <row r="23" spans="1:12" hidden="1" outlineLevel="1" x14ac:dyDescent="0.25">
      <c r="A23" s="3" t="s">
        <v>61</v>
      </c>
      <c r="B23" s="16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idden="1" outlineLevel="1" x14ac:dyDescent="0.25">
      <c r="A24" s="3" t="s">
        <v>62</v>
      </c>
      <c r="B24" s="16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collapsed="1" x14ac:dyDescent="0.25">
      <c r="A25" s="3" t="s">
        <v>63</v>
      </c>
      <c r="B25" s="16">
        <v>15501418.969999999</v>
      </c>
      <c r="C25" s="77">
        <v>12145779.669999998</v>
      </c>
      <c r="D25" s="77">
        <v>10958142.369999997</v>
      </c>
      <c r="E25" s="77">
        <v>9864122.0699999966</v>
      </c>
      <c r="F25" s="77">
        <v>8720101.7699999958</v>
      </c>
      <c r="G25" s="77">
        <v>7526081.469999996</v>
      </c>
      <c r="H25" s="77">
        <v>6282061.1699999962</v>
      </c>
      <c r="I25" s="77">
        <v>4988040.8699999964</v>
      </c>
      <c r="J25" s="77">
        <v>3644020.5699999966</v>
      </c>
      <c r="K25" s="77">
        <v>2250000.2699999968</v>
      </c>
      <c r="L25" s="77">
        <v>2250000.2699999968</v>
      </c>
    </row>
    <row r="26" spans="1:12" x14ac:dyDescent="0.25">
      <c r="A26" s="3" t="s">
        <v>64</v>
      </c>
      <c r="B26" s="16">
        <v>2182874.4319892842</v>
      </c>
      <c r="C26" s="77">
        <v>1890382.4530000002</v>
      </c>
      <c r="D26" s="77">
        <v>1598145.3893774585</v>
      </c>
      <c r="E26" s="77">
        <v>1305908.3257549168</v>
      </c>
      <c r="F26" s="77">
        <v>1013671.262132375</v>
      </c>
      <c r="G26" s="77">
        <v>721434.19850983331</v>
      </c>
      <c r="H26" s="77">
        <v>546840.37325345702</v>
      </c>
      <c r="I26" s="77">
        <v>456277.43254434178</v>
      </c>
      <c r="J26" s="77">
        <v>365714.49183522654</v>
      </c>
      <c r="K26" s="77">
        <v>286083.44939581503</v>
      </c>
      <c r="L26" s="77">
        <v>249305.83035150892</v>
      </c>
    </row>
    <row r="27" spans="1:12" x14ac:dyDescent="0.25">
      <c r="A27" s="3" t="s">
        <v>56</v>
      </c>
      <c r="B27" s="16">
        <v>622941</v>
      </c>
      <c r="C27" s="77">
        <v>622941</v>
      </c>
      <c r="D27" s="77">
        <v>622941</v>
      </c>
      <c r="E27" s="77">
        <v>622941</v>
      </c>
      <c r="F27" s="77">
        <v>622941</v>
      </c>
      <c r="G27" s="77">
        <v>622941</v>
      </c>
      <c r="H27" s="77">
        <v>622941</v>
      </c>
      <c r="I27" s="77">
        <v>622941</v>
      </c>
      <c r="J27" s="77">
        <v>622941</v>
      </c>
      <c r="K27" s="77">
        <v>622941</v>
      </c>
      <c r="L27" s="77">
        <v>622941</v>
      </c>
    </row>
    <row r="28" spans="1:12" x14ac:dyDescent="0.25">
      <c r="A28" s="15" t="s">
        <v>65</v>
      </c>
      <c r="B28" s="18">
        <f t="shared" ref="B28:K28" si="2">SUM(B19:B27)</f>
        <v>3665167506.1610088</v>
      </c>
      <c r="C28" s="106">
        <f t="shared" si="2"/>
        <v>3715572371.8752513</v>
      </c>
      <c r="D28" s="106">
        <f t="shared" si="2"/>
        <v>3760487424.7249131</v>
      </c>
      <c r="E28" s="106">
        <f t="shared" si="2"/>
        <v>3780797522.9226708</v>
      </c>
      <c r="F28" s="106">
        <f t="shared" si="2"/>
        <v>3821641926.4014006</v>
      </c>
      <c r="G28" s="106">
        <f t="shared" si="2"/>
        <v>3886103062.9253445</v>
      </c>
      <c r="H28" s="106">
        <f t="shared" si="2"/>
        <v>3926199899.6687021</v>
      </c>
      <c r="I28" s="106">
        <f t="shared" si="2"/>
        <v>3951254340.8922868</v>
      </c>
      <c r="J28" s="106">
        <f t="shared" si="2"/>
        <v>3985447831.1841683</v>
      </c>
      <c r="K28" s="106">
        <f t="shared" si="2"/>
        <v>4053099996.5741038</v>
      </c>
      <c r="L28" s="106">
        <f t="shared" ref="L28" si="3">SUM(L19:L27)</f>
        <v>4092706644.5663843</v>
      </c>
    </row>
    <row r="29" spans="1:12" ht="9.9499999999999993" customHeight="1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2" ht="15.75" thickBot="1" x14ac:dyDescent="0.3">
      <c r="A30" s="11" t="s">
        <v>66</v>
      </c>
      <c r="B30" s="20">
        <f t="shared" ref="B30:K30" si="4">+B16+B28</f>
        <v>3971319199.4536161</v>
      </c>
      <c r="C30" s="125">
        <f t="shared" si="4"/>
        <v>4062129915.3628731</v>
      </c>
      <c r="D30" s="125">
        <f t="shared" si="4"/>
        <v>4101111277.2345495</v>
      </c>
      <c r="E30" s="125">
        <f t="shared" si="4"/>
        <v>4125570204.2372031</v>
      </c>
      <c r="F30" s="125">
        <f t="shared" si="4"/>
        <v>4164185172.803422</v>
      </c>
      <c r="G30" s="125">
        <f t="shared" si="4"/>
        <v>4232785122.038445</v>
      </c>
      <c r="H30" s="125">
        <f t="shared" si="4"/>
        <v>4277991566.7387757</v>
      </c>
      <c r="I30" s="125">
        <f t="shared" si="4"/>
        <v>4303261958.1383715</v>
      </c>
      <c r="J30" s="125">
        <f t="shared" si="4"/>
        <v>4340576311.2561779</v>
      </c>
      <c r="K30" s="125">
        <f t="shared" si="4"/>
        <v>4409878756.8489056</v>
      </c>
      <c r="L30" s="125">
        <f t="shared" ref="L30" si="5">+L16+L28</f>
        <v>4457271419.1173687</v>
      </c>
    </row>
    <row r="31" spans="1:12" ht="9.9499999999999993" customHeight="1" x14ac:dyDescent="0.25"/>
    <row r="32" spans="1:12" ht="21" customHeight="1" x14ac:dyDescent="0.25">
      <c r="A32" s="8" t="str">
        <f>+A1</f>
        <v>Long Term Financial Plan</v>
      </c>
    </row>
    <row r="33" spans="1:12" ht="21" customHeight="1" x14ac:dyDescent="0.25">
      <c r="A33" s="8" t="str">
        <f>+A2</f>
        <v>Baseline Scenario</v>
      </c>
    </row>
    <row r="34" spans="1:12" ht="18" customHeight="1" x14ac:dyDescent="0.25">
      <c r="A34" s="1" t="s">
        <v>153</v>
      </c>
    </row>
    <row r="35" spans="1:12" ht="15" customHeight="1" x14ac:dyDescent="0.25">
      <c r="B35" s="4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9" t="s">
        <v>8</v>
      </c>
      <c r="I35" s="9" t="s">
        <v>9</v>
      </c>
      <c r="J35" s="9" t="s">
        <v>10</v>
      </c>
      <c r="K35" s="9" t="s">
        <v>11</v>
      </c>
      <c r="L35" s="9" t="s">
        <v>12</v>
      </c>
    </row>
    <row r="36" spans="1:12" ht="15" customHeight="1" x14ac:dyDescent="0.25">
      <c r="B36" s="4">
        <v>2022</v>
      </c>
      <c r="C36" s="10">
        <v>2023</v>
      </c>
      <c r="D36" s="10">
        <v>2024</v>
      </c>
      <c r="E36" s="10">
        <v>2025</v>
      </c>
      <c r="F36" s="10">
        <v>2026</v>
      </c>
      <c r="G36" s="10">
        <v>2027</v>
      </c>
      <c r="H36" s="9">
        <v>2028</v>
      </c>
      <c r="I36" s="9">
        <v>2029</v>
      </c>
      <c r="J36" s="9">
        <v>2030</v>
      </c>
      <c r="K36" s="9">
        <v>2031</v>
      </c>
      <c r="L36" s="9">
        <v>2032</v>
      </c>
    </row>
    <row r="37" spans="1:12" ht="15" customHeight="1" x14ac:dyDescent="0.25">
      <c r="B37" s="4" t="s">
        <v>24</v>
      </c>
      <c r="C37" s="9" t="s">
        <v>24</v>
      </c>
      <c r="D37" s="9" t="s">
        <v>24</v>
      </c>
      <c r="E37" s="9" t="s">
        <v>24</v>
      </c>
      <c r="F37" s="9" t="s">
        <v>24</v>
      </c>
      <c r="G37" s="9" t="s">
        <v>24</v>
      </c>
      <c r="H37" s="9" t="s">
        <v>24</v>
      </c>
      <c r="I37" s="9" t="s">
        <v>24</v>
      </c>
      <c r="J37" s="9" t="s">
        <v>24</v>
      </c>
      <c r="K37" s="9" t="s">
        <v>24</v>
      </c>
      <c r="L37" s="9" t="s">
        <v>24</v>
      </c>
    </row>
    <row r="38" spans="1:12" x14ac:dyDescent="0.25">
      <c r="A38" s="11" t="s">
        <v>67</v>
      </c>
    </row>
    <row r="39" spans="1:12" x14ac:dyDescent="0.25">
      <c r="A39" s="24" t="s">
        <v>68</v>
      </c>
    </row>
    <row r="40" spans="1:12" x14ac:dyDescent="0.25">
      <c r="A40" s="3" t="s">
        <v>69</v>
      </c>
      <c r="B40" s="77">
        <v>44868693.200000003</v>
      </c>
      <c r="C40" s="77">
        <v>44929560.149999991</v>
      </c>
      <c r="D40" s="77">
        <v>44990640.140000001</v>
      </c>
      <c r="E40" s="77">
        <v>45051933.909999996</v>
      </c>
      <c r="F40" s="77">
        <v>45113442.200000003</v>
      </c>
      <c r="G40" s="77">
        <v>45175165.769999996</v>
      </c>
      <c r="H40" s="77">
        <v>45237105.379999995</v>
      </c>
      <c r="I40" s="77">
        <v>45299261.769999996</v>
      </c>
      <c r="J40" s="77">
        <v>45361635.709999993</v>
      </c>
      <c r="K40" s="77">
        <v>45424227.959999993</v>
      </c>
      <c r="L40" s="77">
        <v>45487039.280000001</v>
      </c>
    </row>
    <row r="41" spans="1:12" x14ac:dyDescent="0.25">
      <c r="A41" s="3" t="s">
        <v>70</v>
      </c>
      <c r="B41" s="77">
        <v>2845761.9999999995</v>
      </c>
      <c r="C41" s="77">
        <v>2845761.9999999995</v>
      </c>
      <c r="D41" s="77">
        <v>2845761.9999999995</v>
      </c>
      <c r="E41" s="77">
        <v>2845761.9999999995</v>
      </c>
      <c r="F41" s="77">
        <v>2845761.9999999995</v>
      </c>
      <c r="G41" s="77">
        <v>2845761.9999999995</v>
      </c>
      <c r="H41" s="77">
        <v>2845761.9999999995</v>
      </c>
      <c r="I41" s="77">
        <v>2845761.9999999995</v>
      </c>
      <c r="J41" s="77">
        <v>2845761.9999999995</v>
      </c>
      <c r="K41" s="77">
        <v>2845761.9999999995</v>
      </c>
      <c r="L41" s="77">
        <v>2845761.9999999995</v>
      </c>
    </row>
    <row r="42" spans="1:12" x14ac:dyDescent="0.25">
      <c r="A42" s="3" t="s">
        <v>71</v>
      </c>
      <c r="B42" s="77">
        <v>13372266</v>
      </c>
      <c r="C42" s="77">
        <v>13372266</v>
      </c>
      <c r="D42" s="77">
        <v>13372266</v>
      </c>
      <c r="E42" s="77">
        <v>13372266</v>
      </c>
      <c r="F42" s="77">
        <v>13372266</v>
      </c>
      <c r="G42" s="77">
        <v>13372266</v>
      </c>
      <c r="H42" s="77">
        <v>13372266</v>
      </c>
      <c r="I42" s="77">
        <v>13372266</v>
      </c>
      <c r="J42" s="77">
        <v>13372266</v>
      </c>
      <c r="K42" s="77">
        <v>13372266</v>
      </c>
      <c r="L42" s="77">
        <v>13372266</v>
      </c>
    </row>
    <row r="43" spans="1:12" x14ac:dyDescent="0.25">
      <c r="A43" s="3" t="s">
        <v>72</v>
      </c>
      <c r="B43" s="77">
        <v>12593740.815128166</v>
      </c>
      <c r="C43" s="77">
        <v>92739713.478462189</v>
      </c>
      <c r="D43" s="77">
        <v>9778704.1963825915</v>
      </c>
      <c r="E43" s="77">
        <v>46122734.781762324</v>
      </c>
      <c r="F43" s="77">
        <v>10113751.061394554</v>
      </c>
      <c r="G43" s="77">
        <v>10288099.28383838</v>
      </c>
      <c r="H43" s="77">
        <v>37118232.587024495</v>
      </c>
      <c r="I43" s="77">
        <v>11042389.2846494</v>
      </c>
      <c r="J43" s="77">
        <v>28267465.302135117</v>
      </c>
      <c r="K43" s="77">
        <v>11015221.417110153</v>
      </c>
      <c r="L43" s="77">
        <v>4170341.3821413112</v>
      </c>
    </row>
    <row r="44" spans="1:12" x14ac:dyDescent="0.25">
      <c r="A44" s="3" t="s">
        <v>73</v>
      </c>
      <c r="B44" s="77">
        <v>260530.6557129276</v>
      </c>
      <c r="C44" s="77">
        <v>270950.9068261123</v>
      </c>
      <c r="D44" s="77">
        <v>277622.02120971319</v>
      </c>
      <c r="E44" s="77">
        <v>290911.92260209052</v>
      </c>
      <c r="F44" s="77">
        <v>304838.04862079356</v>
      </c>
      <c r="G44" s="77">
        <v>319430.85855405981</v>
      </c>
      <c r="H44" s="77">
        <v>192566.42225435452</v>
      </c>
      <c r="I44" s="77">
        <v>97814.756059530147</v>
      </c>
      <c r="J44" s="77">
        <v>102458.09827881937</v>
      </c>
      <c r="K44" s="77">
        <v>93072.210315850069</v>
      </c>
      <c r="L44" s="77">
        <v>40781.039115516091</v>
      </c>
    </row>
    <row r="45" spans="1:12" x14ac:dyDescent="0.25">
      <c r="A45" s="3" t="s">
        <v>154</v>
      </c>
      <c r="B45" s="77">
        <v>46940119.019999996</v>
      </c>
      <c r="C45" s="77">
        <v>49052694</v>
      </c>
      <c r="D45" s="77">
        <v>51281242.310000002</v>
      </c>
      <c r="E45" s="77">
        <v>53618196.260000005</v>
      </c>
      <c r="F45" s="77">
        <v>56068933.960000008</v>
      </c>
      <c r="G45" s="77">
        <v>58515001.82</v>
      </c>
      <c r="H45" s="77">
        <v>61074328.120000005</v>
      </c>
      <c r="I45" s="77">
        <v>63752251.75</v>
      </c>
      <c r="J45" s="77">
        <v>66554364.550000004</v>
      </c>
      <c r="K45" s="77">
        <v>69486523.390000001</v>
      </c>
      <c r="L45" s="77">
        <v>72554862.729999989</v>
      </c>
    </row>
    <row r="46" spans="1:12" x14ac:dyDescent="0.25">
      <c r="A46" s="3" t="s">
        <v>74</v>
      </c>
      <c r="B46" s="77">
        <v>4108420.38</v>
      </c>
      <c r="C46" s="77">
        <v>2948420.38</v>
      </c>
      <c r="D46" s="77">
        <v>1948420.38</v>
      </c>
      <c r="E46" s="77">
        <v>1697420.38</v>
      </c>
      <c r="F46" s="77">
        <v>1659420.38</v>
      </c>
      <c r="G46" s="77">
        <v>1593420.38</v>
      </c>
      <c r="H46" s="77">
        <v>1544420.38</v>
      </c>
      <c r="I46" s="77">
        <v>1511420.38</v>
      </c>
      <c r="J46" s="77">
        <v>1511420.38</v>
      </c>
      <c r="K46" s="77">
        <v>1561420.38</v>
      </c>
      <c r="L46" s="77">
        <v>1649420.38</v>
      </c>
    </row>
    <row r="47" spans="1:12" x14ac:dyDescent="0.25">
      <c r="A47" s="15" t="s">
        <v>75</v>
      </c>
      <c r="B47" s="106">
        <f t="shared" ref="B47:K47" si="6">SUM(B40:B46)</f>
        <v>124989532.07084109</v>
      </c>
      <c r="C47" s="106">
        <f t="shared" si="6"/>
        <v>206159366.9152883</v>
      </c>
      <c r="D47" s="106">
        <f t="shared" si="6"/>
        <v>124494657.04759231</v>
      </c>
      <c r="E47" s="106">
        <f t="shared" si="6"/>
        <v>162999225.25436443</v>
      </c>
      <c r="F47" s="106">
        <f t="shared" si="6"/>
        <v>129478413.65001535</v>
      </c>
      <c r="G47" s="106">
        <f t="shared" si="6"/>
        <v>132109146.11239243</v>
      </c>
      <c r="H47" s="106">
        <f t="shared" si="6"/>
        <v>161384680.88927883</v>
      </c>
      <c r="I47" s="106">
        <f t="shared" si="6"/>
        <v>137921165.94070894</v>
      </c>
      <c r="J47" s="106">
        <f t="shared" si="6"/>
        <v>158015372.04041395</v>
      </c>
      <c r="K47" s="106">
        <f t="shared" si="6"/>
        <v>143798493.35742599</v>
      </c>
      <c r="L47" s="106">
        <f t="shared" ref="L47" si="7">SUM(L40:L46)</f>
        <v>140120472.81125683</v>
      </c>
    </row>
    <row r="48" spans="1:12" ht="9.9499999999999993" customHeight="1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</row>
    <row r="49" spans="1:12" x14ac:dyDescent="0.25">
      <c r="A49" s="24" t="s">
        <v>76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</row>
    <row r="50" spans="1:12" hidden="1" outlineLevel="1" x14ac:dyDescent="0.25">
      <c r="A50" s="3" t="s">
        <v>69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</row>
    <row r="51" spans="1:12" collapsed="1" x14ac:dyDescent="0.25">
      <c r="A51" s="3" t="s">
        <v>70</v>
      </c>
      <c r="B51" s="77">
        <v>4500912.6899999995</v>
      </c>
      <c r="C51" s="77">
        <v>4500912.6899999995</v>
      </c>
      <c r="D51" s="77">
        <v>4500912.6899999995</v>
      </c>
      <c r="E51" s="77">
        <v>4500912.6899999995</v>
      </c>
      <c r="F51" s="77">
        <v>4500912.6899999995</v>
      </c>
      <c r="G51" s="77">
        <v>4500912.6899999995</v>
      </c>
      <c r="H51" s="77">
        <v>4500912.6899999995</v>
      </c>
      <c r="I51" s="77">
        <v>4500912.6899999995</v>
      </c>
      <c r="J51" s="77">
        <v>4500912.6899999995</v>
      </c>
      <c r="K51" s="77">
        <v>4500912.6899999995</v>
      </c>
      <c r="L51" s="77">
        <v>4500912.6899999995</v>
      </c>
    </row>
    <row r="52" spans="1:12" hidden="1" outlineLevel="1" x14ac:dyDescent="0.25">
      <c r="A52" s="3" t="s">
        <v>71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collapsed="1" x14ac:dyDescent="0.25">
      <c r="A53" s="3" t="s">
        <v>73</v>
      </c>
      <c r="B53" s="77">
        <v>2049274.4255775772</v>
      </c>
      <c r="C53" s="77">
        <v>1767903.2676382801</v>
      </c>
      <c r="D53" s="77">
        <v>1483610.1320449659</v>
      </c>
      <c r="E53" s="77">
        <v>1179408.3080504981</v>
      </c>
      <c r="F53" s="77">
        <v>860644.13341100165</v>
      </c>
      <c r="G53" s="77">
        <v>526620.4649236754</v>
      </c>
      <c r="H53" s="77">
        <v>460918.47896901524</v>
      </c>
      <c r="I53" s="77">
        <v>457855.38910430955</v>
      </c>
      <c r="J53" s="77">
        <v>350753.94860620087</v>
      </c>
      <c r="K53" s="77">
        <v>267067.62625331874</v>
      </c>
      <c r="L53" s="77">
        <v>278577.7583381366</v>
      </c>
    </row>
    <row r="54" spans="1:12" x14ac:dyDescent="0.25">
      <c r="A54" s="3" t="s">
        <v>155</v>
      </c>
      <c r="B54" s="77">
        <v>140776292.28521541</v>
      </c>
      <c r="C54" s="77">
        <v>48036578.927096814</v>
      </c>
      <c r="D54" s="77">
        <v>90855531.491057828</v>
      </c>
      <c r="E54" s="77">
        <v>44732796.829639114</v>
      </c>
      <c r="F54" s="77">
        <v>70805154.26858817</v>
      </c>
      <c r="G54" s="77">
        <v>60517055.105093405</v>
      </c>
      <c r="H54" s="77">
        <v>23398822.63841252</v>
      </c>
      <c r="I54" s="77">
        <v>38657625.794106729</v>
      </c>
      <c r="J54" s="77">
        <v>10390160.612315223</v>
      </c>
      <c r="K54" s="77">
        <v>16460588.353048772</v>
      </c>
      <c r="L54" s="77">
        <v>12290247.091251072</v>
      </c>
    </row>
    <row r="55" spans="1:12" x14ac:dyDescent="0.25">
      <c r="A55" s="3" t="s">
        <v>154</v>
      </c>
      <c r="B55" s="77">
        <v>3001898.68</v>
      </c>
      <c r="C55" s="77">
        <v>3151993.61</v>
      </c>
      <c r="D55" s="77">
        <v>3309593.29</v>
      </c>
      <c r="E55" s="77">
        <v>3475072.95</v>
      </c>
      <c r="F55" s="77">
        <v>3648826.6</v>
      </c>
      <c r="G55" s="77">
        <v>3822145.86</v>
      </c>
      <c r="H55" s="77">
        <v>4003697.79</v>
      </c>
      <c r="I55" s="77">
        <v>4193873.44</v>
      </c>
      <c r="J55" s="77">
        <v>4393082.43</v>
      </c>
      <c r="K55" s="77">
        <v>4601753.8499999996</v>
      </c>
      <c r="L55" s="77">
        <v>4820337.16</v>
      </c>
    </row>
    <row r="56" spans="1:12" x14ac:dyDescent="0.25">
      <c r="A56" s="3" t="s">
        <v>74</v>
      </c>
      <c r="B56" s="77">
        <v>73089859.299999997</v>
      </c>
      <c r="C56" s="77">
        <v>71089859.299999997</v>
      </c>
      <c r="D56" s="77">
        <v>71059859.299999997</v>
      </c>
      <c r="E56" s="77">
        <v>70352859.299999997</v>
      </c>
      <c r="F56" s="77">
        <v>69363859.299999997</v>
      </c>
      <c r="G56" s="77">
        <v>68463859.299999997</v>
      </c>
      <c r="H56" s="77">
        <v>67463859.299999997</v>
      </c>
      <c r="I56" s="77">
        <v>66363859.299999997</v>
      </c>
      <c r="J56" s="77">
        <v>65162859.299999997</v>
      </c>
      <c r="K56" s="77">
        <v>63839859.299999997</v>
      </c>
      <c r="L56" s="77">
        <v>63839859.299999997</v>
      </c>
    </row>
    <row r="57" spans="1:12" x14ac:dyDescent="0.25">
      <c r="A57" s="15" t="s">
        <v>77</v>
      </c>
      <c r="B57" s="106">
        <f t="shared" ref="B57:K57" si="8">SUM(B50:B56)</f>
        <v>223418237.38079298</v>
      </c>
      <c r="C57" s="106">
        <f t="shared" si="8"/>
        <v>128547247.79473509</v>
      </c>
      <c r="D57" s="106">
        <f t="shared" si="8"/>
        <v>171209506.90310282</v>
      </c>
      <c r="E57" s="106">
        <f t="shared" si="8"/>
        <v>124241050.07768962</v>
      </c>
      <c r="F57" s="106">
        <f t="shared" si="8"/>
        <v>149179396.99199915</v>
      </c>
      <c r="G57" s="106">
        <f t="shared" si="8"/>
        <v>137830593.42001706</v>
      </c>
      <c r="H57" s="106">
        <f t="shared" si="8"/>
        <v>99828210.897381529</v>
      </c>
      <c r="I57" s="106">
        <f t="shared" si="8"/>
        <v>114174126.61321104</v>
      </c>
      <c r="J57" s="106">
        <f t="shared" si="8"/>
        <v>84797768.980921417</v>
      </c>
      <c r="K57" s="106">
        <f t="shared" si="8"/>
        <v>89670181.819302082</v>
      </c>
      <c r="L57" s="106">
        <f t="shared" ref="L57" si="9">SUM(L50:L56)</f>
        <v>85729933.999589205</v>
      </c>
    </row>
    <row r="58" spans="1:12" ht="9.9499999999999993" customHeight="1" x14ac:dyDescent="0.2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1:12" ht="15.75" thickBot="1" x14ac:dyDescent="0.3">
      <c r="A59" s="11" t="s">
        <v>78</v>
      </c>
      <c r="B59" s="125">
        <f t="shared" ref="B59:K59" si="10">+B47+B57</f>
        <v>348407769.45163405</v>
      </c>
      <c r="C59" s="125">
        <f t="shared" si="10"/>
        <v>334706614.7100234</v>
      </c>
      <c r="D59" s="125">
        <f t="shared" si="10"/>
        <v>295704163.95069516</v>
      </c>
      <c r="E59" s="125">
        <f t="shared" si="10"/>
        <v>287240275.33205402</v>
      </c>
      <c r="F59" s="125">
        <f t="shared" si="10"/>
        <v>278657810.6420145</v>
      </c>
      <c r="G59" s="125">
        <f t="shared" si="10"/>
        <v>269939739.53240949</v>
      </c>
      <c r="H59" s="125">
        <f t="shared" si="10"/>
        <v>261212891.78666037</v>
      </c>
      <c r="I59" s="125">
        <f t="shared" si="10"/>
        <v>252095292.55391997</v>
      </c>
      <c r="J59" s="125">
        <f t="shared" si="10"/>
        <v>242813141.02133536</v>
      </c>
      <c r="K59" s="125">
        <f t="shared" si="10"/>
        <v>233468675.17672807</v>
      </c>
      <c r="L59" s="125">
        <f t="shared" ref="L59" si="11">+L47+L57</f>
        <v>225850406.81084603</v>
      </c>
    </row>
    <row r="60" spans="1:12" ht="9.9499999999999993" customHeight="1" x14ac:dyDescent="0.2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</row>
    <row r="61" spans="1:12" ht="16.5" thickBot="1" x14ac:dyDescent="0.3">
      <c r="A61" s="25" t="s">
        <v>79</v>
      </c>
      <c r="B61" s="126">
        <f t="shared" ref="B61:K61" si="12">+B30-B59</f>
        <v>3622911430.0019822</v>
      </c>
      <c r="C61" s="126">
        <f t="shared" si="12"/>
        <v>3727423300.6528497</v>
      </c>
      <c r="D61" s="126">
        <f t="shared" si="12"/>
        <v>3805407113.2838545</v>
      </c>
      <c r="E61" s="126">
        <f t="shared" si="12"/>
        <v>3838329928.905149</v>
      </c>
      <c r="F61" s="126">
        <f t="shared" si="12"/>
        <v>3885527362.1614075</v>
      </c>
      <c r="G61" s="126">
        <f t="shared" si="12"/>
        <v>3962845382.5060353</v>
      </c>
      <c r="H61" s="126">
        <f t="shared" si="12"/>
        <v>4016778674.9521155</v>
      </c>
      <c r="I61" s="126">
        <f t="shared" si="12"/>
        <v>4051166665.5844517</v>
      </c>
      <c r="J61" s="126">
        <f t="shared" si="12"/>
        <v>4097763170.2348423</v>
      </c>
      <c r="K61" s="126">
        <f t="shared" si="12"/>
        <v>4176410081.6721773</v>
      </c>
      <c r="L61" s="126">
        <f t="shared" ref="L61" si="13">+L30-L59</f>
        <v>4231421012.3065228</v>
      </c>
    </row>
    <row r="62" spans="1:12" ht="9.9499999999999993" customHeight="1" thickTop="1" x14ac:dyDescent="0.2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</row>
    <row r="63" spans="1:12" x14ac:dyDescent="0.25">
      <c r="A63" s="11" t="s">
        <v>80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2" x14ac:dyDescent="0.25">
      <c r="A64" s="104" t="s">
        <v>81</v>
      </c>
      <c r="B64" s="77">
        <v>3490938707.9400001</v>
      </c>
      <c r="C64" s="77">
        <v>3551828022.1800003</v>
      </c>
      <c r="D64" s="77">
        <v>3610183520.2099991</v>
      </c>
      <c r="E64" s="77">
        <v>3643106145.8999996</v>
      </c>
      <c r="F64" s="77">
        <v>3675653778.82164</v>
      </c>
      <c r="G64" s="77">
        <v>3709349124.2716389</v>
      </c>
      <c r="H64" s="77">
        <v>3743654222.8516388</v>
      </c>
      <c r="I64" s="77">
        <v>3778042698.4616399</v>
      </c>
      <c r="J64" s="77">
        <v>3809989053.4777498</v>
      </c>
      <c r="K64" s="77">
        <v>3845013381.0577502</v>
      </c>
      <c r="L64" s="77">
        <v>3880395417.0177498</v>
      </c>
    </row>
    <row r="65" spans="1:12" x14ac:dyDescent="0.25">
      <c r="A65" s="3" t="s">
        <v>82</v>
      </c>
      <c r="B65" s="77">
        <v>131972008.48099999</v>
      </c>
      <c r="C65" s="77">
        <v>175594927.60205001</v>
      </c>
      <c r="D65" s="77">
        <v>195223598.93765</v>
      </c>
      <c r="E65" s="77">
        <v>195223598.93765</v>
      </c>
      <c r="F65" s="77">
        <v>209872815.03865001</v>
      </c>
      <c r="G65" s="77">
        <v>253495734.15970001</v>
      </c>
      <c r="H65" s="77">
        <v>273124405.49529999</v>
      </c>
      <c r="I65" s="77">
        <v>273124405.49529999</v>
      </c>
      <c r="J65" s="77">
        <v>287773621.59630001</v>
      </c>
      <c r="K65" s="77">
        <v>331396540.71735001</v>
      </c>
      <c r="L65" s="77">
        <v>351025212.05295002</v>
      </c>
    </row>
    <row r="66" spans="1:12" ht="16.5" thickBot="1" x14ac:dyDescent="0.3">
      <c r="A66" s="25" t="s">
        <v>83</v>
      </c>
      <c r="B66" s="126">
        <f t="shared" ref="B66:K66" si="14">SUM(B64:B65)</f>
        <v>3622910716.421</v>
      </c>
      <c r="C66" s="126">
        <f t="shared" si="14"/>
        <v>3727422949.7820501</v>
      </c>
      <c r="D66" s="126">
        <f t="shared" si="14"/>
        <v>3805407119.1476493</v>
      </c>
      <c r="E66" s="126">
        <f t="shared" si="14"/>
        <v>3838329744.8376498</v>
      </c>
      <c r="F66" s="126">
        <f t="shared" si="14"/>
        <v>3885526593.8602901</v>
      </c>
      <c r="G66" s="126">
        <f t="shared" si="14"/>
        <v>3962844858.4313388</v>
      </c>
      <c r="H66" s="126">
        <f t="shared" si="14"/>
        <v>4016778628.3469386</v>
      </c>
      <c r="I66" s="126">
        <f t="shared" si="14"/>
        <v>4051167103.9569397</v>
      </c>
      <c r="J66" s="126">
        <f t="shared" si="14"/>
        <v>4097762675.0740499</v>
      </c>
      <c r="K66" s="126">
        <f t="shared" si="14"/>
        <v>4176409921.7751002</v>
      </c>
      <c r="L66" s="126">
        <f t="shared" ref="L66" si="15">SUM(L64:L65)</f>
        <v>4231420629.0706997</v>
      </c>
    </row>
    <row r="67" spans="1:12" ht="15.75" thickTop="1" x14ac:dyDescent="0.25"/>
  </sheetData>
  <pageMargins left="0.23622047244094491" right="0.23622047244094491" top="0.35433070866141736" bottom="0.35433070866141736" header="0.31496062992125984" footer="0.31496062992125984"/>
  <pageSetup paperSize="8" scale="98" orientation="landscape" r:id="rId1"/>
  <rowBreaks count="1" manualBreakCount="1">
    <brk id="3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L47"/>
  <sheetViews>
    <sheetView showGridLines="0" zoomScaleNormal="100" zoomScaleSheetLayoutView="115" workbookViewId="0"/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8" t="str">
        <f>'Balance Sheet - Baseline'!A1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customHeight="1" x14ac:dyDescent="0.25">
      <c r="A2" s="8" t="str">
        <f>'Balance Sheet - Baseline'!A2</f>
        <v>Baseline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" customHeight="1" x14ac:dyDescent="0.25">
      <c r="A3" s="1" t="s">
        <v>156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84</v>
      </c>
    </row>
    <row r="9" spans="1:12" x14ac:dyDescent="0.25">
      <c r="A9" s="26" t="s">
        <v>85</v>
      </c>
    </row>
    <row r="10" spans="1:12" x14ac:dyDescent="0.25">
      <c r="A10" s="3" t="s">
        <v>27</v>
      </c>
      <c r="B10" s="16">
        <v>209921737.51000002</v>
      </c>
      <c r="C10" s="16">
        <v>205921252.71000001</v>
      </c>
      <c r="D10" s="16">
        <v>210938737.66</v>
      </c>
      <c r="E10" s="16">
        <v>193228360.57999998</v>
      </c>
      <c r="F10" s="16">
        <v>196907224.51999998</v>
      </c>
      <c r="G10" s="16">
        <v>201863672.34999996</v>
      </c>
      <c r="H10" s="16">
        <v>206943618.61999995</v>
      </c>
      <c r="I10" s="16">
        <v>212150142.68999997</v>
      </c>
      <c r="J10" s="16">
        <v>217486400.80000001</v>
      </c>
      <c r="K10" s="16">
        <v>222955627.89000002</v>
      </c>
      <c r="L10" s="16">
        <v>228561139.59999999</v>
      </c>
    </row>
    <row r="11" spans="1:12" x14ac:dyDescent="0.25">
      <c r="A11" s="3" t="s">
        <v>16</v>
      </c>
      <c r="B11" s="16">
        <v>60833902.620000012</v>
      </c>
      <c r="C11" s="16">
        <v>62487211.770000011</v>
      </c>
      <c r="D11" s="16">
        <v>62196647.850000009</v>
      </c>
      <c r="E11" s="16">
        <v>62507631.079999991</v>
      </c>
      <c r="F11" s="16">
        <v>62820169.239999995</v>
      </c>
      <c r="G11" s="16">
        <v>63134270.089999996</v>
      </c>
      <c r="H11" s="16">
        <v>63449941.440000005</v>
      </c>
      <c r="I11" s="16">
        <v>63767191.150000006</v>
      </c>
      <c r="J11" s="16">
        <v>64086027.090000004</v>
      </c>
      <c r="K11" s="16">
        <v>64406457.229999989</v>
      </c>
      <c r="L11" s="16">
        <v>64728489.510000005</v>
      </c>
    </row>
    <row r="12" spans="1:12" x14ac:dyDescent="0.25">
      <c r="A12" s="3" t="s">
        <v>86</v>
      </c>
      <c r="B12" s="16">
        <v>2339006.16</v>
      </c>
      <c r="C12" s="77">
        <v>2360701.19</v>
      </c>
      <c r="D12" s="77">
        <v>2382454.7000000002</v>
      </c>
      <c r="E12" s="16">
        <v>2374266.9700000002</v>
      </c>
      <c r="F12" s="16">
        <v>2386138.2999999998</v>
      </c>
      <c r="G12" s="16">
        <v>2398068.9900000002</v>
      </c>
      <c r="H12" s="16">
        <v>2410059.33</v>
      </c>
      <c r="I12" s="16">
        <v>2422109.63</v>
      </c>
      <c r="J12" s="16">
        <v>2434220.1800000002</v>
      </c>
      <c r="K12" s="16">
        <v>2446391.2799999998</v>
      </c>
      <c r="L12" s="16">
        <v>2458623.2400000002</v>
      </c>
    </row>
    <row r="13" spans="1:12" x14ac:dyDescent="0.25">
      <c r="A13" s="3" t="s">
        <v>157</v>
      </c>
      <c r="B13" s="16">
        <v>91900962.75</v>
      </c>
      <c r="C13" s="77">
        <v>89923023.099999994</v>
      </c>
      <c r="D13" s="77">
        <v>90335311.879999995</v>
      </c>
      <c r="E13" s="16">
        <v>90753785</v>
      </c>
      <c r="F13" s="16">
        <v>91178535.209999979</v>
      </c>
      <c r="G13" s="16">
        <v>91609656.680000007</v>
      </c>
      <c r="H13" s="16">
        <v>92047244.969999999</v>
      </c>
      <c r="I13" s="16">
        <v>92491397.090000004</v>
      </c>
      <c r="J13" s="16">
        <v>92942211.49000001</v>
      </c>
      <c r="K13" s="16">
        <v>93399788.099999994</v>
      </c>
      <c r="L13" s="16">
        <v>93864228.359999985</v>
      </c>
    </row>
    <row r="14" spans="1:12" x14ac:dyDescent="0.25">
      <c r="A14" s="3" t="s">
        <v>18</v>
      </c>
      <c r="B14" s="16">
        <v>70473992.450000003</v>
      </c>
      <c r="C14" s="77">
        <v>70826362.409999996</v>
      </c>
      <c r="D14" s="77">
        <v>71180494.230000004</v>
      </c>
      <c r="E14" s="16">
        <v>71536396.690000013</v>
      </c>
      <c r="F14" s="16">
        <v>71894078.689999998</v>
      </c>
      <c r="G14" s="16">
        <v>72253549.079999998</v>
      </c>
      <c r="H14" s="16">
        <v>72614816.829999998</v>
      </c>
      <c r="I14" s="16">
        <v>72977890.910000011</v>
      </c>
      <c r="J14" s="16">
        <v>73342780.370000005</v>
      </c>
      <c r="K14" s="16">
        <v>73709494.280000001</v>
      </c>
      <c r="L14" s="16">
        <v>74078041.75999999</v>
      </c>
    </row>
    <row r="15" spans="1:12" hidden="1" outlineLevel="1" x14ac:dyDescent="0.25">
      <c r="A15" s="3" t="s">
        <v>87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collapsed="1" x14ac:dyDescent="0.25">
      <c r="A16" s="3" t="s">
        <v>56</v>
      </c>
      <c r="B16" s="16">
        <v>15312230.061980464</v>
      </c>
      <c r="C16" s="77">
        <v>18733851.93781814</v>
      </c>
      <c r="D16" s="77">
        <v>18901824.422315136</v>
      </c>
      <c r="E16" s="16">
        <v>19075051.988619789</v>
      </c>
      <c r="F16" s="16">
        <v>19253818.948647402</v>
      </c>
      <c r="G16" s="16">
        <v>19438426.103482708</v>
      </c>
      <c r="H16" s="16">
        <v>19379191.656985298</v>
      </c>
      <c r="I16" s="16">
        <v>19576452.415706545</v>
      </c>
      <c r="J16" s="16">
        <v>19780564.678409442</v>
      </c>
      <c r="K16" s="16">
        <v>19991905.418673962</v>
      </c>
      <c r="L16" s="16">
        <v>20210873.604274787</v>
      </c>
    </row>
    <row r="17" spans="1:12" x14ac:dyDescent="0.25">
      <c r="A17" s="26" t="s">
        <v>88</v>
      </c>
      <c r="C17" s="107"/>
      <c r="D17" s="107"/>
    </row>
    <row r="18" spans="1:12" x14ac:dyDescent="0.25">
      <c r="A18" s="3" t="s">
        <v>37</v>
      </c>
      <c r="B18" s="27">
        <v>-139181703.27000001</v>
      </c>
      <c r="C18" s="109">
        <v>-148595662.02999997</v>
      </c>
      <c r="D18" s="109">
        <v>-151628642.25999996</v>
      </c>
      <c r="E18" s="27">
        <v>-155362726.38999999</v>
      </c>
      <c r="F18" s="27">
        <v>-159187297.67999998</v>
      </c>
      <c r="G18" s="27">
        <v>-162428637.70000002</v>
      </c>
      <c r="H18" s="27">
        <v>-165608107.06999996</v>
      </c>
      <c r="I18" s="27">
        <v>-168847865.71999997</v>
      </c>
      <c r="J18" s="27">
        <v>-172148962.51000005</v>
      </c>
      <c r="K18" s="27">
        <v>-175512459.71000001</v>
      </c>
      <c r="L18" s="27">
        <v>-178939433.11000007</v>
      </c>
    </row>
    <row r="19" spans="1:12" x14ac:dyDescent="0.25">
      <c r="A19" s="3" t="s">
        <v>21</v>
      </c>
      <c r="B19" s="27">
        <v>-130263855.29361148</v>
      </c>
      <c r="C19" s="109">
        <v>-133124661.59691732</v>
      </c>
      <c r="D19" s="109">
        <v>-130491018.59190194</v>
      </c>
      <c r="E19" s="27">
        <v>-130468455.88400954</v>
      </c>
      <c r="F19" s="27">
        <v>-131654897.17159949</v>
      </c>
      <c r="G19" s="27">
        <v>-129063851.38870522</v>
      </c>
      <c r="H19" s="27">
        <v>-128911842.07040475</v>
      </c>
      <c r="I19" s="27">
        <v>-129258639.8092273</v>
      </c>
      <c r="J19" s="27">
        <v>-132354533.58272487</v>
      </c>
      <c r="K19" s="27">
        <v>-129958079.04468718</v>
      </c>
      <c r="L19" s="27">
        <v>-130408827.46676885</v>
      </c>
    </row>
    <row r="20" spans="1:12" x14ac:dyDescent="0.25">
      <c r="A20" s="3" t="s">
        <v>38</v>
      </c>
      <c r="B20" s="27">
        <v>-2252355.6</v>
      </c>
      <c r="C20" s="109">
        <v>-2202607.0300000003</v>
      </c>
      <c r="D20" s="109">
        <v>-2302217</v>
      </c>
      <c r="E20" s="27">
        <v>-2254243</v>
      </c>
      <c r="F20" s="27">
        <v>-2179635</v>
      </c>
      <c r="G20" s="27">
        <v>-2024702.9999999998</v>
      </c>
      <c r="H20" s="27">
        <v>-1768091.9999999998</v>
      </c>
      <c r="I20" s="27">
        <v>-1611202.9999999998</v>
      </c>
      <c r="J20" s="27">
        <v>-1301825.9999999998</v>
      </c>
      <c r="K20" s="27">
        <v>-1040825.9999999998</v>
      </c>
      <c r="L20" s="27">
        <v>-730076</v>
      </c>
    </row>
    <row r="21" spans="1:12" x14ac:dyDescent="0.25">
      <c r="A21" s="3" t="s">
        <v>56</v>
      </c>
      <c r="B21" s="27">
        <v>-22613251.02</v>
      </c>
      <c r="C21" s="109">
        <v>-22606557.530000001</v>
      </c>
      <c r="D21" s="109">
        <v>-22606557.530000001</v>
      </c>
      <c r="E21" s="27">
        <v>-22606557.530000001</v>
      </c>
      <c r="F21" s="27">
        <v>-22606557.530000001</v>
      </c>
      <c r="G21" s="27">
        <v>-22606557.530000001</v>
      </c>
      <c r="H21" s="27">
        <v>-22606557.530000001</v>
      </c>
      <c r="I21" s="27">
        <v>-22606557.530000001</v>
      </c>
      <c r="J21" s="27">
        <v>-22606557.530000001</v>
      </c>
      <c r="K21" s="27">
        <v>-22606557.530000001</v>
      </c>
      <c r="L21" s="27">
        <v>-22606557.530000001</v>
      </c>
    </row>
    <row r="22" spans="1:12" x14ac:dyDescent="0.25">
      <c r="A22" s="15" t="s">
        <v>89</v>
      </c>
      <c r="B22" s="18">
        <f t="shared" ref="B22:L22" si="0">SUM(B10:B21)</f>
        <v>156470666.36836904</v>
      </c>
      <c r="C22" s="106">
        <f t="shared" si="0"/>
        <v>143722914.93090081</v>
      </c>
      <c r="D22" s="106">
        <f t="shared" si="0"/>
        <v>148907035.36041322</v>
      </c>
      <c r="E22" s="18">
        <f t="shared" si="0"/>
        <v>128783509.50461027</v>
      </c>
      <c r="F22" s="18">
        <f t="shared" si="0"/>
        <v>128811577.52704784</v>
      </c>
      <c r="G22" s="18">
        <f t="shared" si="0"/>
        <v>134573893.67477751</v>
      </c>
      <c r="H22" s="18">
        <f t="shared" si="0"/>
        <v>137950274.1765804</v>
      </c>
      <c r="I22" s="18">
        <f t="shared" si="0"/>
        <v>141060917.82647929</v>
      </c>
      <c r="J22" s="18">
        <f t="shared" si="0"/>
        <v>141660324.98568454</v>
      </c>
      <c r="K22" s="18">
        <f t="shared" si="0"/>
        <v>147791741.91398674</v>
      </c>
      <c r="L22" s="18">
        <f t="shared" si="0"/>
        <v>151216501.9675059</v>
      </c>
    </row>
    <row r="24" spans="1:12" x14ac:dyDescent="0.25">
      <c r="A24" s="11" t="s">
        <v>90</v>
      </c>
    </row>
    <row r="25" spans="1:12" x14ac:dyDescent="0.25">
      <c r="A25" s="26" t="s">
        <v>85</v>
      </c>
    </row>
    <row r="26" spans="1:12" x14ac:dyDescent="0.25">
      <c r="A26" s="3" t="s">
        <v>91</v>
      </c>
      <c r="B26" s="16">
        <v>50000000</v>
      </c>
      <c r="C26" s="16">
        <v>50000000</v>
      </c>
      <c r="D26" s="16">
        <v>50000000</v>
      </c>
      <c r="E26" s="16">
        <v>50000000</v>
      </c>
      <c r="F26" s="16">
        <v>50000000</v>
      </c>
      <c r="G26" s="16">
        <v>50000000</v>
      </c>
      <c r="H26" s="16">
        <v>50000000</v>
      </c>
      <c r="I26" s="16">
        <v>50000000</v>
      </c>
      <c r="J26" s="16">
        <v>50000000</v>
      </c>
      <c r="K26" s="16">
        <v>50000000</v>
      </c>
      <c r="L26" s="16">
        <v>50000000</v>
      </c>
    </row>
    <row r="27" spans="1:12" x14ac:dyDescent="0.25">
      <c r="A27" s="3" t="s">
        <v>92</v>
      </c>
      <c r="B27" s="16">
        <v>58350000</v>
      </c>
      <c r="C27" s="16">
        <v>24940190</v>
      </c>
      <c r="D27" s="16">
        <v>5872379</v>
      </c>
      <c r="E27" s="16">
        <v>1990151</v>
      </c>
      <c r="F27" s="16">
        <v>3089800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x14ac:dyDescent="0.25">
      <c r="A28" s="3" t="s">
        <v>93</v>
      </c>
      <c r="B28" s="16">
        <v>1262018.8102834253</v>
      </c>
      <c r="C28" s="16">
        <v>1335769.5219804638</v>
      </c>
      <c r="D28" s="16">
        <v>1413830.1278181435</v>
      </c>
      <c r="E28" s="16">
        <v>1496452.4923151396</v>
      </c>
      <c r="F28" s="16">
        <v>1583903.1986197967</v>
      </c>
      <c r="G28" s="16">
        <v>1676464.4086473961</v>
      </c>
      <c r="H28" s="16">
        <v>1774434.7734827129</v>
      </c>
      <c r="I28" s="16">
        <v>1878130.396985292</v>
      </c>
      <c r="J28" s="16">
        <v>1987885.8557065446</v>
      </c>
      <c r="K28" s="16">
        <v>2104055.2784094503</v>
      </c>
      <c r="L28" s="16">
        <v>2227013.4886739692</v>
      </c>
    </row>
    <row r="29" spans="1:12" x14ac:dyDescent="0.25">
      <c r="A29" s="26" t="s">
        <v>88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104" t="s">
        <v>94</v>
      </c>
      <c r="B30" s="109">
        <v>-150000000</v>
      </c>
      <c r="C30" s="109">
        <v>-100000000</v>
      </c>
      <c r="D30" s="109">
        <v>-65000000</v>
      </c>
      <c r="E30" s="109">
        <v>-60000000</v>
      </c>
      <c r="F30" s="109">
        <v>-65000000</v>
      </c>
      <c r="G30" s="109">
        <v>-60000000</v>
      </c>
      <c r="H30" s="109">
        <v>-60000000</v>
      </c>
      <c r="I30" s="109">
        <v>-65000000</v>
      </c>
      <c r="J30" s="109">
        <v>-60000000</v>
      </c>
      <c r="K30" s="109">
        <v>-65000000</v>
      </c>
      <c r="L30" s="109">
        <v>-60000000</v>
      </c>
    </row>
    <row r="31" spans="1:12" x14ac:dyDescent="0.25">
      <c r="A31" s="104" t="s">
        <v>95</v>
      </c>
      <c r="B31" s="109">
        <v>-101054321.45638852</v>
      </c>
      <c r="C31" s="109">
        <v>-101639579.98308267</v>
      </c>
      <c r="D31" s="109">
        <v>-104224838.16809809</v>
      </c>
      <c r="E31" s="109">
        <v>-106810096.01599048</v>
      </c>
      <c r="F31" s="109">
        <v>-109395353.52675988</v>
      </c>
      <c r="G31" s="109">
        <v>-111980610.69129479</v>
      </c>
      <c r="H31" s="109">
        <v>-114565867.50959525</v>
      </c>
      <c r="I31" s="109">
        <v>-117151123.99077269</v>
      </c>
      <c r="J31" s="109">
        <v>-119736380.12115997</v>
      </c>
      <c r="K31" s="109">
        <v>-122321635.90531279</v>
      </c>
      <c r="L31" s="109">
        <v>-124906891.34323117</v>
      </c>
    </row>
    <row r="32" spans="1:12" x14ac:dyDescent="0.25">
      <c r="A32" s="15" t="s">
        <v>96</v>
      </c>
      <c r="B32" s="28">
        <f t="shared" ref="B32:K32" si="1">SUM(B26:B31)</f>
        <v>-141442302.64610511</v>
      </c>
      <c r="C32" s="117">
        <f t="shared" si="1"/>
        <v>-125363620.4611022</v>
      </c>
      <c r="D32" s="117">
        <f t="shared" si="1"/>
        <v>-111938629.04027995</v>
      </c>
      <c r="E32" s="117">
        <f t="shared" si="1"/>
        <v>-113323492.52367534</v>
      </c>
      <c r="F32" s="117">
        <f t="shared" si="1"/>
        <v>-119721650.32814008</v>
      </c>
      <c r="G32" s="117">
        <f t="shared" si="1"/>
        <v>-120304146.2826474</v>
      </c>
      <c r="H32" s="117">
        <f t="shared" si="1"/>
        <v>-122791432.73611253</v>
      </c>
      <c r="I32" s="117">
        <f t="shared" si="1"/>
        <v>-130272993.5937874</v>
      </c>
      <c r="J32" s="117">
        <f t="shared" si="1"/>
        <v>-127748494.26545343</v>
      </c>
      <c r="K32" s="117">
        <f t="shared" si="1"/>
        <v>-135217580.62690336</v>
      </c>
      <c r="L32" s="117">
        <f t="shared" ref="L32" si="2">SUM(L26:L31)</f>
        <v>-132679877.8545572</v>
      </c>
    </row>
    <row r="34" spans="1:12" x14ac:dyDescent="0.25">
      <c r="A34" s="11" t="s">
        <v>97</v>
      </c>
    </row>
    <row r="35" spans="1:12" x14ac:dyDescent="0.25">
      <c r="A35" s="26" t="s">
        <v>85</v>
      </c>
    </row>
    <row r="36" spans="1:12" x14ac:dyDescent="0.25">
      <c r="A36" s="3" t="s">
        <v>98</v>
      </c>
      <c r="B36" s="16">
        <v>0</v>
      </c>
      <c r="C36" s="16">
        <v>0</v>
      </c>
      <c r="D36" s="16">
        <v>52597656.640000001</v>
      </c>
      <c r="E36" s="16">
        <v>0</v>
      </c>
      <c r="F36" s="16">
        <v>36186108.380000003</v>
      </c>
      <c r="G36" s="16">
        <v>0</v>
      </c>
      <c r="H36" s="16">
        <v>0</v>
      </c>
      <c r="I36" s="16">
        <v>26301192.32</v>
      </c>
      <c r="J36" s="16">
        <v>0</v>
      </c>
      <c r="K36" s="16">
        <v>17085649.037500091</v>
      </c>
      <c r="L36" s="16">
        <v>0</v>
      </c>
    </row>
    <row r="37" spans="1:12" x14ac:dyDescent="0.25">
      <c r="A37" s="26" t="s">
        <v>88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3" t="s">
        <v>98</v>
      </c>
      <c r="B38" s="27">
        <v>-12664514.319656411</v>
      </c>
      <c r="C38" s="27">
        <v>-12593740.694784578</v>
      </c>
      <c r="D38" s="27">
        <v>-92739713.358118594</v>
      </c>
      <c r="E38" s="27">
        <v>-9778704.0760389809</v>
      </c>
      <c r="F38" s="27">
        <v>-46122734.661418714</v>
      </c>
      <c r="G38" s="27">
        <v>-10113750.941050943</v>
      </c>
      <c r="H38" s="27">
        <v>-10288099.163494769</v>
      </c>
      <c r="I38" s="27">
        <v>-37118232.466680884</v>
      </c>
      <c r="J38" s="27">
        <v>-11042389.164305789</v>
      </c>
      <c r="K38" s="27">
        <v>-28267465.181791507</v>
      </c>
      <c r="L38" s="27">
        <v>-11015221.296766542</v>
      </c>
    </row>
    <row r="39" spans="1:12" x14ac:dyDescent="0.25">
      <c r="A39" s="15" t="s">
        <v>99</v>
      </c>
      <c r="B39" s="28">
        <f t="shared" ref="B39:K39" si="3">SUM(B36:B38)</f>
        <v>-12664514.319656411</v>
      </c>
      <c r="C39" s="28">
        <f t="shared" si="3"/>
        <v>-12593740.694784578</v>
      </c>
      <c r="D39" s="28">
        <f t="shared" si="3"/>
        <v>-40142056.718118593</v>
      </c>
      <c r="E39" s="28">
        <f t="shared" si="3"/>
        <v>-9778704.0760389809</v>
      </c>
      <c r="F39" s="28">
        <f t="shared" si="3"/>
        <v>-9936626.2814187109</v>
      </c>
      <c r="G39" s="28">
        <f t="shared" si="3"/>
        <v>-10113750.941050943</v>
      </c>
      <c r="H39" s="28">
        <f t="shared" si="3"/>
        <v>-10288099.163494769</v>
      </c>
      <c r="I39" s="28">
        <f t="shared" si="3"/>
        <v>-10817040.146680884</v>
      </c>
      <c r="J39" s="28">
        <f t="shared" si="3"/>
        <v>-11042389.164305789</v>
      </c>
      <c r="K39" s="28">
        <f t="shared" si="3"/>
        <v>-11181816.144291416</v>
      </c>
      <c r="L39" s="28">
        <f t="shared" ref="L39" si="4">SUM(L36:L38)</f>
        <v>-11015221.296766542</v>
      </c>
    </row>
    <row r="42" spans="1:12" x14ac:dyDescent="0.25">
      <c r="A42" s="11" t="s">
        <v>100</v>
      </c>
      <c r="B42" s="29">
        <f t="shared" ref="B42:K42" si="5">+B22+B32+B39</f>
        <v>2363849.402607521</v>
      </c>
      <c r="C42" s="127">
        <f t="shared" si="5"/>
        <v>5765553.7750140317</v>
      </c>
      <c r="D42" s="127">
        <f t="shared" si="5"/>
        <v>-3173650.3979853243</v>
      </c>
      <c r="E42" s="127">
        <f t="shared" si="5"/>
        <v>5681312.904895952</v>
      </c>
      <c r="F42" s="127">
        <f t="shared" si="5"/>
        <v>-846699.08251094818</v>
      </c>
      <c r="G42" s="127">
        <f t="shared" si="5"/>
        <v>4155996.4510791637</v>
      </c>
      <c r="H42" s="127">
        <f t="shared" si="5"/>
        <v>4870742.2769730948</v>
      </c>
      <c r="I42" s="127">
        <f t="shared" si="5"/>
        <v>-29115.913989000022</v>
      </c>
      <c r="J42" s="127">
        <f t="shared" si="5"/>
        <v>2869441.5559253264</v>
      </c>
      <c r="K42" s="127">
        <f t="shared" si="5"/>
        <v>1392345.1427919716</v>
      </c>
      <c r="L42" s="127">
        <f t="shared" ref="L42" si="6">+L22+L32+L39</f>
        <v>7521402.8161821589</v>
      </c>
    </row>
    <row r="43" spans="1:12" x14ac:dyDescent="0.25"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1:12" x14ac:dyDescent="0.25">
      <c r="A44" s="2" t="s">
        <v>101</v>
      </c>
      <c r="B44" s="16">
        <v>49898555</v>
      </c>
      <c r="C44" s="77">
        <f t="shared" ref="C44:L44" si="7">B46</f>
        <v>52262404.402607523</v>
      </c>
      <c r="D44" s="77">
        <f t="shared" si="7"/>
        <v>58027958.177621558</v>
      </c>
      <c r="E44" s="77">
        <f t="shared" si="7"/>
        <v>54854307.779636234</v>
      </c>
      <c r="F44" s="77">
        <f t="shared" si="7"/>
        <v>60535620.684532188</v>
      </c>
      <c r="G44" s="77">
        <f t="shared" si="7"/>
        <v>59688921.60202124</v>
      </c>
      <c r="H44" s="77">
        <f t="shared" si="7"/>
        <v>63844918.053100407</v>
      </c>
      <c r="I44" s="77">
        <f t="shared" si="7"/>
        <v>68715660.330073506</v>
      </c>
      <c r="J44" s="77">
        <f t="shared" si="7"/>
        <v>68686544.416084498</v>
      </c>
      <c r="K44" s="77">
        <f t="shared" si="7"/>
        <v>71555985.972009823</v>
      </c>
      <c r="L44" s="77">
        <f t="shared" si="7"/>
        <v>72948331.114801794</v>
      </c>
    </row>
    <row r="45" spans="1:12" x14ac:dyDescent="0.25"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ht="15.75" thickBot="1" x14ac:dyDescent="0.3">
      <c r="A46" s="11" t="s">
        <v>102</v>
      </c>
      <c r="B46" s="22">
        <f t="shared" ref="B46:K46" si="8">B42+B44</f>
        <v>52262404.402607523</v>
      </c>
      <c r="C46" s="126">
        <f t="shared" si="8"/>
        <v>58027958.177621558</v>
      </c>
      <c r="D46" s="126">
        <f t="shared" si="8"/>
        <v>54854307.779636234</v>
      </c>
      <c r="E46" s="126">
        <f t="shared" si="8"/>
        <v>60535620.684532188</v>
      </c>
      <c r="F46" s="126">
        <f t="shared" si="8"/>
        <v>59688921.60202124</v>
      </c>
      <c r="G46" s="126">
        <f t="shared" si="8"/>
        <v>63844918.053100407</v>
      </c>
      <c r="H46" s="126">
        <f t="shared" si="8"/>
        <v>68715660.330073506</v>
      </c>
      <c r="I46" s="126">
        <f t="shared" si="8"/>
        <v>68686544.416084498</v>
      </c>
      <c r="J46" s="126">
        <f t="shared" si="8"/>
        <v>71555985.972009823</v>
      </c>
      <c r="K46" s="126">
        <f t="shared" si="8"/>
        <v>72948331.114801794</v>
      </c>
      <c r="L46" s="126">
        <f t="shared" ref="L46" si="9">L42+L44</f>
        <v>80469733.930983961</v>
      </c>
    </row>
    <row r="47" spans="1:12" ht="15.75" thickTop="1" x14ac:dyDescent="0.25">
      <c r="B47" s="39">
        <f>+B46-'Balance Sheet - Baseline'!B10</f>
        <v>0</v>
      </c>
      <c r="C47" s="39">
        <f>+C46-'Balance Sheet - Baseline'!C10</f>
        <v>0</v>
      </c>
      <c r="D47" s="39">
        <f>+D46-'Balance Sheet - Baseline'!D10</f>
        <v>0</v>
      </c>
      <c r="E47" s="39">
        <f>+E46-'Balance Sheet - Baseline'!E10</f>
        <v>0</v>
      </c>
      <c r="F47" s="39">
        <f>+F46-'Balance Sheet - Baseline'!F10</f>
        <v>0</v>
      </c>
      <c r="G47" s="39">
        <f>+G46-'Balance Sheet - Baseline'!G10</f>
        <v>0</v>
      </c>
      <c r="H47" s="39">
        <f>+H46-'Balance Sheet - Baseline'!H10</f>
        <v>0</v>
      </c>
      <c r="I47" s="39">
        <f>+I46-'Balance Sheet - Baseline'!I10</f>
        <v>0</v>
      </c>
      <c r="J47" s="39">
        <f>+J46-'Balance Sheet - Baseline'!J10</f>
        <v>0</v>
      </c>
      <c r="K47" s="39">
        <f>+K46-'Balance Sheet - Baseline'!K10</f>
        <v>0</v>
      </c>
      <c r="L47" s="39">
        <f>+L46-'Balance Sheet - Baseline'!L10</f>
        <v>0</v>
      </c>
    </row>
  </sheetData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O36"/>
  <sheetViews>
    <sheetView showGridLines="0" zoomScale="115" zoomScaleNormal="115" zoomScaleSheetLayoutView="115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.140625" defaultRowHeight="15" outlineLevelRow="1" outlineLevelCol="1" x14ac:dyDescent="0.25"/>
  <cols>
    <col min="1" max="1" width="3.7109375" customWidth="1"/>
    <col min="2" max="2" width="37.7109375" customWidth="1"/>
    <col min="3" max="3" width="13.42578125" customWidth="1"/>
    <col min="4" max="4" width="12" hidden="1" customWidth="1" outlineLevel="1"/>
    <col min="5" max="5" width="12" customWidth="1" collapsed="1"/>
    <col min="6" max="15" width="12" customWidth="1"/>
  </cols>
  <sheetData>
    <row r="1" spans="1:15" ht="21" customHeight="1" x14ac:dyDescent="0.25">
      <c r="A1" s="8" t="str">
        <f>'Cashflow Statement - Baseline'!A1</f>
        <v>Long Term Financial Plan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21" customHeight="1" x14ac:dyDescent="0.25">
      <c r="A2" s="8" t="str">
        <f>'Cashflow Statement - Baseline'!A2</f>
        <v>Baseline Scenario</v>
      </c>
      <c r="D2" s="3"/>
      <c r="E2" s="3"/>
      <c r="F2" s="3"/>
      <c r="G2" s="3"/>
      <c r="H2" s="3"/>
      <c r="I2" s="3"/>
      <c r="J2" s="37"/>
      <c r="K2" s="37"/>
      <c r="L2" s="37"/>
      <c r="M2" s="37"/>
      <c r="N2" s="37"/>
    </row>
    <row r="3" spans="1:15" ht="18" customHeight="1" x14ac:dyDescent="0.25">
      <c r="A3" s="1" t="s">
        <v>162</v>
      </c>
      <c r="D3" s="3"/>
      <c r="E3" s="3"/>
      <c r="F3" s="3"/>
      <c r="G3" s="3"/>
      <c r="H3" s="3"/>
      <c r="I3" s="3"/>
      <c r="J3" s="35"/>
      <c r="K3" s="35"/>
      <c r="L3" s="35"/>
      <c r="M3" s="35"/>
      <c r="N3" s="35"/>
    </row>
    <row r="4" spans="1:1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5">
      <c r="B5" s="3"/>
      <c r="C5" s="3"/>
      <c r="D5" s="4" t="s">
        <v>2</v>
      </c>
      <c r="E5" s="4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</row>
    <row r="6" spans="1:15" x14ac:dyDescent="0.25">
      <c r="B6" s="3"/>
      <c r="C6" s="3"/>
      <c r="D6" s="4">
        <v>2021</v>
      </c>
      <c r="E6" s="4">
        <v>2022</v>
      </c>
      <c r="F6" s="10">
        <v>2023</v>
      </c>
      <c r="G6" s="10">
        <v>2024</v>
      </c>
      <c r="H6" s="10">
        <v>2025</v>
      </c>
      <c r="I6" s="10">
        <v>2026</v>
      </c>
      <c r="J6" s="10">
        <v>2027</v>
      </c>
      <c r="K6" s="9">
        <v>2028</v>
      </c>
      <c r="L6" s="9">
        <v>2029</v>
      </c>
      <c r="M6" s="9">
        <v>2030</v>
      </c>
      <c r="N6" s="9">
        <v>2031</v>
      </c>
      <c r="O6" s="9">
        <v>2032</v>
      </c>
    </row>
    <row r="7" spans="1:15" x14ac:dyDescent="0.25">
      <c r="B7" s="3"/>
      <c r="C7" s="23" t="s">
        <v>103</v>
      </c>
      <c r="D7" s="4" t="s">
        <v>24</v>
      </c>
      <c r="E7" s="4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  <c r="M7" s="9" t="s">
        <v>24</v>
      </c>
      <c r="N7" s="9" t="s">
        <v>24</v>
      </c>
      <c r="O7" s="9" t="s">
        <v>24</v>
      </c>
    </row>
    <row r="9" spans="1:15" ht="16.5" customHeight="1" x14ac:dyDescent="0.25">
      <c r="A9" s="30"/>
      <c r="B9" s="31" t="s">
        <v>104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21" customHeight="1" x14ac:dyDescent="0.25">
      <c r="A10" s="110">
        <v>1</v>
      </c>
      <c r="B10" s="111" t="s">
        <v>105</v>
      </c>
      <c r="C10" s="112" t="s">
        <v>106</v>
      </c>
      <c r="D10" s="113"/>
      <c r="E10" s="113">
        <v>2.4267761758315912E-2</v>
      </c>
      <c r="F10" s="113">
        <v>1.922644751688184E-2</v>
      </c>
      <c r="G10" s="113">
        <v>2.2269876752784037E-2</v>
      </c>
      <c r="H10" s="113">
        <v>-3.9224414315434927E-2</v>
      </c>
      <c r="I10" s="113">
        <v>-4.3237328624142493E-2</v>
      </c>
      <c r="J10" s="113">
        <v>-3.5396040351557266E-2</v>
      </c>
      <c r="K10" s="113">
        <v>-3.3351576029804715E-2</v>
      </c>
      <c r="L10" s="113">
        <v>-3.2633620695362409E-2</v>
      </c>
      <c r="M10" s="113">
        <v>-3.7930672927881319E-2</v>
      </c>
      <c r="N10" s="113">
        <v>-3.0126115380359801E-2</v>
      </c>
      <c r="O10" s="128">
        <v>-2.8824885768213057E-2</v>
      </c>
    </row>
    <row r="11" spans="1:15" ht="48" customHeight="1" x14ac:dyDescent="0.25">
      <c r="A11" s="43"/>
      <c r="B11" s="33" t="s">
        <v>107</v>
      </c>
      <c r="C11" s="34"/>
      <c r="D11" s="38"/>
      <c r="E11" s="44" t="s">
        <v>111</v>
      </c>
      <c r="F11" s="44" t="s">
        <v>111</v>
      </c>
      <c r="G11" s="44" t="s">
        <v>111</v>
      </c>
      <c r="H11" s="38" t="s">
        <v>108</v>
      </c>
      <c r="I11" s="38" t="s">
        <v>108</v>
      </c>
      <c r="J11" s="38" t="s">
        <v>108</v>
      </c>
      <c r="K11" s="38" t="s">
        <v>108</v>
      </c>
      <c r="L11" s="38" t="s">
        <v>108</v>
      </c>
      <c r="M11" s="38" t="s">
        <v>108</v>
      </c>
      <c r="N11" s="38" t="s">
        <v>108</v>
      </c>
      <c r="O11" s="54" t="s">
        <v>108</v>
      </c>
    </row>
    <row r="12" spans="1:15" ht="21" customHeight="1" x14ac:dyDescent="0.25">
      <c r="A12" s="40">
        <f>+A10+1</f>
        <v>2</v>
      </c>
      <c r="B12" s="41" t="s">
        <v>109</v>
      </c>
      <c r="C12" s="47" t="s">
        <v>158</v>
      </c>
      <c r="D12" s="50"/>
      <c r="E12" s="50">
        <v>0.80576843814108001</v>
      </c>
      <c r="F12" s="50">
        <v>0.8019072783188792</v>
      </c>
      <c r="G12" s="50">
        <v>0.80181809621600497</v>
      </c>
      <c r="H12" s="50">
        <v>0.79231812366769483</v>
      </c>
      <c r="I12" s="50">
        <v>0.79485804082112754</v>
      </c>
      <c r="J12" s="50">
        <v>0.79592458759394813</v>
      </c>
      <c r="K12" s="50">
        <v>0.79778749870272248</v>
      </c>
      <c r="L12" s="50">
        <v>0.79964488074818341</v>
      </c>
      <c r="M12" s="50">
        <v>0.80149650869601363</v>
      </c>
      <c r="N12" s="50">
        <v>0.80334215901510886</v>
      </c>
      <c r="O12" s="51">
        <v>0.80518160989840026</v>
      </c>
    </row>
    <row r="13" spans="1:15" ht="63" customHeight="1" x14ac:dyDescent="0.25">
      <c r="A13" s="43"/>
      <c r="B13" s="33" t="s">
        <v>110</v>
      </c>
      <c r="C13" s="34"/>
      <c r="D13" s="44"/>
      <c r="E13" s="44" t="s">
        <v>111</v>
      </c>
      <c r="F13" s="44" t="s">
        <v>111</v>
      </c>
      <c r="G13" s="44" t="s">
        <v>111</v>
      </c>
      <c r="H13" s="44" t="s">
        <v>111</v>
      </c>
      <c r="I13" s="44" t="s">
        <v>111</v>
      </c>
      <c r="J13" s="44" t="s">
        <v>111</v>
      </c>
      <c r="K13" s="44" t="s">
        <v>111</v>
      </c>
      <c r="L13" s="44" t="s">
        <v>111</v>
      </c>
      <c r="M13" s="44" t="s">
        <v>111</v>
      </c>
      <c r="N13" s="44" t="s">
        <v>111</v>
      </c>
      <c r="O13" s="45" t="s">
        <v>111</v>
      </c>
    </row>
    <row r="15" spans="1:15" ht="16.5" customHeight="1" x14ac:dyDescent="0.25">
      <c r="A15" s="57"/>
      <c r="B15" s="58" t="s">
        <v>112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60"/>
    </row>
    <row r="16" spans="1:15" ht="21" customHeight="1" x14ac:dyDescent="0.25">
      <c r="A16" s="110">
        <f>+A12+1</f>
        <v>3</v>
      </c>
      <c r="B16" s="111" t="s">
        <v>113</v>
      </c>
      <c r="C16" s="112" t="s">
        <v>159</v>
      </c>
      <c r="D16" s="48"/>
      <c r="E16" s="48">
        <v>2.8397892989890354</v>
      </c>
      <c r="F16" s="48">
        <v>1.5372664471710975</v>
      </c>
      <c r="G16" s="48">
        <v>3.1632242958549619</v>
      </c>
      <c r="H16" s="48">
        <v>1.7414799606693023</v>
      </c>
      <c r="I16" s="48">
        <v>2.3774467484950237</v>
      </c>
      <c r="J16" s="48">
        <v>2.0851178994320794</v>
      </c>
      <c r="K16" s="48">
        <v>1.2606436071696792</v>
      </c>
      <c r="L16" s="48">
        <v>1.4481171351802518</v>
      </c>
      <c r="M16" s="48">
        <v>0.89151785768677239</v>
      </c>
      <c r="N16" s="48">
        <v>0.8124911413632192</v>
      </c>
      <c r="O16" s="49">
        <v>0.65506268649493893</v>
      </c>
    </row>
    <row r="17" spans="1:15" ht="63" customHeight="1" x14ac:dyDescent="0.25">
      <c r="A17" s="43"/>
      <c r="B17" s="33" t="s">
        <v>114</v>
      </c>
      <c r="C17" s="32"/>
      <c r="D17" s="38"/>
      <c r="E17" s="44" t="s">
        <v>111</v>
      </c>
      <c r="F17" s="44" t="s">
        <v>111</v>
      </c>
      <c r="G17" s="44" t="s">
        <v>111</v>
      </c>
      <c r="H17" s="44" t="s">
        <v>111</v>
      </c>
      <c r="I17" s="44" t="s">
        <v>111</v>
      </c>
      <c r="J17" s="44" t="s">
        <v>111</v>
      </c>
      <c r="K17" s="38" t="s">
        <v>108</v>
      </c>
      <c r="L17" s="38" t="s">
        <v>108</v>
      </c>
      <c r="M17" s="38" t="s">
        <v>108</v>
      </c>
      <c r="N17" s="38" t="s">
        <v>108</v>
      </c>
      <c r="O17" s="54" t="s">
        <v>108</v>
      </c>
    </row>
    <row r="18" spans="1:15" ht="30.95" customHeight="1" x14ac:dyDescent="0.25">
      <c r="A18" s="61">
        <f>+A16+1</f>
        <v>4</v>
      </c>
      <c r="B18" s="14" t="s">
        <v>115</v>
      </c>
      <c r="C18" s="23" t="s">
        <v>116</v>
      </c>
      <c r="D18" s="52"/>
      <c r="E18" s="52">
        <v>0.05</v>
      </c>
      <c r="F18" s="52">
        <v>0.05</v>
      </c>
      <c r="G18" s="52">
        <v>4.9000000000000002E-2</v>
      </c>
      <c r="H18" s="52">
        <v>4.9000000000000002E-2</v>
      </c>
      <c r="I18" s="52">
        <v>4.9000000000000002E-2</v>
      </c>
      <c r="J18" s="52">
        <v>4.9000000000000002E-2</v>
      </c>
      <c r="K18" s="52">
        <v>4.9000000000000002E-2</v>
      </c>
      <c r="L18" s="52">
        <v>4.9000000000000002E-2</v>
      </c>
      <c r="M18" s="52">
        <v>4.9000000000000002E-2</v>
      </c>
      <c r="N18" s="52">
        <v>4.9000000000000002E-2</v>
      </c>
      <c r="O18" s="53">
        <v>4.9000000000000002E-2</v>
      </c>
    </row>
    <row r="19" spans="1:15" ht="90" x14ac:dyDescent="0.25">
      <c r="A19" s="62"/>
      <c r="B19" s="46" t="s">
        <v>117</v>
      </c>
      <c r="C19" s="3"/>
      <c r="D19" s="38"/>
      <c r="E19" s="38" t="s">
        <v>108</v>
      </c>
      <c r="F19" s="38" t="s">
        <v>108</v>
      </c>
      <c r="G19" s="44" t="s">
        <v>111</v>
      </c>
      <c r="H19" s="44" t="s">
        <v>111</v>
      </c>
      <c r="I19" s="44" t="s">
        <v>111</v>
      </c>
      <c r="J19" s="44" t="s">
        <v>111</v>
      </c>
      <c r="K19" s="44" t="s">
        <v>111</v>
      </c>
      <c r="L19" s="44" t="s">
        <v>111</v>
      </c>
      <c r="M19" s="44" t="s">
        <v>111</v>
      </c>
      <c r="N19" s="44" t="s">
        <v>111</v>
      </c>
      <c r="O19" s="45" t="s">
        <v>111</v>
      </c>
    </row>
    <row r="20" spans="1:15" ht="21" customHeight="1" x14ac:dyDescent="0.25">
      <c r="A20" s="110">
        <f>+A18+1</f>
        <v>5</v>
      </c>
      <c r="B20" s="111" t="s">
        <v>118</v>
      </c>
      <c r="C20" s="112" t="s">
        <v>160</v>
      </c>
      <c r="D20" s="48"/>
      <c r="E20" s="48">
        <v>8.5918823702879443</v>
      </c>
      <c r="F20" s="48">
        <v>10.361782768741156</v>
      </c>
      <c r="G20" s="48">
        <v>8.1762436043430036</v>
      </c>
      <c r="H20" s="48">
        <v>10.412114620215903</v>
      </c>
      <c r="I20" s="48">
        <v>9.1958723346507423</v>
      </c>
      <c r="J20" s="48">
        <v>10.349788380685379</v>
      </c>
      <c r="K20" s="48">
        <v>10.434746487478206</v>
      </c>
      <c r="L20" s="48">
        <v>9.5553214299322882</v>
      </c>
      <c r="M20" s="48">
        <v>10.219408699911028</v>
      </c>
      <c r="N20" s="48">
        <v>9.753420737451302</v>
      </c>
      <c r="O20" s="49">
        <v>10.404380804391849</v>
      </c>
    </row>
    <row r="21" spans="1:15" ht="60" x14ac:dyDescent="0.25">
      <c r="A21" s="43"/>
      <c r="B21" s="33" t="s">
        <v>119</v>
      </c>
      <c r="C21" s="32"/>
      <c r="D21" s="38"/>
      <c r="E21" s="44" t="s">
        <v>111</v>
      </c>
      <c r="F21" s="44" t="s">
        <v>111</v>
      </c>
      <c r="G21" s="44" t="s">
        <v>111</v>
      </c>
      <c r="H21" s="44" t="s">
        <v>111</v>
      </c>
      <c r="I21" s="44" t="s">
        <v>111</v>
      </c>
      <c r="J21" s="44" t="s">
        <v>111</v>
      </c>
      <c r="K21" s="44" t="s">
        <v>111</v>
      </c>
      <c r="L21" s="44" t="s">
        <v>111</v>
      </c>
      <c r="M21" s="44" t="s">
        <v>111</v>
      </c>
      <c r="N21" s="44" t="s">
        <v>111</v>
      </c>
      <c r="O21" s="45" t="s">
        <v>111</v>
      </c>
    </row>
    <row r="23" spans="1:15" ht="16.5" customHeight="1" x14ac:dyDescent="0.25">
      <c r="A23" s="31"/>
      <c r="B23" s="31" t="s">
        <v>120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21" customHeight="1" x14ac:dyDescent="0.25">
      <c r="A24" s="40">
        <f>+A20+1</f>
        <v>6</v>
      </c>
      <c r="B24" s="41" t="s">
        <v>121</v>
      </c>
      <c r="C24" s="42" t="s">
        <v>122</v>
      </c>
      <c r="D24" s="55"/>
      <c r="E24" s="55">
        <v>6.3176062735761995</v>
      </c>
      <c r="F24" s="55">
        <v>5.9074292210073507</v>
      </c>
      <c r="G24" s="55">
        <v>1.0331832538420109</v>
      </c>
      <c r="H24" s="55">
        <v>5.9093017389821041</v>
      </c>
      <c r="I24" s="55">
        <v>1.5925725098109071</v>
      </c>
      <c r="J24" s="55">
        <v>6.3460065458228954</v>
      </c>
      <c r="K24" s="55">
        <v>6.6243284877905406</v>
      </c>
      <c r="L24" s="55">
        <v>2.2607490921855469</v>
      </c>
      <c r="M24" s="55">
        <v>6.6882396981397827</v>
      </c>
      <c r="N24" s="55">
        <v>3.1462119590448738</v>
      </c>
      <c r="O24" s="56">
        <v>7.6556387479525023</v>
      </c>
    </row>
    <row r="25" spans="1:15" ht="45" x14ac:dyDescent="0.25">
      <c r="A25" s="43"/>
      <c r="B25" s="33" t="s">
        <v>123</v>
      </c>
      <c r="C25" s="34"/>
      <c r="D25" s="38"/>
      <c r="E25" s="44" t="s">
        <v>111</v>
      </c>
      <c r="F25" s="44" t="s">
        <v>111</v>
      </c>
      <c r="G25" s="38" t="s">
        <v>108</v>
      </c>
      <c r="H25" s="44" t="s">
        <v>111</v>
      </c>
      <c r="I25" s="38" t="s">
        <v>108</v>
      </c>
      <c r="J25" s="44" t="s">
        <v>111</v>
      </c>
      <c r="K25" s="44" t="s">
        <v>111</v>
      </c>
      <c r="L25" s="44" t="s">
        <v>111</v>
      </c>
      <c r="M25" s="44" t="s">
        <v>111</v>
      </c>
      <c r="N25" s="44" t="s">
        <v>111</v>
      </c>
      <c r="O25" s="45" t="s">
        <v>111</v>
      </c>
    </row>
    <row r="27" spans="1:15" ht="16.5" hidden="1" customHeight="1" outlineLevel="1" x14ac:dyDescent="0.25">
      <c r="A27" s="57"/>
      <c r="B27" s="58" t="s">
        <v>124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60"/>
    </row>
    <row r="28" spans="1:15" ht="21" hidden="1" customHeight="1" outlineLevel="1" x14ac:dyDescent="0.25">
      <c r="A28" s="40">
        <f>+A24+1</f>
        <v>7</v>
      </c>
      <c r="B28" s="80" t="s">
        <v>125</v>
      </c>
      <c r="C28" s="81" t="s">
        <v>126</v>
      </c>
      <c r="D28" s="82"/>
      <c r="E28" s="82">
        <v>0.73345906468130939</v>
      </c>
      <c r="F28" s="82">
        <v>0.93117853924867411</v>
      </c>
      <c r="G28" s="82">
        <v>1.0350064927718057</v>
      </c>
      <c r="H28" s="82">
        <v>1.0327954945332467</v>
      </c>
      <c r="I28" s="82">
        <v>1.030696595666204</v>
      </c>
      <c r="J28" s="82">
        <v>1.0287014816640958</v>
      </c>
      <c r="K28" s="82">
        <v>1.0268026405605886</v>
      </c>
      <c r="L28" s="82">
        <v>1.0249932678929581</v>
      </c>
      <c r="M28" s="82">
        <v>1.0232671860455718</v>
      </c>
      <c r="N28" s="83">
        <v>1.021618773222009</v>
      </c>
      <c r="O28" s="83">
        <v>1.021618773222009</v>
      </c>
    </row>
    <row r="29" spans="1:15" ht="45" hidden="1" outlineLevel="1" x14ac:dyDescent="0.25">
      <c r="A29" s="43"/>
      <c r="B29" s="84" t="s">
        <v>127</v>
      </c>
      <c r="C29" s="85"/>
      <c r="D29" s="86"/>
      <c r="E29" s="87" t="s">
        <v>108</v>
      </c>
      <c r="F29" s="87" t="s">
        <v>108</v>
      </c>
      <c r="G29" s="86" t="s">
        <v>111</v>
      </c>
      <c r="H29" s="86" t="s">
        <v>111</v>
      </c>
      <c r="I29" s="86" t="s">
        <v>111</v>
      </c>
      <c r="J29" s="86" t="s">
        <v>111</v>
      </c>
      <c r="K29" s="86" t="s">
        <v>111</v>
      </c>
      <c r="L29" s="86" t="s">
        <v>111</v>
      </c>
      <c r="M29" s="86" t="s">
        <v>111</v>
      </c>
      <c r="N29" s="86" t="s">
        <v>111</v>
      </c>
      <c r="O29" s="86" t="s">
        <v>111</v>
      </c>
    </row>
    <row r="30" spans="1:15" ht="21" hidden="1" customHeight="1" outlineLevel="1" x14ac:dyDescent="0.25">
      <c r="A30" s="63">
        <f>+A28+1</f>
        <v>8</v>
      </c>
      <c r="B30" s="88" t="s">
        <v>128</v>
      </c>
      <c r="C30" s="89" t="s">
        <v>129</v>
      </c>
      <c r="D30" s="90"/>
      <c r="E30" s="90">
        <v>3.2290168171039857E-2</v>
      </c>
      <c r="F30" s="90">
        <v>3.2379958049515524E-2</v>
      </c>
      <c r="G30" s="90">
        <v>3.2388586719153858E-2</v>
      </c>
      <c r="H30" s="90">
        <v>3.2425641295441669E-2</v>
      </c>
      <c r="I30" s="90">
        <v>3.2491317258012256E-2</v>
      </c>
      <c r="J30" s="90">
        <v>3.2553378512360003E-2</v>
      </c>
      <c r="K30" s="90">
        <v>3.2677113147749251E-2</v>
      </c>
      <c r="L30" s="90">
        <v>3.2831217556415125E-2</v>
      </c>
      <c r="M30" s="90">
        <v>3.3016282670781154E-2</v>
      </c>
      <c r="N30" s="91">
        <v>3.3233330264672081E-2</v>
      </c>
      <c r="O30" s="91">
        <v>3.3233330264672081E-2</v>
      </c>
    </row>
    <row r="31" spans="1:15" ht="47.65" hidden="1" customHeight="1" outlineLevel="1" x14ac:dyDescent="0.25">
      <c r="A31" s="43"/>
      <c r="B31" s="84" t="s">
        <v>130</v>
      </c>
      <c r="C31" s="85"/>
      <c r="D31" s="87"/>
      <c r="E31" s="87" t="s">
        <v>108</v>
      </c>
      <c r="F31" s="87" t="s">
        <v>108</v>
      </c>
      <c r="G31" s="87" t="s">
        <v>108</v>
      </c>
      <c r="H31" s="87" t="s">
        <v>108</v>
      </c>
      <c r="I31" s="87" t="s">
        <v>108</v>
      </c>
      <c r="J31" s="87" t="s">
        <v>108</v>
      </c>
      <c r="K31" s="87" t="s">
        <v>108</v>
      </c>
      <c r="L31" s="87" t="s">
        <v>108</v>
      </c>
      <c r="M31" s="87" t="s">
        <v>108</v>
      </c>
      <c r="N31" s="92" t="s">
        <v>108</v>
      </c>
      <c r="O31" s="92" t="s">
        <v>108</v>
      </c>
    </row>
    <row r="32" spans="1:15" ht="21" hidden="1" customHeight="1" outlineLevel="1" x14ac:dyDescent="0.25">
      <c r="A32" s="63">
        <f>+A30+1</f>
        <v>9</v>
      </c>
      <c r="B32" s="88" t="s">
        <v>131</v>
      </c>
      <c r="C32" s="89" t="s">
        <v>132</v>
      </c>
      <c r="D32" s="93"/>
      <c r="E32" s="93">
        <v>1.1286030712512451</v>
      </c>
      <c r="F32" s="93">
        <v>1.1286021561177122</v>
      </c>
      <c r="G32" s="93">
        <v>1.1286021561177122</v>
      </c>
      <c r="H32" s="93">
        <v>1.1286021561177122</v>
      </c>
      <c r="I32" s="93">
        <v>1.1286021561177122</v>
      </c>
      <c r="J32" s="93">
        <v>1.1297319497480856</v>
      </c>
      <c r="K32" s="93">
        <v>1.1297408138213869</v>
      </c>
      <c r="L32" s="93">
        <v>1.1297408138213869</v>
      </c>
      <c r="M32" s="93">
        <v>1.1297408138213869</v>
      </c>
      <c r="N32" s="94">
        <v>1.1297408138213869</v>
      </c>
      <c r="O32" s="94">
        <v>1.1297408138213869</v>
      </c>
    </row>
    <row r="33" spans="1:15" ht="75" hidden="1" outlineLevel="1" x14ac:dyDescent="0.25">
      <c r="A33" s="43"/>
      <c r="B33" s="84" t="s">
        <v>133</v>
      </c>
      <c r="C33" s="85"/>
      <c r="D33" s="86"/>
      <c r="E33" s="86" t="s">
        <v>111</v>
      </c>
      <c r="F33" s="86" t="s">
        <v>111</v>
      </c>
      <c r="G33" s="86" t="s">
        <v>111</v>
      </c>
      <c r="H33" s="86" t="s">
        <v>111</v>
      </c>
      <c r="I33" s="86" t="s">
        <v>111</v>
      </c>
      <c r="J33" s="86" t="s">
        <v>111</v>
      </c>
      <c r="K33" s="86" t="s">
        <v>111</v>
      </c>
      <c r="L33" s="86" t="s">
        <v>111</v>
      </c>
      <c r="M33" s="86" t="s">
        <v>111</v>
      </c>
      <c r="N33" s="95" t="s">
        <v>111</v>
      </c>
      <c r="O33" s="95" t="s">
        <v>111</v>
      </c>
    </row>
    <row r="34" spans="1:15" ht="21" hidden="1" customHeight="1" outlineLevel="1" x14ac:dyDescent="0.25">
      <c r="A34" s="63">
        <f>+A32+1</f>
        <v>10</v>
      </c>
      <c r="B34" s="88" t="s">
        <v>134</v>
      </c>
      <c r="C34" s="89" t="s">
        <v>132</v>
      </c>
      <c r="D34" s="93"/>
      <c r="E34" s="93">
        <v>1.1029925096486808</v>
      </c>
      <c r="F34" s="93">
        <v>1.1001667023877968</v>
      </c>
      <c r="G34" s="93">
        <v>1.0974918177064601</v>
      </c>
      <c r="H34" s="93">
        <v>1.0949560792258455</v>
      </c>
      <c r="I34" s="93">
        <v>1.0925489047107453</v>
      </c>
      <c r="J34" s="93">
        <v>1.0902607584516557</v>
      </c>
      <c r="K34" s="93">
        <v>1.0880830250164455</v>
      </c>
      <c r="L34" s="93">
        <v>1.0860079008475272</v>
      </c>
      <c r="M34" s="93">
        <v>1.0840283008293452</v>
      </c>
      <c r="N34" s="94">
        <v>1.0821377774684935</v>
      </c>
      <c r="O34" s="94">
        <v>1.0821377774684935</v>
      </c>
    </row>
    <row r="35" spans="1:15" ht="30" hidden="1" outlineLevel="1" x14ac:dyDescent="0.25">
      <c r="A35" s="43"/>
      <c r="B35" s="84" t="s">
        <v>135</v>
      </c>
      <c r="C35" s="85"/>
      <c r="D35" s="86"/>
      <c r="E35" s="86" t="s">
        <v>111</v>
      </c>
      <c r="F35" s="86" t="s">
        <v>111</v>
      </c>
      <c r="G35" s="86" t="s">
        <v>111</v>
      </c>
      <c r="H35" s="86" t="s">
        <v>111</v>
      </c>
      <c r="I35" s="86" t="s">
        <v>111</v>
      </c>
      <c r="J35" s="86" t="s">
        <v>111</v>
      </c>
      <c r="K35" s="86" t="s">
        <v>111</v>
      </c>
      <c r="L35" s="86" t="s">
        <v>111</v>
      </c>
      <c r="M35" s="86" t="s">
        <v>111</v>
      </c>
      <c r="N35" s="86" t="s">
        <v>111</v>
      </c>
      <c r="O35" s="86" t="s">
        <v>111</v>
      </c>
    </row>
    <row r="36" spans="1:15" collapsed="1" x14ac:dyDescent="0.25"/>
  </sheetData>
  <conditionalFormatting sqref="D11">
    <cfRule type="iconSet" priority="46">
      <iconSet iconSet="3Symbols" showValue="0">
        <cfvo type="percent" val="0"/>
        <cfvo type="num" val="0"/>
        <cfvo type="num" val="1.7500000000000002E-2"/>
      </iconSet>
    </cfRule>
  </conditionalFormatting>
  <conditionalFormatting sqref="D21">
    <cfRule type="iconSet" priority="29">
      <iconSet iconSet="3Symbols" showValue="0">
        <cfvo type="percent" val="0"/>
        <cfvo type="num" val="0"/>
        <cfvo type="num" val="1.7500000000000002E-2"/>
      </iconSet>
    </cfRule>
  </conditionalFormatting>
  <conditionalFormatting sqref="D25">
    <cfRule type="iconSet" priority="27">
      <iconSet iconSet="3Symbols" showValue="0">
        <cfvo type="percent" val="0"/>
        <cfvo type="num" val="0"/>
        <cfvo type="num" val="1.7500000000000002E-2"/>
      </iconSet>
    </cfRule>
  </conditionalFormatting>
  <conditionalFormatting sqref="D31">
    <cfRule type="iconSet" priority="26">
      <iconSet iconSet="3Symbols" showValue="0">
        <cfvo type="percent" val="0"/>
        <cfvo type="num" val="0"/>
        <cfvo type="num" val="1.7500000000000002E-2"/>
      </iconSet>
    </cfRule>
  </conditionalFormatting>
  <conditionalFormatting sqref="E31:N31">
    <cfRule type="iconSet" priority="25">
      <iconSet iconSet="3Symbols" showValue="0">
        <cfvo type="percent" val="0"/>
        <cfvo type="num" val="0"/>
        <cfvo type="num" val="1.7500000000000002E-2"/>
      </iconSet>
    </cfRule>
  </conditionalFormatting>
  <conditionalFormatting sqref="E29:F29">
    <cfRule type="iconSet" priority="24">
      <iconSet iconSet="3Symbols" showValue="0">
        <cfvo type="percent" val="0"/>
        <cfvo type="num" val="0"/>
        <cfvo type="num" val="1.7500000000000002E-2"/>
      </iconSet>
    </cfRule>
  </conditionalFormatting>
  <conditionalFormatting sqref="D17">
    <cfRule type="iconSet" priority="23">
      <iconSet iconSet="3Symbols" showValue="0">
        <cfvo type="percent" val="0"/>
        <cfvo type="num" val="0"/>
        <cfvo type="num" val="1.7500000000000002E-2"/>
      </iconSet>
    </cfRule>
  </conditionalFormatting>
  <conditionalFormatting sqref="D19">
    <cfRule type="iconSet" priority="18">
      <iconSet iconSet="3Symbols" showValue="0">
        <cfvo type="percent" val="0"/>
        <cfvo type="num" val="0"/>
        <cfvo type="num" val="1.7500000000000002E-2"/>
      </iconSet>
    </cfRule>
  </conditionalFormatting>
  <conditionalFormatting sqref="O31">
    <cfRule type="iconSet" priority="15">
      <iconSet iconSet="3Symbols" showValue="0">
        <cfvo type="percent" val="0"/>
        <cfvo type="num" val="0"/>
        <cfvo type="num" val="1.7500000000000002E-2"/>
      </iconSet>
    </cfRule>
  </conditionalFormatting>
  <conditionalFormatting sqref="H11:M11">
    <cfRule type="iconSet" priority="12">
      <iconSet iconSet="3Symbols" showValue="0">
        <cfvo type="percent" val="0"/>
        <cfvo type="num" val="0"/>
        <cfvo type="num" val="1.7500000000000002E-2"/>
      </iconSet>
    </cfRule>
  </conditionalFormatting>
  <conditionalFormatting sqref="N11">
    <cfRule type="iconSet" priority="10">
      <iconSet iconSet="3Symbols" showValue="0">
        <cfvo type="percent" val="0"/>
        <cfvo type="num" val="0"/>
        <cfvo type="num" val="1.7500000000000002E-2"/>
      </iconSet>
    </cfRule>
  </conditionalFormatting>
  <conditionalFormatting sqref="O11">
    <cfRule type="iconSet" priority="11">
      <iconSet iconSet="3Symbols" showValue="0">
        <cfvo type="percent" val="0"/>
        <cfvo type="num" val="0"/>
        <cfvo type="num" val="1.7500000000000002E-2"/>
      </iconSet>
    </cfRule>
  </conditionalFormatting>
  <conditionalFormatting sqref="G25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I25">
    <cfRule type="iconSet" priority="8">
      <iconSet iconSet="3Symbols" showValue="0">
        <cfvo type="percent" val="0"/>
        <cfvo type="num" val="0"/>
        <cfvo type="num" val="1.7500000000000002E-2"/>
      </iconSet>
    </cfRule>
  </conditionalFormatting>
  <conditionalFormatting sqref="K17:M17">
    <cfRule type="iconSet" priority="6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5">
      <iconSet iconSet="3Symbols" showValue="0">
        <cfvo type="percent" val="0"/>
        <cfvo type="num" val="0"/>
        <cfvo type="num" val="1.7500000000000002E-2"/>
      </iconSet>
    </cfRule>
  </conditionalFormatting>
  <conditionalFormatting sqref="F19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O17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conditionalFormatting sqref="N17">
    <cfRule type="iconSet" priority="2">
      <iconSet iconSet="3Symbols" showValue="0">
        <cfvo type="percent" val="0"/>
        <cfvo type="num" val="0"/>
        <cfvo type="num" val="1.7500000000000002E-2"/>
      </iconSet>
    </cfRule>
  </conditionalFormatting>
  <pageMargins left="0.23622047244094491" right="0.23622047244094491" top="0.35433070866141736" bottom="0.35433070866141736" header="0.31496062992125984" footer="0.31496062992125984"/>
  <pageSetup paperSize="8" firstPageNumber="21" fitToHeight="2" orientation="landscape" r:id="rId1"/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626B-6B40-43E7-B879-AE35B6B5FACA}">
  <dimension ref="A1:L27"/>
  <sheetViews>
    <sheetView showGridLines="0" zoomScale="110" zoomScaleNormal="110" workbookViewId="0">
      <pane xSplit="1" ySplit="6" topLeftCell="B7" activePane="bottomRight" state="frozen"/>
      <selection pane="topRight" activeCell="E31" sqref="E31"/>
      <selection pane="bottomLeft" activeCell="E31" sqref="E31"/>
      <selection pane="bottomRight" activeCell="B7" sqref="B7"/>
    </sheetView>
  </sheetViews>
  <sheetFormatPr defaultRowHeight="15" x14ac:dyDescent="0.25"/>
  <cols>
    <col min="1" max="1" width="38.85546875" bestFit="1" customWidth="1"/>
    <col min="2" max="12" width="12.7109375" customWidth="1"/>
  </cols>
  <sheetData>
    <row r="1" spans="1:12" ht="18" x14ac:dyDescent="0.25">
      <c r="A1" s="8" t="s">
        <v>23</v>
      </c>
    </row>
    <row r="2" spans="1:12" ht="18" x14ac:dyDescent="0.25">
      <c r="A2" s="8" t="s">
        <v>161</v>
      </c>
      <c r="B2" s="7"/>
      <c r="C2" s="3"/>
      <c r="D2" s="3"/>
      <c r="E2" s="3"/>
      <c r="F2" s="3"/>
      <c r="G2" s="35"/>
      <c r="H2" s="35"/>
      <c r="I2" s="35"/>
      <c r="J2" s="35"/>
      <c r="K2" s="35"/>
    </row>
    <row r="3" spans="1:12" ht="15.75" x14ac:dyDescent="0.25">
      <c r="A3" s="1" t="s">
        <v>0</v>
      </c>
      <c r="B3" s="7"/>
      <c r="C3" s="3"/>
      <c r="D3" s="3"/>
      <c r="E3" s="3"/>
      <c r="F3" s="3"/>
      <c r="G3" s="35"/>
      <c r="H3" s="35"/>
      <c r="I3" s="35"/>
      <c r="J3" s="35"/>
      <c r="K3" s="35"/>
    </row>
    <row r="4" spans="1:12" x14ac:dyDescent="0.25">
      <c r="A4" s="3"/>
      <c r="B4" s="3"/>
      <c r="C4" s="3"/>
      <c r="D4" s="3"/>
      <c r="E4" s="3"/>
      <c r="F4" s="3"/>
      <c r="G4" s="35"/>
      <c r="H4" s="35"/>
      <c r="I4" s="35"/>
      <c r="J4" s="35"/>
      <c r="K4" s="35"/>
    </row>
    <row r="5" spans="1:12" x14ac:dyDescent="0.25">
      <c r="A5" s="119" t="s">
        <v>1</v>
      </c>
      <c r="B5" s="4" t="s">
        <v>2</v>
      </c>
      <c r="C5" s="72" t="s">
        <v>3</v>
      </c>
      <c r="D5" s="72" t="s">
        <v>4</v>
      </c>
      <c r="E5" s="72" t="s">
        <v>5</v>
      </c>
      <c r="F5" s="72" t="s">
        <v>6</v>
      </c>
      <c r="G5" s="72" t="s">
        <v>7</v>
      </c>
      <c r="H5" s="72" t="s">
        <v>8</v>
      </c>
      <c r="I5" s="72" t="s">
        <v>9</v>
      </c>
      <c r="J5" s="72" t="s">
        <v>10</v>
      </c>
      <c r="K5" s="72" t="s">
        <v>11</v>
      </c>
      <c r="L5" s="72" t="s">
        <v>12</v>
      </c>
    </row>
    <row r="6" spans="1:12" x14ac:dyDescent="0.25">
      <c r="A6" s="119"/>
      <c r="B6" s="4">
        <v>2022</v>
      </c>
      <c r="C6" s="72">
        <v>2023</v>
      </c>
      <c r="D6" s="72">
        <v>2024</v>
      </c>
      <c r="E6" s="72">
        <v>2025</v>
      </c>
      <c r="F6" s="72">
        <v>2026</v>
      </c>
      <c r="G6" s="72">
        <v>2027</v>
      </c>
      <c r="H6" s="72">
        <v>2028</v>
      </c>
      <c r="I6" s="72">
        <v>2029</v>
      </c>
      <c r="J6" s="72">
        <v>2030</v>
      </c>
      <c r="K6" s="72">
        <v>2031</v>
      </c>
      <c r="L6" s="72">
        <v>2032</v>
      </c>
    </row>
    <row r="7" spans="1:12" x14ac:dyDescent="0.25">
      <c r="A7" s="6" t="s">
        <v>14</v>
      </c>
      <c r="B7" s="73">
        <v>0.02</v>
      </c>
      <c r="C7" s="73">
        <v>0.02</v>
      </c>
      <c r="D7" s="73">
        <v>0.02</v>
      </c>
      <c r="E7" s="73">
        <v>0.02</v>
      </c>
      <c r="F7" s="73">
        <v>0.02</v>
      </c>
      <c r="G7" s="73">
        <v>0.02</v>
      </c>
      <c r="H7" s="73">
        <v>0.02</v>
      </c>
      <c r="I7" s="73">
        <v>0.02</v>
      </c>
      <c r="J7" s="73">
        <v>0.02</v>
      </c>
      <c r="K7" s="73">
        <v>0.02</v>
      </c>
      <c r="L7" s="73">
        <v>0.02</v>
      </c>
    </row>
    <row r="8" spans="1:12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ht="15.75" x14ac:dyDescent="0.25">
      <c r="A9" s="5" t="s">
        <v>13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x14ac:dyDescent="0.25">
      <c r="A10" s="6" t="s">
        <v>142</v>
      </c>
      <c r="B10" s="73">
        <v>0.02</v>
      </c>
      <c r="C10" s="101">
        <v>0.01</v>
      </c>
      <c r="D10" s="75">
        <v>2.5000000000000001E-2</v>
      </c>
      <c r="E10" s="75">
        <v>2.5000000000000001E-2</v>
      </c>
      <c r="F10" s="75">
        <v>2.5000000000000001E-2</v>
      </c>
      <c r="G10" s="75">
        <v>2.5000000000000001E-2</v>
      </c>
      <c r="H10" s="75">
        <v>2.5000000000000001E-2</v>
      </c>
      <c r="I10" s="75">
        <v>2.5000000000000001E-2</v>
      </c>
      <c r="J10" s="75">
        <v>2.5000000000000001E-2</v>
      </c>
      <c r="K10" s="75">
        <v>2.5000000000000001E-2</v>
      </c>
      <c r="L10" s="75">
        <v>2.5000000000000001E-2</v>
      </c>
    </row>
    <row r="11" spans="1:12" x14ac:dyDescent="0.25">
      <c r="A11" s="6" t="s">
        <v>15</v>
      </c>
      <c r="B11" s="73">
        <v>5.0000000000000001E-3</v>
      </c>
      <c r="C11" s="75">
        <v>5.0000000000000001E-3</v>
      </c>
      <c r="D11" s="75">
        <v>5.0000000000000001E-3</v>
      </c>
      <c r="E11" s="75">
        <v>5.0000000000000001E-3</v>
      </c>
      <c r="F11" s="75">
        <v>5.0000000000000001E-3</v>
      </c>
      <c r="G11" s="75">
        <v>5.0000000000000001E-3</v>
      </c>
      <c r="H11" s="75">
        <v>5.0000000000000001E-3</v>
      </c>
      <c r="I11" s="75">
        <v>5.0000000000000001E-3</v>
      </c>
      <c r="J11" s="75">
        <v>5.0000000000000001E-3</v>
      </c>
      <c r="K11" s="75">
        <v>5.0000000000000001E-3</v>
      </c>
      <c r="L11" s="75">
        <v>5.0000000000000001E-3</v>
      </c>
    </row>
    <row r="12" spans="1:12" x14ac:dyDescent="0.25">
      <c r="A12" s="6" t="s">
        <v>16</v>
      </c>
      <c r="B12" s="73">
        <v>5.0000000000000001E-3</v>
      </c>
      <c r="C12" s="75">
        <v>5.0000000000000001E-3</v>
      </c>
      <c r="D12" s="75">
        <v>5.0000000000000001E-3</v>
      </c>
      <c r="E12" s="75">
        <v>5.0000000000000001E-3</v>
      </c>
      <c r="F12" s="75">
        <v>5.0000000000000001E-3</v>
      </c>
      <c r="G12" s="75">
        <v>5.0000000000000001E-3</v>
      </c>
      <c r="H12" s="75">
        <v>5.0000000000000001E-3</v>
      </c>
      <c r="I12" s="75">
        <v>5.0000000000000001E-3</v>
      </c>
      <c r="J12" s="75">
        <v>5.0000000000000001E-3</v>
      </c>
      <c r="K12" s="75">
        <v>5.0000000000000001E-3</v>
      </c>
      <c r="L12" s="75">
        <v>5.0000000000000001E-3</v>
      </c>
    </row>
    <row r="13" spans="1:12" x14ac:dyDescent="0.25">
      <c r="A13" s="6" t="s">
        <v>17</v>
      </c>
      <c r="B13" s="73">
        <v>5.0000000000000001E-3</v>
      </c>
      <c r="C13" s="75">
        <v>5.0000000000000001E-3</v>
      </c>
      <c r="D13" s="75">
        <v>5.0000000000000001E-3</v>
      </c>
      <c r="E13" s="75">
        <v>5.0000000000000001E-3</v>
      </c>
      <c r="F13" s="75">
        <v>5.0000000000000001E-3</v>
      </c>
      <c r="G13" s="75">
        <v>5.0000000000000001E-3</v>
      </c>
      <c r="H13" s="75">
        <v>5.0000000000000001E-3</v>
      </c>
      <c r="I13" s="75">
        <v>5.0000000000000001E-3</v>
      </c>
      <c r="J13" s="75">
        <v>5.0000000000000001E-3</v>
      </c>
      <c r="K13" s="75">
        <v>5.0000000000000001E-3</v>
      </c>
      <c r="L13" s="75">
        <v>5.0000000000000001E-3</v>
      </c>
    </row>
    <row r="14" spans="1:12" x14ac:dyDescent="0.25">
      <c r="A14" s="6" t="s">
        <v>143</v>
      </c>
      <c r="B14" s="73">
        <v>5.0000000000000001E-3</v>
      </c>
      <c r="C14" s="75">
        <v>5.0000000000000001E-3</v>
      </c>
      <c r="D14" s="75">
        <v>5.0000000000000001E-3</v>
      </c>
      <c r="E14" s="75">
        <v>5.0000000000000001E-3</v>
      </c>
      <c r="F14" s="75">
        <v>5.0000000000000001E-3</v>
      </c>
      <c r="G14" s="75">
        <v>5.0000000000000001E-3</v>
      </c>
      <c r="H14" s="75">
        <v>5.0000000000000001E-3</v>
      </c>
      <c r="I14" s="75">
        <v>5.0000000000000001E-3</v>
      </c>
      <c r="J14" s="75">
        <v>5.0000000000000001E-3</v>
      </c>
      <c r="K14" s="75">
        <v>5.0000000000000001E-3</v>
      </c>
      <c r="L14" s="75">
        <v>5.0000000000000001E-3</v>
      </c>
    </row>
    <row r="15" spans="1:12" x14ac:dyDescent="0.25">
      <c r="A15" s="6" t="s">
        <v>144</v>
      </c>
      <c r="B15" s="73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x14ac:dyDescent="0.25">
      <c r="A16" s="6" t="s">
        <v>28</v>
      </c>
      <c r="B16" s="73">
        <v>5.0000000000000001E-3</v>
      </c>
      <c r="C16" s="75">
        <v>5.0000000000000001E-3</v>
      </c>
      <c r="D16" s="75">
        <v>5.0000000000000001E-3</v>
      </c>
      <c r="E16" s="75">
        <v>5.0000000000000001E-3</v>
      </c>
      <c r="F16" s="75">
        <v>5.0000000000000001E-3</v>
      </c>
      <c r="G16" s="75">
        <v>5.0000000000000001E-3</v>
      </c>
      <c r="H16" s="75">
        <v>5.0000000000000001E-3</v>
      </c>
      <c r="I16" s="75">
        <v>5.0000000000000001E-3</v>
      </c>
      <c r="J16" s="75">
        <v>5.0000000000000001E-3</v>
      </c>
      <c r="K16" s="75">
        <v>5.0000000000000001E-3</v>
      </c>
      <c r="L16" s="75">
        <v>5.0000000000000001E-3</v>
      </c>
    </row>
    <row r="17" spans="1:12" x14ac:dyDescent="0.25">
      <c r="A17" s="6" t="s">
        <v>18</v>
      </c>
      <c r="B17" s="73">
        <v>5.0000000000000001E-3</v>
      </c>
      <c r="C17" s="75">
        <v>5.0000000000000001E-3</v>
      </c>
      <c r="D17" s="75">
        <v>5.0000000000000001E-3</v>
      </c>
      <c r="E17" s="75">
        <v>5.0000000000000001E-3</v>
      </c>
      <c r="F17" s="75">
        <v>5.0000000000000001E-3</v>
      </c>
      <c r="G17" s="75">
        <v>5.0000000000000001E-3</v>
      </c>
      <c r="H17" s="75">
        <v>5.0000000000000001E-3</v>
      </c>
      <c r="I17" s="75">
        <v>5.0000000000000001E-3</v>
      </c>
      <c r="J17" s="75">
        <v>5.0000000000000001E-3</v>
      </c>
      <c r="K17" s="75">
        <v>5.0000000000000001E-3</v>
      </c>
      <c r="L17" s="75">
        <v>5.0000000000000001E-3</v>
      </c>
    </row>
    <row r="18" spans="1:12" x14ac:dyDescent="0.25">
      <c r="A18" s="6" t="s">
        <v>145</v>
      </c>
      <c r="B18" s="73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</row>
    <row r="19" spans="1:12" x14ac:dyDescent="0.25">
      <c r="A19" s="6" t="s">
        <v>146</v>
      </c>
      <c r="B19" s="73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</row>
    <row r="20" spans="1:12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ht="15.75" x14ac:dyDescent="0.25">
      <c r="A21" s="5" t="s">
        <v>19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x14ac:dyDescent="0.25">
      <c r="A22" s="6" t="s">
        <v>20</v>
      </c>
      <c r="B22" s="73">
        <v>2.5000000000000001E-2</v>
      </c>
      <c r="C22" s="75">
        <v>2.5000000000000001E-2</v>
      </c>
      <c r="D22" s="75">
        <v>2.5000000000000001E-2</v>
      </c>
      <c r="E22" s="75">
        <v>2.5000000000000001E-2</v>
      </c>
      <c r="F22" s="75">
        <v>2.5000000000000001E-2</v>
      </c>
      <c r="G22" s="75">
        <v>0.02</v>
      </c>
      <c r="H22" s="75">
        <v>0.02</v>
      </c>
      <c r="I22" s="75">
        <v>0.02</v>
      </c>
      <c r="J22" s="75">
        <v>0.02</v>
      </c>
      <c r="K22" s="75">
        <v>0.02</v>
      </c>
      <c r="L22" s="75">
        <v>0.02</v>
      </c>
    </row>
    <row r="23" spans="1:12" x14ac:dyDescent="0.25">
      <c r="A23" s="6" t="s">
        <v>38</v>
      </c>
      <c r="B23" s="120" t="s">
        <v>163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x14ac:dyDescent="0.25">
      <c r="A24" s="76" t="s">
        <v>147</v>
      </c>
      <c r="B24" s="73">
        <v>3.5000000000000001E-3</v>
      </c>
      <c r="C24" s="73">
        <v>3.5000000000000001E-3</v>
      </c>
      <c r="D24" s="73">
        <v>3.5000000000000001E-3</v>
      </c>
      <c r="E24" s="73">
        <v>3.5000000000000001E-3</v>
      </c>
      <c r="F24" s="73">
        <v>3.5000000000000001E-3</v>
      </c>
      <c r="G24" s="73">
        <v>3.5000000000000001E-3</v>
      </c>
      <c r="H24" s="73">
        <v>3.5000000000000001E-3</v>
      </c>
      <c r="I24" s="73">
        <v>3.5000000000000001E-3</v>
      </c>
      <c r="J24" s="73">
        <v>3.5000000000000001E-3</v>
      </c>
      <c r="K24" s="73">
        <v>3.5000000000000001E-3</v>
      </c>
      <c r="L24" s="73">
        <v>3.5000000000000001E-3</v>
      </c>
    </row>
    <row r="25" spans="1:12" x14ac:dyDescent="0.25">
      <c r="A25" s="76" t="s">
        <v>22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</row>
    <row r="26" spans="1:12" x14ac:dyDescent="0.25">
      <c r="A26" s="6" t="s">
        <v>148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</row>
    <row r="27" spans="1:12" x14ac:dyDescent="0.25">
      <c r="A27" s="6" t="s">
        <v>149</v>
      </c>
      <c r="B27" s="73">
        <v>5.0000000000000001E-3</v>
      </c>
      <c r="C27" s="75">
        <v>5.0000000000000001E-3</v>
      </c>
      <c r="D27" s="75">
        <v>5.0000000000000001E-3</v>
      </c>
      <c r="E27" s="75">
        <v>5.0000000000000001E-3</v>
      </c>
      <c r="F27" s="75">
        <v>5.0000000000000001E-3</v>
      </c>
      <c r="G27" s="75">
        <v>5.0000000000000001E-3</v>
      </c>
      <c r="H27" s="75">
        <v>5.0000000000000001E-3</v>
      </c>
      <c r="I27" s="75">
        <v>5.0000000000000001E-3</v>
      </c>
      <c r="J27" s="75">
        <v>5.0000000000000001E-3</v>
      </c>
      <c r="K27" s="75">
        <v>5.0000000000000001E-3</v>
      </c>
      <c r="L27" s="75">
        <v>5.0000000000000001E-3</v>
      </c>
    </row>
  </sheetData>
  <mergeCells count="2">
    <mergeCell ref="A5:A6"/>
    <mergeCell ref="B23:L23"/>
  </mergeCells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6631-F1F1-4BC1-806E-2D69E76A83EF}">
  <sheetPr>
    <tabColor rgb="FF00B050"/>
  </sheetPr>
  <dimension ref="A1:L46"/>
  <sheetViews>
    <sheetView showGridLines="0" zoomScale="110" zoomScaleNormal="110" zoomScaleSheetLayoutView="130" workbookViewId="0">
      <pane xSplit="1" ySplit="7" topLeftCell="B8" activePane="bottomRight" state="frozen"/>
      <selection pane="topRight" activeCell="B7" sqref="B7"/>
      <selection pane="bottomLeft" activeCell="B7" sqref="B7"/>
      <selection pane="bottomRight" activeCell="B8" sqref="B8"/>
    </sheetView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8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8" x14ac:dyDescent="0.25">
      <c r="A2" s="8" t="str">
        <f>+'Assumptions - Maintain SV'!A2</f>
        <v>Maintain SV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.75" x14ac:dyDescent="0.25">
      <c r="A3" s="1" t="s">
        <v>152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25</v>
      </c>
    </row>
    <row r="9" spans="1:12" hidden="1" x14ac:dyDescent="0.25">
      <c r="A9" s="12" t="s">
        <v>26</v>
      </c>
    </row>
    <row r="10" spans="1:12" x14ac:dyDescent="0.25">
      <c r="A10" s="3" t="s">
        <v>27</v>
      </c>
      <c r="B10" s="16">
        <v>204233911.47</v>
      </c>
      <c r="C10" s="16">
        <v>205997677.23000002</v>
      </c>
      <c r="D10" s="16">
        <v>211182809.13</v>
      </c>
      <c r="E10" s="16">
        <v>216497179.48999998</v>
      </c>
      <c r="F10" s="16">
        <v>221944011.60000005</v>
      </c>
      <c r="G10" s="16">
        <v>227526609.25999999</v>
      </c>
      <c r="H10" s="16">
        <v>233248358.68999994</v>
      </c>
      <c r="I10" s="16">
        <v>239112730.61000001</v>
      </c>
      <c r="J10" s="16">
        <v>245123282.36000001</v>
      </c>
      <c r="K10" s="16">
        <v>251283660.02000001</v>
      </c>
      <c r="L10" s="16">
        <v>228826137.27999997</v>
      </c>
    </row>
    <row r="11" spans="1:12" x14ac:dyDescent="0.25">
      <c r="A11" s="3" t="s">
        <v>16</v>
      </c>
      <c r="B11" s="16">
        <v>60746399.750000007</v>
      </c>
      <c r="C11" s="16">
        <v>62490689.360000014</v>
      </c>
      <c r="D11" s="16">
        <v>62200142.830000006</v>
      </c>
      <c r="E11" s="16">
        <v>62511143.529999994</v>
      </c>
      <c r="F11" s="16">
        <v>62823699.249999993</v>
      </c>
      <c r="G11" s="16">
        <v>63137817.75</v>
      </c>
      <c r="H11" s="16">
        <v>63453506.840000004</v>
      </c>
      <c r="I11" s="16">
        <v>63770774.380000003</v>
      </c>
      <c r="J11" s="16">
        <v>64089628.240000002</v>
      </c>
      <c r="K11" s="16">
        <v>64410076.379999995</v>
      </c>
      <c r="L11" s="16">
        <v>64732126.75</v>
      </c>
    </row>
    <row r="12" spans="1:12" x14ac:dyDescent="0.25">
      <c r="A12" s="3" t="s">
        <v>28</v>
      </c>
      <c r="B12" s="16">
        <v>2339006.16</v>
      </c>
      <c r="C12" s="16">
        <v>2360701.19</v>
      </c>
      <c r="D12" s="16">
        <v>2382454.7000000002</v>
      </c>
      <c r="E12" s="16">
        <v>2519266.9700000002</v>
      </c>
      <c r="F12" s="16">
        <v>2665138.2999999998</v>
      </c>
      <c r="G12" s="16">
        <v>2813068.99</v>
      </c>
      <c r="H12" s="16">
        <v>2966059.33</v>
      </c>
      <c r="I12" s="16">
        <v>3122109.63</v>
      </c>
      <c r="J12" s="16">
        <v>3279220.18</v>
      </c>
      <c r="K12" s="16">
        <v>3443391.28</v>
      </c>
      <c r="L12" s="16">
        <v>3521623.24</v>
      </c>
    </row>
    <row r="13" spans="1:12" x14ac:dyDescent="0.25">
      <c r="A13" s="3" t="s">
        <v>17</v>
      </c>
      <c r="B13" s="16">
        <v>10122481.720000001</v>
      </c>
      <c r="C13" s="16">
        <v>9160092.1000000015</v>
      </c>
      <c r="D13" s="16">
        <v>9205892.5700000003</v>
      </c>
      <c r="E13" s="16">
        <v>9251922.0299999993</v>
      </c>
      <c r="F13" s="16">
        <v>9298181.6400000006</v>
      </c>
      <c r="G13" s="16">
        <v>9344672.5699999984</v>
      </c>
      <c r="H13" s="16">
        <v>9391395.9200000018</v>
      </c>
      <c r="I13" s="16">
        <v>9438352.8900000006</v>
      </c>
      <c r="J13" s="16">
        <v>9485544.6600000001</v>
      </c>
      <c r="K13" s="16">
        <v>9532972.370000001</v>
      </c>
      <c r="L13" s="16">
        <v>9580637.2299999986</v>
      </c>
    </row>
    <row r="14" spans="1:12" x14ac:dyDescent="0.25">
      <c r="A14" s="3" t="s">
        <v>143</v>
      </c>
      <c r="B14" s="16">
        <v>7595286.4199999999</v>
      </c>
      <c r="C14" s="16">
        <v>7901193.8500000006</v>
      </c>
      <c r="D14" s="16">
        <v>7940699.8199999994</v>
      </c>
      <c r="E14" s="16">
        <v>7980403.3200000003</v>
      </c>
      <c r="F14" s="16">
        <v>8020305.3400000008</v>
      </c>
      <c r="G14" s="16">
        <v>8060406.8600000003</v>
      </c>
      <c r="H14" s="16">
        <v>8100708.8900000006</v>
      </c>
      <c r="I14" s="16">
        <v>8141212.4299999997</v>
      </c>
      <c r="J14" s="16">
        <v>8181918.5</v>
      </c>
      <c r="K14" s="16">
        <v>8222828.0900000008</v>
      </c>
      <c r="L14" s="16">
        <v>8263942.2299999995</v>
      </c>
    </row>
    <row r="15" spans="1:12" x14ac:dyDescent="0.25">
      <c r="A15" s="3" t="s">
        <v>29</v>
      </c>
      <c r="B15" s="16">
        <v>42125853.120000005</v>
      </c>
      <c r="C15" s="16">
        <v>42033460.629999995</v>
      </c>
      <c r="D15" s="16">
        <v>42445749.410000004</v>
      </c>
      <c r="E15" s="16">
        <v>42864222.530000001</v>
      </c>
      <c r="F15" s="16">
        <v>43288972.739999995</v>
      </c>
      <c r="G15" s="16">
        <v>43720094.210000001</v>
      </c>
      <c r="H15" s="16">
        <v>44157682.5</v>
      </c>
      <c r="I15" s="16">
        <v>44601834.620000005</v>
      </c>
      <c r="J15" s="16">
        <v>45052649.020000003</v>
      </c>
      <c r="K15" s="16">
        <v>45510225.629999995</v>
      </c>
      <c r="L15" s="16">
        <v>45974665.890000001</v>
      </c>
    </row>
    <row r="16" spans="1:12" x14ac:dyDescent="0.25">
      <c r="A16" s="3" t="s">
        <v>30</v>
      </c>
      <c r="B16" s="16">
        <v>49775109.629999995</v>
      </c>
      <c r="C16" s="16">
        <v>47889562.469999999</v>
      </c>
      <c r="D16" s="16">
        <v>47889562.469999999</v>
      </c>
      <c r="E16" s="16">
        <v>47889562.469999999</v>
      </c>
      <c r="F16" s="16">
        <v>47889562.469999999</v>
      </c>
      <c r="G16" s="16">
        <v>47889562.469999999</v>
      </c>
      <c r="H16" s="16">
        <v>47889562.469999999</v>
      </c>
      <c r="I16" s="16">
        <v>47889562.469999999</v>
      </c>
      <c r="J16" s="16">
        <v>47889562.469999999</v>
      </c>
      <c r="K16" s="16">
        <v>47889562.469999999</v>
      </c>
      <c r="L16" s="16">
        <v>47889562.469999999</v>
      </c>
    </row>
    <row r="17" spans="1:12" x14ac:dyDescent="0.25">
      <c r="A17" s="3" t="s">
        <v>31</v>
      </c>
      <c r="B17" s="16">
        <v>70473992.450000003</v>
      </c>
      <c r="C17" s="16">
        <v>70826362.409999996</v>
      </c>
      <c r="D17" s="16">
        <v>71180494.230000004</v>
      </c>
      <c r="E17" s="16">
        <v>71536396.690000013</v>
      </c>
      <c r="F17" s="16">
        <v>71894078.689999998</v>
      </c>
      <c r="G17" s="16">
        <v>72253549.079999998</v>
      </c>
      <c r="H17" s="16">
        <v>72614816.829999998</v>
      </c>
      <c r="I17" s="16">
        <v>72977890.910000011</v>
      </c>
      <c r="J17" s="16">
        <v>73342780.370000005</v>
      </c>
      <c r="K17" s="16">
        <v>73709494.280000001</v>
      </c>
      <c r="L17" s="16">
        <v>74078041.75999999</v>
      </c>
    </row>
    <row r="18" spans="1:12" x14ac:dyDescent="0.25">
      <c r="A18" s="13" t="s">
        <v>32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idden="1" outlineLevel="1" x14ac:dyDescent="0.25">
      <c r="A19" s="79" t="s">
        <v>150</v>
      </c>
      <c r="B19" s="16">
        <v>58350000</v>
      </c>
      <c r="C19" s="16">
        <v>24940190</v>
      </c>
      <c r="D19" s="16">
        <v>5872379</v>
      </c>
      <c r="E19" s="16">
        <v>1990151</v>
      </c>
      <c r="F19" s="16">
        <v>3089800</v>
      </c>
      <c r="G19" s="3"/>
      <c r="H19" s="3"/>
      <c r="I19" s="3"/>
      <c r="J19" s="3"/>
      <c r="K19" s="3"/>
      <c r="L19" s="3"/>
    </row>
    <row r="20" spans="1:12" hidden="1" outlineLevel="1" x14ac:dyDescent="0.25">
      <c r="A20" s="79" t="s">
        <v>151</v>
      </c>
      <c r="B20" s="16">
        <v>-32610500</v>
      </c>
      <c r="C20" s="16">
        <v>-19645825</v>
      </c>
      <c r="D20" s="16">
        <v>-4460000</v>
      </c>
      <c r="E20" s="16">
        <v>-1706200</v>
      </c>
      <c r="F20" s="16">
        <v>-1359650</v>
      </c>
      <c r="G20" s="3"/>
      <c r="H20" s="3"/>
      <c r="I20" s="3"/>
      <c r="J20" s="3"/>
      <c r="K20" s="3"/>
      <c r="L20" s="3"/>
    </row>
    <row r="21" spans="1:12" collapsed="1" x14ac:dyDescent="0.25">
      <c r="A21" s="3" t="s">
        <v>33</v>
      </c>
      <c r="B21" s="16">
        <v>25739500</v>
      </c>
      <c r="C21" s="16">
        <v>5294365</v>
      </c>
      <c r="D21" s="16">
        <v>1412379</v>
      </c>
      <c r="E21" s="16">
        <v>283951</v>
      </c>
      <c r="F21" s="16">
        <v>1730150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ht="26.25" hidden="1" outlineLevel="1" x14ac:dyDescent="0.25">
      <c r="A22" s="14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collapsed="1" x14ac:dyDescent="0.25">
      <c r="A23" s="15" t="s">
        <v>35</v>
      </c>
      <c r="B23" s="18">
        <f t="shared" ref="B23:L23" si="0">SUM(B10:B17)+B21+B22</f>
        <v>473151540.72000003</v>
      </c>
      <c r="C23" s="18">
        <f t="shared" si="0"/>
        <v>453954104.24000001</v>
      </c>
      <c r="D23" s="18">
        <f t="shared" si="0"/>
        <v>455840184.15999997</v>
      </c>
      <c r="E23" s="18">
        <f t="shared" si="0"/>
        <v>461334048.03000003</v>
      </c>
      <c r="F23" s="18">
        <f t="shared" si="0"/>
        <v>469554100.03000003</v>
      </c>
      <c r="G23" s="18">
        <f t="shared" si="0"/>
        <v>474745781.19</v>
      </c>
      <c r="H23" s="18">
        <f t="shared" si="0"/>
        <v>481822091.46999997</v>
      </c>
      <c r="I23" s="18">
        <f t="shared" si="0"/>
        <v>489054467.94</v>
      </c>
      <c r="J23" s="18">
        <f t="shared" si="0"/>
        <v>496444585.80000007</v>
      </c>
      <c r="K23" s="18">
        <f t="shared" si="0"/>
        <v>504002210.51999986</v>
      </c>
      <c r="L23" s="18">
        <f t="shared" si="0"/>
        <v>482866736.85000002</v>
      </c>
    </row>
    <row r="24" spans="1:12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x14ac:dyDescent="0.25">
      <c r="B25" s="3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 s="11" t="s">
        <v>36</v>
      </c>
    </row>
    <row r="27" spans="1:12" x14ac:dyDescent="0.25">
      <c r="A27" s="3" t="s">
        <v>37</v>
      </c>
      <c r="B27" s="16">
        <v>143291550.78000003</v>
      </c>
      <c r="C27" s="77">
        <v>150858331.93999997</v>
      </c>
      <c r="D27" s="77">
        <v>154014790.24999997</v>
      </c>
      <c r="E27" s="77">
        <v>157865160</v>
      </c>
      <c r="F27" s="77">
        <v>161811789.02999997</v>
      </c>
      <c r="G27" s="77">
        <v>165048024.82000002</v>
      </c>
      <c r="H27" s="77">
        <v>168348985.29999998</v>
      </c>
      <c r="I27" s="77">
        <v>171715964.99999997</v>
      </c>
      <c r="J27" s="77">
        <v>175150284.30000004</v>
      </c>
      <c r="K27" s="77">
        <v>178653289.97</v>
      </c>
      <c r="L27" s="77">
        <v>174426355.76000005</v>
      </c>
    </row>
    <row r="28" spans="1:12" x14ac:dyDescent="0.25">
      <c r="A28" s="3" t="s">
        <v>38</v>
      </c>
      <c r="B28" s="16">
        <v>3391448.5700000003</v>
      </c>
      <c r="C28" s="77">
        <v>3341700</v>
      </c>
      <c r="D28" s="77">
        <v>3441309.9699999997</v>
      </c>
      <c r="E28" s="77">
        <v>3393335.9699999997</v>
      </c>
      <c r="F28" s="77">
        <v>3318727.9699999997</v>
      </c>
      <c r="G28" s="77">
        <v>3163795.9699999997</v>
      </c>
      <c r="H28" s="77">
        <v>2907184.9699999997</v>
      </c>
      <c r="I28" s="77">
        <v>2750295.9699999997</v>
      </c>
      <c r="J28" s="77">
        <v>2440918.9699999997</v>
      </c>
      <c r="K28" s="77">
        <v>2179918.9699999997</v>
      </c>
      <c r="L28" s="77">
        <v>1869168.97</v>
      </c>
    </row>
    <row r="29" spans="1:12" x14ac:dyDescent="0.25">
      <c r="A29" s="3" t="s">
        <v>21</v>
      </c>
      <c r="B29" s="16">
        <v>130296877.41</v>
      </c>
      <c r="C29" s="77">
        <v>133157799.28999998</v>
      </c>
      <c r="D29" s="77">
        <v>130524272.27000003</v>
      </c>
      <c r="E29" s="77">
        <v>130501825.95000002</v>
      </c>
      <c r="F29" s="77">
        <v>131688384.02835937</v>
      </c>
      <c r="G29" s="77">
        <v>129097455.45000002</v>
      </c>
      <c r="H29" s="77">
        <v>128945563.74999999</v>
      </c>
      <c r="I29" s="77">
        <v>129292479.50999999</v>
      </c>
      <c r="J29" s="77">
        <v>132388491.72388484</v>
      </c>
      <c r="K29" s="77">
        <v>129992156.03999998</v>
      </c>
      <c r="L29" s="77">
        <v>125243023.72999999</v>
      </c>
    </row>
    <row r="30" spans="1:12" x14ac:dyDescent="0.25">
      <c r="A30" s="3" t="s">
        <v>39</v>
      </c>
      <c r="B30" s="16">
        <v>88394045</v>
      </c>
      <c r="C30" s="77">
        <v>83100401.240000203</v>
      </c>
      <c r="D30" s="77">
        <v>86897756.110000223</v>
      </c>
      <c r="E30" s="77">
        <v>89695110.960000202</v>
      </c>
      <c r="F30" s="77">
        <v>92492465.810000241</v>
      </c>
      <c r="G30" s="77">
        <v>95289820.66000022</v>
      </c>
      <c r="H30" s="77">
        <v>98087175.510000229</v>
      </c>
      <c r="I30" s="77">
        <v>100884530.36000022</v>
      </c>
      <c r="J30" s="77">
        <v>103681885.21000025</v>
      </c>
      <c r="K30" s="77">
        <v>106479240.06000024</v>
      </c>
      <c r="L30" s="77">
        <v>109276594.91000023</v>
      </c>
    </row>
    <row r="31" spans="1:12" hidden="1" outlineLevel="1" x14ac:dyDescent="0.25">
      <c r="A31" s="3" t="s">
        <v>40</v>
      </c>
    </row>
    <row r="32" spans="1:12" collapsed="1" x14ac:dyDescent="0.25">
      <c r="A32" s="3" t="s">
        <v>22</v>
      </c>
      <c r="B32" s="16">
        <v>22613251.02</v>
      </c>
      <c r="C32" s="77">
        <v>22606557.530000001</v>
      </c>
      <c r="D32" s="77">
        <v>22606557.530000001</v>
      </c>
      <c r="E32" s="77">
        <v>22606557.530000001</v>
      </c>
      <c r="F32" s="77">
        <v>22606557.530000001</v>
      </c>
      <c r="G32" s="77">
        <v>22606557.530000001</v>
      </c>
      <c r="H32" s="77">
        <v>22606557.530000001</v>
      </c>
      <c r="I32" s="77">
        <v>22606557.530000001</v>
      </c>
      <c r="J32" s="77">
        <v>22606557.530000001</v>
      </c>
      <c r="K32" s="77">
        <v>22606557.530000001</v>
      </c>
      <c r="L32" s="77">
        <v>22606557.530000001</v>
      </c>
    </row>
    <row r="33" spans="1:12" hidden="1" outlineLevel="1" x14ac:dyDescent="0.25">
      <c r="A33" s="3" t="s">
        <v>41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collapsed="1" x14ac:dyDescent="0.25">
      <c r="A34" s="15" t="s">
        <v>42</v>
      </c>
      <c r="B34" s="18">
        <f>SUM(B27:B33)</f>
        <v>387987172.77999997</v>
      </c>
      <c r="C34" s="106">
        <f t="shared" ref="C34:K34" si="1">SUM(C27:C33)</f>
        <v>393064790.00000012</v>
      </c>
      <c r="D34" s="106">
        <f t="shared" si="1"/>
        <v>397484686.13000023</v>
      </c>
      <c r="E34" s="106">
        <f t="shared" si="1"/>
        <v>404061990.41000021</v>
      </c>
      <c r="F34" s="106">
        <f t="shared" si="1"/>
        <v>411917924.36835957</v>
      </c>
      <c r="G34" s="106">
        <f t="shared" si="1"/>
        <v>415205654.43000019</v>
      </c>
      <c r="H34" s="106">
        <f t="shared" si="1"/>
        <v>420895467.06000018</v>
      </c>
      <c r="I34" s="106">
        <f t="shared" si="1"/>
        <v>427249828.37000012</v>
      </c>
      <c r="J34" s="106">
        <f t="shared" si="1"/>
        <v>436268137.73388505</v>
      </c>
      <c r="K34" s="106">
        <f t="shared" si="1"/>
        <v>439911162.57000017</v>
      </c>
      <c r="L34" s="106">
        <f t="shared" ref="L34" si="2">SUM(L27:L33)</f>
        <v>433421700.90000021</v>
      </c>
    </row>
    <row r="35" spans="1:12" x14ac:dyDescent="0.25">
      <c r="A35" s="3"/>
      <c r="B35" s="36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ht="15.75" thickBot="1" x14ac:dyDescent="0.3">
      <c r="A36" s="11" t="s">
        <v>43</v>
      </c>
      <c r="B36" s="20">
        <f>B23-B34</f>
        <v>85164367.940000057</v>
      </c>
      <c r="C36" s="125">
        <f t="shared" ref="C36:K36" si="3">C23-C34</f>
        <v>60889314.23999989</v>
      </c>
      <c r="D36" s="125">
        <f t="shared" si="3"/>
        <v>58355498.029999733</v>
      </c>
      <c r="E36" s="125">
        <f t="shared" si="3"/>
        <v>57272057.619999826</v>
      </c>
      <c r="F36" s="125">
        <f t="shared" si="3"/>
        <v>57636175.661640465</v>
      </c>
      <c r="G36" s="125">
        <f t="shared" si="3"/>
        <v>59540126.759999812</v>
      </c>
      <c r="H36" s="125">
        <f t="shared" si="3"/>
        <v>60926624.409999788</v>
      </c>
      <c r="I36" s="125">
        <f t="shared" si="3"/>
        <v>61804639.569999874</v>
      </c>
      <c r="J36" s="125">
        <f t="shared" si="3"/>
        <v>60176448.066115022</v>
      </c>
      <c r="K36" s="125">
        <f t="shared" si="3"/>
        <v>64091047.94999969</v>
      </c>
      <c r="L36" s="125">
        <f t="shared" ref="L36" si="4">L23-L34</f>
        <v>49445035.949999809</v>
      </c>
    </row>
    <row r="37" spans="1:12" x14ac:dyDescent="0.25">
      <c r="B37" s="36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hidden="1" outlineLevel="1" x14ac:dyDescent="0.25">
      <c r="A38" s="11" t="s">
        <v>44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idden="1" outlineLevel="1" x14ac:dyDescent="0.25">
      <c r="A39" s="3" t="s">
        <v>45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hidden="1" outlineLevel="1" x14ac:dyDescent="0.25"/>
    <row r="41" spans="1:12" ht="15.75" collapsed="1" thickBot="1" x14ac:dyDescent="0.3">
      <c r="A41" s="11" t="s">
        <v>46</v>
      </c>
      <c r="B41" s="22">
        <f>B36+B39</f>
        <v>85164367.940000057</v>
      </c>
      <c r="C41" s="126">
        <f t="shared" ref="C41:K41" si="5">C36+C39</f>
        <v>60889314.23999989</v>
      </c>
      <c r="D41" s="126">
        <f t="shared" si="5"/>
        <v>58355498.029999733</v>
      </c>
      <c r="E41" s="126">
        <f t="shared" si="5"/>
        <v>57272057.619999826</v>
      </c>
      <c r="F41" s="126">
        <f t="shared" si="5"/>
        <v>57636175.661640465</v>
      </c>
      <c r="G41" s="126">
        <f t="shared" si="5"/>
        <v>59540126.759999812</v>
      </c>
      <c r="H41" s="126">
        <f t="shared" si="5"/>
        <v>60926624.409999788</v>
      </c>
      <c r="I41" s="126">
        <f t="shared" si="5"/>
        <v>61804639.569999874</v>
      </c>
      <c r="J41" s="126">
        <f t="shared" si="5"/>
        <v>60176448.066115022</v>
      </c>
      <c r="K41" s="126">
        <f t="shared" si="5"/>
        <v>64091047.94999969</v>
      </c>
      <c r="L41" s="126">
        <f t="shared" ref="L41" si="6">L36+L39</f>
        <v>49445035.949999809</v>
      </c>
    </row>
    <row r="42" spans="1:12" ht="15.75" thickTop="1" x14ac:dyDescent="0.25"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idden="1" outlineLevel="1" x14ac:dyDescent="0.25">
      <c r="A43" s="3" t="s">
        <v>47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idden="1" outlineLevel="1" x14ac:dyDescent="0.25">
      <c r="A44" s="3" t="s">
        <v>48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idden="1" outlineLevel="1" x14ac:dyDescent="0.25"/>
    <row r="46" spans="1:12" ht="26.25" collapsed="1" x14ac:dyDescent="0.25">
      <c r="A46" s="14" t="s">
        <v>49</v>
      </c>
      <c r="B46" s="18">
        <f>B41-B16</f>
        <v>35389258.310000062</v>
      </c>
      <c r="C46" s="106">
        <f t="shared" ref="C46:K46" si="7">C41-C16</f>
        <v>12999751.769999892</v>
      </c>
      <c r="D46" s="106">
        <f t="shared" si="7"/>
        <v>10465935.559999734</v>
      </c>
      <c r="E46" s="106">
        <f t="shared" si="7"/>
        <v>9382495.1499998271</v>
      </c>
      <c r="F46" s="106">
        <f t="shared" si="7"/>
        <v>9746613.1916404665</v>
      </c>
      <c r="G46" s="106">
        <f t="shared" si="7"/>
        <v>11650564.289999813</v>
      </c>
      <c r="H46" s="106">
        <f t="shared" si="7"/>
        <v>13037061.939999789</v>
      </c>
      <c r="I46" s="106">
        <f t="shared" si="7"/>
        <v>13915077.099999875</v>
      </c>
      <c r="J46" s="106">
        <f t="shared" si="7"/>
        <v>12286885.596115023</v>
      </c>
      <c r="K46" s="106">
        <f t="shared" si="7"/>
        <v>16201485.479999691</v>
      </c>
      <c r="L46" s="106">
        <f t="shared" ref="L46" si="8">L41-L16</f>
        <v>1555473.4799998105</v>
      </c>
    </row>
  </sheetData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6616-6694-41A2-8F3B-7D1DA0B85A8D}">
  <sheetPr>
    <tabColor rgb="FF00B050"/>
  </sheetPr>
  <dimension ref="A1:L67"/>
  <sheetViews>
    <sheetView showGridLines="0" zoomScale="110" zoomScaleNormal="110" zoomScaleSheetLayoutView="120" workbookViewId="0">
      <pane xSplit="1" ySplit="7" topLeftCell="B8" activePane="bottomRight" state="frozen"/>
      <selection activeCell="K75" sqref="K75"/>
      <selection pane="topRight" activeCell="K75" sqref="K75"/>
      <selection pane="bottomLeft" activeCell="K75" sqref="K75"/>
      <selection pane="bottomRight" activeCell="B8" sqref="B8"/>
    </sheetView>
  </sheetViews>
  <sheetFormatPr defaultRowHeight="15" outlineLevelRow="1" x14ac:dyDescent="0.25"/>
  <cols>
    <col min="1" max="1" width="45.85546875" customWidth="1"/>
    <col min="2" max="12" width="12.7109375" customWidth="1"/>
  </cols>
  <sheetData>
    <row r="1" spans="1:12" ht="21" customHeight="1" x14ac:dyDescent="0.25">
      <c r="A1" s="8" t="str">
        <f>'Income Statement - Maintain SV'!A1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customHeight="1" x14ac:dyDescent="0.25">
      <c r="A2" s="8" t="str">
        <f>'Income Statement - Maintain SV'!A2</f>
        <v>Maintain SV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" customHeight="1" x14ac:dyDescent="0.25">
      <c r="A3" s="1" t="s">
        <v>153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9.9499999999999993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15" customHeight="1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50</v>
      </c>
    </row>
    <row r="9" spans="1:12" x14ac:dyDescent="0.25">
      <c r="A9" s="24" t="s">
        <v>51</v>
      </c>
    </row>
    <row r="10" spans="1:12" x14ac:dyDescent="0.25">
      <c r="A10" s="3" t="s">
        <v>52</v>
      </c>
      <c r="B10" s="16">
        <v>52262404.402607523</v>
      </c>
      <c r="C10" s="77">
        <v>58027958.177621558</v>
      </c>
      <c r="D10" s="77">
        <v>59854307.779636234</v>
      </c>
      <c r="E10" s="77">
        <v>58699035.444532193</v>
      </c>
      <c r="F10" s="77">
        <v>47911228.672021307</v>
      </c>
      <c r="G10" s="77">
        <v>57881614.75310047</v>
      </c>
      <c r="H10" s="77">
        <v>59342731.370073602</v>
      </c>
      <c r="I10" s="77">
        <v>61698849.156084649</v>
      </c>
      <c r="J10" s="77">
        <v>52765655.232010014</v>
      </c>
      <c r="K10" s="77">
        <v>58191174.004801981</v>
      </c>
      <c r="L10" s="77">
        <v>61150993.110984087</v>
      </c>
    </row>
    <row r="11" spans="1:12" x14ac:dyDescent="0.25">
      <c r="A11" s="3" t="s">
        <v>53</v>
      </c>
      <c r="B11" s="16">
        <v>167529173</v>
      </c>
      <c r="C11" s="77">
        <v>217529173</v>
      </c>
      <c r="D11" s="77">
        <v>227529173</v>
      </c>
      <c r="E11" s="77">
        <v>247529173</v>
      </c>
      <c r="F11" s="77">
        <v>257529173</v>
      </c>
      <c r="G11" s="77">
        <v>272529173</v>
      </c>
      <c r="H11" s="77">
        <v>292529173</v>
      </c>
      <c r="I11" s="77">
        <v>312529173</v>
      </c>
      <c r="J11" s="77">
        <v>332529173</v>
      </c>
      <c r="K11" s="77">
        <v>342529173</v>
      </c>
      <c r="L11" s="77">
        <v>352529173</v>
      </c>
    </row>
    <row r="12" spans="1:12" x14ac:dyDescent="0.25">
      <c r="A12" s="3" t="s">
        <v>54</v>
      </c>
      <c r="B12" s="16">
        <v>61912272.980000004</v>
      </c>
      <c r="C12" s="77">
        <v>61733439.230000004</v>
      </c>
      <c r="D12" s="77">
        <v>61722226.140000001</v>
      </c>
      <c r="E12" s="77">
        <v>61717319.299999997</v>
      </c>
      <c r="F12" s="77">
        <v>61718876.520000003</v>
      </c>
      <c r="G12" s="77">
        <v>61727059.560000002</v>
      </c>
      <c r="H12" s="77">
        <v>61992034.240000002</v>
      </c>
      <c r="I12" s="77">
        <v>62263970.450000003</v>
      </c>
      <c r="J12" s="77">
        <v>62543042.399999999</v>
      </c>
      <c r="K12" s="77">
        <v>62829428.579999998</v>
      </c>
      <c r="L12" s="77">
        <v>61713510.280000001</v>
      </c>
    </row>
    <row r="13" spans="1:12" x14ac:dyDescent="0.25">
      <c r="A13" s="3" t="s">
        <v>55</v>
      </c>
      <c r="B13" s="16">
        <v>1415761.88</v>
      </c>
      <c r="C13" s="77">
        <v>1420717.05</v>
      </c>
      <c r="D13" s="77">
        <v>1425689.56</v>
      </c>
      <c r="E13" s="77">
        <v>1430679.47</v>
      </c>
      <c r="F13" s="77">
        <v>1435686.85</v>
      </c>
      <c r="G13" s="77">
        <v>1440711.75</v>
      </c>
      <c r="H13" s="77">
        <v>1445754.24</v>
      </c>
      <c r="I13" s="77">
        <v>1450814.38</v>
      </c>
      <c r="J13" s="77">
        <v>1455892.23</v>
      </c>
      <c r="K13" s="77">
        <v>1460987.85</v>
      </c>
      <c r="L13" s="77">
        <v>1466101.31</v>
      </c>
    </row>
    <row r="14" spans="1:12" x14ac:dyDescent="0.25">
      <c r="A14" s="3" t="s">
        <v>56</v>
      </c>
      <c r="B14" s="16">
        <v>3386256.03</v>
      </c>
      <c r="C14" s="77">
        <v>3386256.03</v>
      </c>
      <c r="D14" s="77">
        <v>3386256.03</v>
      </c>
      <c r="E14" s="77">
        <v>3386256.03</v>
      </c>
      <c r="F14" s="77">
        <v>3386256.03</v>
      </c>
      <c r="G14" s="77">
        <v>3386256.03</v>
      </c>
      <c r="H14" s="77">
        <v>3386256.03</v>
      </c>
      <c r="I14" s="77">
        <v>3386256.03</v>
      </c>
      <c r="J14" s="77">
        <v>3386256.03</v>
      </c>
      <c r="K14" s="77">
        <v>3386256.03</v>
      </c>
      <c r="L14" s="77">
        <v>3386256.03</v>
      </c>
    </row>
    <row r="15" spans="1:12" x14ac:dyDescent="0.25">
      <c r="A15" s="3" t="s">
        <v>57</v>
      </c>
      <c r="B15" s="16">
        <v>19645825</v>
      </c>
      <c r="C15" s="77">
        <v>4460000</v>
      </c>
      <c r="D15" s="77">
        <v>1706200</v>
      </c>
      <c r="E15" s="77">
        <v>1359650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x14ac:dyDescent="0.25">
      <c r="A16" s="15" t="s">
        <v>58</v>
      </c>
      <c r="B16" s="18">
        <f t="shared" ref="B16:K16" si="0">SUM(B10:B15)</f>
        <v>306151693.29260749</v>
      </c>
      <c r="C16" s="106">
        <f t="shared" si="0"/>
        <v>346557543.48762155</v>
      </c>
      <c r="D16" s="106">
        <f t="shared" si="0"/>
        <v>355623852.50963622</v>
      </c>
      <c r="E16" s="106">
        <f t="shared" si="0"/>
        <v>374122113.24453223</v>
      </c>
      <c r="F16" s="106">
        <f t="shared" si="0"/>
        <v>371981221.07202131</v>
      </c>
      <c r="G16" s="106">
        <f t="shared" si="0"/>
        <v>396964815.09310043</v>
      </c>
      <c r="H16" s="106">
        <f t="shared" si="0"/>
        <v>418695948.88007361</v>
      </c>
      <c r="I16" s="106">
        <f t="shared" si="0"/>
        <v>441329063.01608461</v>
      </c>
      <c r="J16" s="106">
        <f t="shared" si="0"/>
        <v>452680018.89200997</v>
      </c>
      <c r="K16" s="106">
        <f t="shared" si="0"/>
        <v>468397019.46480197</v>
      </c>
      <c r="L16" s="106">
        <f t="shared" ref="L16" si="1">SUM(L10:L15)</f>
        <v>480246033.73098403</v>
      </c>
    </row>
    <row r="17" spans="1:12" ht="9.9499999999999993" customHeight="1" x14ac:dyDescent="0.25"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x14ac:dyDescent="0.25">
      <c r="A18" s="24" t="s">
        <v>59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x14ac:dyDescent="0.25">
      <c r="A19" s="3" t="s">
        <v>53</v>
      </c>
      <c r="B19" s="16">
        <v>131377878</v>
      </c>
      <c r="C19" s="77">
        <v>131377878</v>
      </c>
      <c r="D19" s="77">
        <v>131377878</v>
      </c>
      <c r="E19" s="77">
        <v>151377878</v>
      </c>
      <c r="F19" s="77">
        <v>191377878</v>
      </c>
      <c r="G19" s="77">
        <v>206377878</v>
      </c>
      <c r="H19" s="77">
        <v>226377878</v>
      </c>
      <c r="I19" s="77">
        <v>246377878</v>
      </c>
      <c r="J19" s="77">
        <v>276377878</v>
      </c>
      <c r="K19" s="77">
        <v>306377878</v>
      </c>
      <c r="L19" s="77">
        <v>326377878</v>
      </c>
    </row>
    <row r="20" spans="1:12" x14ac:dyDescent="0.25">
      <c r="A20" s="3" t="s">
        <v>54</v>
      </c>
      <c r="B20" s="16">
        <v>20402313.368019536</v>
      </c>
      <c r="C20" s="77">
        <v>18988483.240201391</v>
      </c>
      <c r="D20" s="77">
        <v>17492030.747886252</v>
      </c>
      <c r="E20" s="77">
        <v>15908127.549266456</v>
      </c>
      <c r="F20" s="77">
        <v>14231663.14061906</v>
      </c>
      <c r="G20" s="77">
        <v>12457228.367136348</v>
      </c>
      <c r="H20" s="77">
        <v>10579097.970151056</v>
      </c>
      <c r="I20" s="77">
        <v>8591212.114444511</v>
      </c>
      <c r="J20" s="77">
        <v>6487156.8360350607</v>
      </c>
      <c r="K20" s="77">
        <v>4260143.3473610915</v>
      </c>
      <c r="L20" s="77">
        <v>1902986.1330862942</v>
      </c>
    </row>
    <row r="21" spans="1:12" hidden="1" outlineLevel="1" x14ac:dyDescent="0.25">
      <c r="A21" s="3" t="s">
        <v>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collapsed="1" x14ac:dyDescent="0.25">
      <c r="A22" s="3" t="s">
        <v>60</v>
      </c>
      <c r="B22" s="16">
        <v>3495080080.3910003</v>
      </c>
      <c r="C22" s="77">
        <v>3550546907.5120497</v>
      </c>
      <c r="D22" s="77">
        <v>3583438287.2176495</v>
      </c>
      <c r="E22" s="77">
        <v>3596718545.9776492</v>
      </c>
      <c r="F22" s="77">
        <v>3625675671.2286491</v>
      </c>
      <c r="G22" s="77">
        <v>3683397499.8896985</v>
      </c>
      <c r="H22" s="77">
        <v>3716791081.1552978</v>
      </c>
      <c r="I22" s="77">
        <v>3730217991.4752979</v>
      </c>
      <c r="J22" s="77">
        <v>3757950120.2862978</v>
      </c>
      <c r="K22" s="77">
        <v>3814302950.5073471</v>
      </c>
      <c r="L22" s="77">
        <v>3846303533.3329468</v>
      </c>
    </row>
    <row r="23" spans="1:12" hidden="1" outlineLevel="1" x14ac:dyDescent="0.25">
      <c r="A23" s="3" t="s">
        <v>61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idden="1" outlineLevel="1" x14ac:dyDescent="0.25">
      <c r="A24" s="3" t="s">
        <v>62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collapsed="1" x14ac:dyDescent="0.25">
      <c r="A25" s="3" t="s">
        <v>63</v>
      </c>
      <c r="B25" s="16">
        <v>15501418.969999999</v>
      </c>
      <c r="C25" s="77">
        <v>12145779.669999998</v>
      </c>
      <c r="D25" s="77">
        <v>10958142.369999997</v>
      </c>
      <c r="E25" s="77">
        <v>9864122.0699999966</v>
      </c>
      <c r="F25" s="77">
        <v>8720101.7699999958</v>
      </c>
      <c r="G25" s="77">
        <v>7526081.469999996</v>
      </c>
      <c r="H25" s="77">
        <v>6282061.1699999962</v>
      </c>
      <c r="I25" s="77">
        <v>4988040.8699999964</v>
      </c>
      <c r="J25" s="77">
        <v>3644020.5699999966</v>
      </c>
      <c r="K25" s="77">
        <v>2250000.2699999968</v>
      </c>
      <c r="L25" s="77">
        <v>2250000.2699999968</v>
      </c>
    </row>
    <row r="26" spans="1:12" x14ac:dyDescent="0.25">
      <c r="A26" s="3" t="s">
        <v>64</v>
      </c>
      <c r="B26" s="16">
        <v>2182874.4319892842</v>
      </c>
      <c r="C26" s="77">
        <v>1890382.4530000002</v>
      </c>
      <c r="D26" s="77">
        <v>1598145.3893774585</v>
      </c>
      <c r="E26" s="77">
        <v>1305908.3257549168</v>
      </c>
      <c r="F26" s="77">
        <v>1013671.262132375</v>
      </c>
      <c r="G26" s="77">
        <v>721434.19850983331</v>
      </c>
      <c r="H26" s="77">
        <v>546840.37325345702</v>
      </c>
      <c r="I26" s="77">
        <v>456277.43254434178</v>
      </c>
      <c r="J26" s="77">
        <v>365714.49183522654</v>
      </c>
      <c r="K26" s="77">
        <v>286083.44939581503</v>
      </c>
      <c r="L26" s="77">
        <v>249305.83035150892</v>
      </c>
    </row>
    <row r="27" spans="1:12" x14ac:dyDescent="0.25">
      <c r="A27" s="3" t="s">
        <v>56</v>
      </c>
      <c r="B27" s="16">
        <v>622941</v>
      </c>
      <c r="C27" s="77">
        <v>622941</v>
      </c>
      <c r="D27" s="77">
        <v>622941</v>
      </c>
      <c r="E27" s="77">
        <v>622941</v>
      </c>
      <c r="F27" s="77">
        <v>622941</v>
      </c>
      <c r="G27" s="77">
        <v>622941</v>
      </c>
      <c r="H27" s="77">
        <v>622941</v>
      </c>
      <c r="I27" s="77">
        <v>622941</v>
      </c>
      <c r="J27" s="77">
        <v>622941</v>
      </c>
      <c r="K27" s="77">
        <v>622941</v>
      </c>
      <c r="L27" s="77">
        <v>622941</v>
      </c>
    </row>
    <row r="28" spans="1:12" x14ac:dyDescent="0.25">
      <c r="A28" s="15" t="s">
        <v>65</v>
      </c>
      <c r="B28" s="18">
        <f t="shared" ref="B28:K28" si="2">SUM(B19:B27)</f>
        <v>3665167506.1610088</v>
      </c>
      <c r="C28" s="106">
        <f t="shared" si="2"/>
        <v>3715572371.8752513</v>
      </c>
      <c r="D28" s="106">
        <f t="shared" si="2"/>
        <v>3745487424.7249131</v>
      </c>
      <c r="E28" s="106">
        <f t="shared" si="2"/>
        <v>3775797522.9226708</v>
      </c>
      <c r="F28" s="106">
        <f t="shared" si="2"/>
        <v>3841641926.4014006</v>
      </c>
      <c r="G28" s="106">
        <f t="shared" si="2"/>
        <v>3911103062.9253445</v>
      </c>
      <c r="H28" s="106">
        <f t="shared" si="2"/>
        <v>3961199899.6687021</v>
      </c>
      <c r="I28" s="106">
        <f t="shared" si="2"/>
        <v>3991254340.8922868</v>
      </c>
      <c r="J28" s="106">
        <f t="shared" si="2"/>
        <v>4045447831.1841683</v>
      </c>
      <c r="K28" s="106">
        <f t="shared" si="2"/>
        <v>4128099996.5741038</v>
      </c>
      <c r="L28" s="106">
        <f t="shared" ref="L28" si="3">SUM(L19:L27)</f>
        <v>4177706644.5663843</v>
      </c>
    </row>
    <row r="29" spans="1:12" ht="9.9499999999999993" customHeight="1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2" ht="15.75" thickBot="1" x14ac:dyDescent="0.3">
      <c r="A30" s="11" t="s">
        <v>66</v>
      </c>
      <c r="B30" s="20">
        <f t="shared" ref="B30:K30" si="4">+B16+B28</f>
        <v>3971319199.4536161</v>
      </c>
      <c r="C30" s="125">
        <f t="shared" si="4"/>
        <v>4062129915.3628731</v>
      </c>
      <c r="D30" s="125">
        <f t="shared" si="4"/>
        <v>4101111277.2345495</v>
      </c>
      <c r="E30" s="125">
        <f t="shared" si="4"/>
        <v>4149919636.1672029</v>
      </c>
      <c r="F30" s="125">
        <f t="shared" si="4"/>
        <v>4213623147.4734221</v>
      </c>
      <c r="G30" s="125">
        <f t="shared" si="4"/>
        <v>4308067878.018445</v>
      </c>
      <c r="H30" s="125">
        <f t="shared" si="4"/>
        <v>4379895848.5487757</v>
      </c>
      <c r="I30" s="125">
        <f t="shared" si="4"/>
        <v>4432583403.908371</v>
      </c>
      <c r="J30" s="125">
        <f t="shared" si="4"/>
        <v>4498127850.0761786</v>
      </c>
      <c r="K30" s="125">
        <f t="shared" si="4"/>
        <v>4596497016.0389061</v>
      </c>
      <c r="L30" s="125">
        <f t="shared" ref="L30" si="5">+L16+L28</f>
        <v>4657952678.297368</v>
      </c>
    </row>
    <row r="31" spans="1:12" ht="9.9499999999999993" customHeight="1" x14ac:dyDescent="0.25"/>
    <row r="32" spans="1:12" ht="21" customHeight="1" x14ac:dyDescent="0.25">
      <c r="A32" s="8" t="str">
        <f>+A1</f>
        <v>Long Term Financial Plan</v>
      </c>
    </row>
    <row r="33" spans="1:12" ht="21" customHeight="1" x14ac:dyDescent="0.25">
      <c r="A33" s="8" t="str">
        <f>+A2</f>
        <v>Maintain SV Scenario</v>
      </c>
    </row>
    <row r="34" spans="1:12" ht="18" customHeight="1" x14ac:dyDescent="0.25">
      <c r="A34" s="1" t="s">
        <v>153</v>
      </c>
    </row>
    <row r="35" spans="1:12" ht="15" customHeight="1" x14ac:dyDescent="0.25">
      <c r="B35" s="4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9" t="s">
        <v>8</v>
      </c>
      <c r="I35" s="9" t="s">
        <v>9</v>
      </c>
      <c r="J35" s="9" t="s">
        <v>10</v>
      </c>
      <c r="K35" s="9" t="s">
        <v>11</v>
      </c>
      <c r="L35" s="9" t="s">
        <v>12</v>
      </c>
    </row>
    <row r="36" spans="1:12" ht="15" customHeight="1" x14ac:dyDescent="0.25">
      <c r="B36" s="4">
        <v>2022</v>
      </c>
      <c r="C36" s="10">
        <v>2023</v>
      </c>
      <c r="D36" s="10">
        <v>2024</v>
      </c>
      <c r="E36" s="10">
        <v>2025</v>
      </c>
      <c r="F36" s="10">
        <v>2026</v>
      </c>
      <c r="G36" s="10">
        <v>2027</v>
      </c>
      <c r="H36" s="9">
        <v>2028</v>
      </c>
      <c r="I36" s="9">
        <v>2029</v>
      </c>
      <c r="J36" s="9">
        <v>2030</v>
      </c>
      <c r="K36" s="9">
        <v>2031</v>
      </c>
      <c r="L36" s="9">
        <v>2032</v>
      </c>
    </row>
    <row r="37" spans="1:12" ht="15" customHeight="1" x14ac:dyDescent="0.25">
      <c r="B37" s="4" t="s">
        <v>24</v>
      </c>
      <c r="C37" s="9" t="s">
        <v>24</v>
      </c>
      <c r="D37" s="9" t="s">
        <v>24</v>
      </c>
      <c r="E37" s="9" t="s">
        <v>24</v>
      </c>
      <c r="F37" s="9" t="s">
        <v>24</v>
      </c>
      <c r="G37" s="9" t="s">
        <v>24</v>
      </c>
      <c r="H37" s="9" t="s">
        <v>24</v>
      </c>
      <c r="I37" s="9" t="s">
        <v>24</v>
      </c>
      <c r="J37" s="9" t="s">
        <v>24</v>
      </c>
      <c r="K37" s="9" t="s">
        <v>24</v>
      </c>
      <c r="L37" s="9" t="s">
        <v>24</v>
      </c>
    </row>
    <row r="38" spans="1:12" x14ac:dyDescent="0.25">
      <c r="A38" s="11" t="s">
        <v>67</v>
      </c>
    </row>
    <row r="39" spans="1:12" x14ac:dyDescent="0.25">
      <c r="A39" s="24" t="s">
        <v>68</v>
      </c>
    </row>
    <row r="40" spans="1:12" x14ac:dyDescent="0.25">
      <c r="A40" s="3" t="s">
        <v>69</v>
      </c>
      <c r="B40" s="16">
        <v>44868693.200000003</v>
      </c>
      <c r="C40" s="16">
        <v>44929560.149999991</v>
      </c>
      <c r="D40" s="16">
        <v>44990640.140000001</v>
      </c>
      <c r="E40" s="16">
        <v>45051933.909999996</v>
      </c>
      <c r="F40" s="16">
        <v>45113442.200000003</v>
      </c>
      <c r="G40" s="16">
        <v>45175165.769999996</v>
      </c>
      <c r="H40" s="16">
        <v>45237105.379999995</v>
      </c>
      <c r="I40" s="16">
        <v>45299261.769999996</v>
      </c>
      <c r="J40" s="16">
        <v>45361635.709999993</v>
      </c>
      <c r="K40" s="16">
        <v>45424227.959999993</v>
      </c>
      <c r="L40" s="16">
        <v>45487039.280000001</v>
      </c>
    </row>
    <row r="41" spans="1:12" x14ac:dyDescent="0.25">
      <c r="A41" s="3" t="s">
        <v>70</v>
      </c>
      <c r="B41" s="16">
        <v>2845761.9999999995</v>
      </c>
      <c r="C41" s="16">
        <v>2845761.9999999995</v>
      </c>
      <c r="D41" s="16">
        <v>2845761.9999999995</v>
      </c>
      <c r="E41" s="16">
        <v>2845761.9999999995</v>
      </c>
      <c r="F41" s="16">
        <v>2845761.9999999995</v>
      </c>
      <c r="G41" s="16">
        <v>2845761.9999999995</v>
      </c>
      <c r="H41" s="16">
        <v>2845761.9999999995</v>
      </c>
      <c r="I41" s="16">
        <v>2845761.9999999995</v>
      </c>
      <c r="J41" s="16">
        <v>2845761.9999999995</v>
      </c>
      <c r="K41" s="16">
        <v>2845761.9999999995</v>
      </c>
      <c r="L41" s="16">
        <v>2845761.9999999995</v>
      </c>
    </row>
    <row r="42" spans="1:12" x14ac:dyDescent="0.25">
      <c r="A42" s="3" t="s">
        <v>71</v>
      </c>
      <c r="B42" s="16">
        <v>13372266</v>
      </c>
      <c r="C42" s="16">
        <v>13372266</v>
      </c>
      <c r="D42" s="16">
        <v>13372266</v>
      </c>
      <c r="E42" s="16">
        <v>13372266</v>
      </c>
      <c r="F42" s="16">
        <v>13372266</v>
      </c>
      <c r="G42" s="16">
        <v>13372266</v>
      </c>
      <c r="H42" s="16">
        <v>13372266</v>
      </c>
      <c r="I42" s="16">
        <v>13372266</v>
      </c>
      <c r="J42" s="16">
        <v>13372266</v>
      </c>
      <c r="K42" s="16">
        <v>13372266</v>
      </c>
      <c r="L42" s="16">
        <v>13372266</v>
      </c>
    </row>
    <row r="43" spans="1:12" x14ac:dyDescent="0.25">
      <c r="A43" s="3" t="s">
        <v>155</v>
      </c>
      <c r="B43" s="16">
        <v>12593740.815128166</v>
      </c>
      <c r="C43" s="16">
        <v>92739713.478462189</v>
      </c>
      <c r="D43" s="16">
        <v>9778704.1963825915</v>
      </c>
      <c r="E43" s="16">
        <v>46122734.781762324</v>
      </c>
      <c r="F43" s="16">
        <v>10113751.061394554</v>
      </c>
      <c r="G43" s="16">
        <v>10288099.28383838</v>
      </c>
      <c r="H43" s="16">
        <v>37118232.587024495</v>
      </c>
      <c r="I43" s="16">
        <v>11042389.2846494</v>
      </c>
      <c r="J43" s="16">
        <v>28267465.302135117</v>
      </c>
      <c r="K43" s="16">
        <v>11015221.417110153</v>
      </c>
      <c r="L43" s="16">
        <v>4170341.3821413112</v>
      </c>
    </row>
    <row r="44" spans="1:12" x14ac:dyDescent="0.25">
      <c r="A44" s="3" t="s">
        <v>73</v>
      </c>
      <c r="B44" s="16">
        <v>260530.6557129276</v>
      </c>
      <c r="C44" s="16">
        <v>270950.9068261123</v>
      </c>
      <c r="D44" s="16">
        <v>277622.02120971319</v>
      </c>
      <c r="E44" s="16">
        <v>290911.92260209052</v>
      </c>
      <c r="F44" s="16">
        <v>304838.04862079356</v>
      </c>
      <c r="G44" s="16">
        <v>319430.85855405981</v>
      </c>
      <c r="H44" s="16">
        <v>192566.42225435452</v>
      </c>
      <c r="I44" s="16">
        <v>97814.756059530147</v>
      </c>
      <c r="J44" s="16">
        <v>102458.09827881937</v>
      </c>
      <c r="K44" s="16">
        <v>93072.210315850069</v>
      </c>
      <c r="L44" s="16">
        <v>40781.039115516091</v>
      </c>
    </row>
    <row r="45" spans="1:12" x14ac:dyDescent="0.25">
      <c r="A45" s="3" t="s">
        <v>154</v>
      </c>
      <c r="B45" s="16">
        <v>46940119.019999996</v>
      </c>
      <c r="C45" s="16">
        <v>49052694</v>
      </c>
      <c r="D45" s="16">
        <v>51281242.310000002</v>
      </c>
      <c r="E45" s="16">
        <v>53618196.260000005</v>
      </c>
      <c r="F45" s="16">
        <v>56068933.960000008</v>
      </c>
      <c r="G45" s="16">
        <v>58515001.82</v>
      </c>
      <c r="H45" s="16">
        <v>61074328.120000005</v>
      </c>
      <c r="I45" s="16">
        <v>63752251.75</v>
      </c>
      <c r="J45" s="16">
        <v>66554364.550000004</v>
      </c>
      <c r="K45" s="16">
        <v>69486523.390000001</v>
      </c>
      <c r="L45" s="16">
        <v>72554862.729999989</v>
      </c>
    </row>
    <row r="46" spans="1:12" x14ac:dyDescent="0.25">
      <c r="A46" s="3" t="s">
        <v>74</v>
      </c>
      <c r="B46" s="16">
        <v>4108420.38</v>
      </c>
      <c r="C46" s="16">
        <v>2948420.38</v>
      </c>
      <c r="D46" s="16">
        <v>1948420.38</v>
      </c>
      <c r="E46" s="16">
        <v>1697420.38</v>
      </c>
      <c r="F46" s="16">
        <v>1659420.38</v>
      </c>
      <c r="G46" s="16">
        <v>1593420.38</v>
      </c>
      <c r="H46" s="16">
        <v>1544420.38</v>
      </c>
      <c r="I46" s="16">
        <v>1511420.38</v>
      </c>
      <c r="J46" s="16">
        <v>1511420.38</v>
      </c>
      <c r="K46" s="16">
        <v>1561420.38</v>
      </c>
      <c r="L46" s="16">
        <v>1649420.38</v>
      </c>
    </row>
    <row r="47" spans="1:12" x14ac:dyDescent="0.25">
      <c r="A47" s="15" t="s">
        <v>75</v>
      </c>
      <c r="B47" s="18">
        <f t="shared" ref="B47:K47" si="6">SUM(B40:B46)</f>
        <v>124989532.07084109</v>
      </c>
      <c r="C47" s="18">
        <f t="shared" si="6"/>
        <v>206159366.9152883</v>
      </c>
      <c r="D47" s="18">
        <f t="shared" si="6"/>
        <v>124494657.04759231</v>
      </c>
      <c r="E47" s="18">
        <f t="shared" si="6"/>
        <v>162999225.25436443</v>
      </c>
      <c r="F47" s="18">
        <f t="shared" si="6"/>
        <v>129478413.65001535</v>
      </c>
      <c r="G47" s="18">
        <f t="shared" si="6"/>
        <v>132109146.11239243</v>
      </c>
      <c r="H47" s="18">
        <f t="shared" si="6"/>
        <v>161384680.88927883</v>
      </c>
      <c r="I47" s="18">
        <f t="shared" si="6"/>
        <v>137921165.94070894</v>
      </c>
      <c r="J47" s="18">
        <f t="shared" si="6"/>
        <v>158015372.04041395</v>
      </c>
      <c r="K47" s="18">
        <f t="shared" si="6"/>
        <v>143798493.35742599</v>
      </c>
      <c r="L47" s="18">
        <f t="shared" ref="L47" si="7">SUM(L40:L46)</f>
        <v>140120472.81125683</v>
      </c>
    </row>
    <row r="48" spans="1:12" ht="9.9499999999999993" customHeight="1" x14ac:dyDescent="0.25"/>
    <row r="49" spans="1:12" x14ac:dyDescent="0.25">
      <c r="A49" s="24" t="s">
        <v>76</v>
      </c>
    </row>
    <row r="50" spans="1:12" hidden="1" outlineLevel="1" x14ac:dyDescent="0.25">
      <c r="A50" s="3" t="s">
        <v>69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</row>
    <row r="51" spans="1:12" collapsed="1" x14ac:dyDescent="0.25">
      <c r="A51" s="3" t="s">
        <v>70</v>
      </c>
      <c r="B51" s="16">
        <v>4500912.6899999995</v>
      </c>
      <c r="C51" s="16">
        <v>4500912.6899999995</v>
      </c>
      <c r="D51" s="16">
        <v>4500912.6899999995</v>
      </c>
      <c r="E51" s="16">
        <v>4500912.6899999995</v>
      </c>
      <c r="F51" s="16">
        <v>4500912.6899999995</v>
      </c>
      <c r="G51" s="16">
        <v>4500912.6899999995</v>
      </c>
      <c r="H51" s="16">
        <v>4500912.6899999995</v>
      </c>
      <c r="I51" s="16">
        <v>4500912.6899999995</v>
      </c>
      <c r="J51" s="16">
        <v>4500912.6899999995</v>
      </c>
      <c r="K51" s="16">
        <v>4500912.6899999995</v>
      </c>
      <c r="L51" s="16">
        <v>4500912.6899999995</v>
      </c>
    </row>
    <row r="52" spans="1:12" hidden="1" outlineLevel="1" x14ac:dyDescent="0.25">
      <c r="A52" s="3" t="s">
        <v>71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</row>
    <row r="53" spans="1:12" collapsed="1" x14ac:dyDescent="0.25">
      <c r="A53" s="3" t="s">
        <v>73</v>
      </c>
      <c r="B53" s="16">
        <v>2049274.4255775772</v>
      </c>
      <c r="C53" s="16">
        <v>1767903.2676382801</v>
      </c>
      <c r="D53" s="16">
        <v>1483610.1320449659</v>
      </c>
      <c r="E53" s="16">
        <v>1179408.3080504981</v>
      </c>
      <c r="F53" s="16">
        <v>860644.13341100165</v>
      </c>
      <c r="G53" s="16">
        <v>526620.4649236754</v>
      </c>
      <c r="H53" s="16">
        <v>460918.47896901524</v>
      </c>
      <c r="I53" s="16">
        <v>457855.38910430955</v>
      </c>
      <c r="J53" s="16">
        <v>350753.94860620087</v>
      </c>
      <c r="K53" s="16">
        <v>267067.62625331874</v>
      </c>
      <c r="L53" s="16">
        <v>278577.7583381366</v>
      </c>
    </row>
    <row r="54" spans="1:12" x14ac:dyDescent="0.25">
      <c r="A54" s="3" t="s">
        <v>155</v>
      </c>
      <c r="B54" s="16">
        <v>140776292.28521541</v>
      </c>
      <c r="C54" s="16">
        <v>48036578.927096814</v>
      </c>
      <c r="D54" s="16">
        <v>90855531.491057828</v>
      </c>
      <c r="E54" s="16">
        <v>44732796.829639114</v>
      </c>
      <c r="F54" s="16">
        <v>70805154.26858817</v>
      </c>
      <c r="G54" s="16">
        <v>60517055.105093405</v>
      </c>
      <c r="H54" s="16">
        <v>23398822.63841252</v>
      </c>
      <c r="I54" s="16">
        <v>38657625.794106729</v>
      </c>
      <c r="J54" s="16">
        <v>10390160.612315223</v>
      </c>
      <c r="K54" s="16">
        <v>16460588.353048772</v>
      </c>
      <c r="L54" s="16">
        <v>12290247.091251072</v>
      </c>
    </row>
    <row r="55" spans="1:12" x14ac:dyDescent="0.25">
      <c r="A55" s="3" t="s">
        <v>154</v>
      </c>
      <c r="B55" s="16">
        <v>3001898.68</v>
      </c>
      <c r="C55" s="16">
        <v>3151993.61</v>
      </c>
      <c r="D55" s="16">
        <v>3309593.29</v>
      </c>
      <c r="E55" s="16">
        <v>3475072.95</v>
      </c>
      <c r="F55" s="16">
        <v>3648826.6</v>
      </c>
      <c r="G55" s="16">
        <v>3822145.86</v>
      </c>
      <c r="H55" s="16">
        <v>4003697.79</v>
      </c>
      <c r="I55" s="16">
        <v>4193873.44</v>
      </c>
      <c r="J55" s="16">
        <v>4393082.43</v>
      </c>
      <c r="K55" s="16">
        <v>4601753.8499999996</v>
      </c>
      <c r="L55" s="16">
        <v>4820337.16</v>
      </c>
    </row>
    <row r="56" spans="1:12" x14ac:dyDescent="0.25">
      <c r="A56" s="3" t="s">
        <v>74</v>
      </c>
      <c r="B56" s="16">
        <v>73089859.299999997</v>
      </c>
      <c r="C56" s="16">
        <v>71089859.299999997</v>
      </c>
      <c r="D56" s="16">
        <v>71059859.299999997</v>
      </c>
      <c r="E56" s="16">
        <v>70352859.299999997</v>
      </c>
      <c r="F56" s="16">
        <v>69363859.299999997</v>
      </c>
      <c r="G56" s="16">
        <v>68463859.299999997</v>
      </c>
      <c r="H56" s="16">
        <v>67463859.299999997</v>
      </c>
      <c r="I56" s="16">
        <v>66363859.299999997</v>
      </c>
      <c r="J56" s="16">
        <v>65162859.299999997</v>
      </c>
      <c r="K56" s="16">
        <v>63839859.299999997</v>
      </c>
      <c r="L56" s="16">
        <v>63839859.299999997</v>
      </c>
    </row>
    <row r="57" spans="1:12" x14ac:dyDescent="0.25">
      <c r="A57" s="15" t="s">
        <v>77</v>
      </c>
      <c r="B57" s="18">
        <f t="shared" ref="B57:K57" si="8">SUM(B50:B56)</f>
        <v>223418237.38079298</v>
      </c>
      <c r="C57" s="18">
        <f t="shared" si="8"/>
        <v>128547247.79473509</v>
      </c>
      <c r="D57" s="18">
        <f t="shared" si="8"/>
        <v>171209506.90310282</v>
      </c>
      <c r="E57" s="18">
        <f t="shared" si="8"/>
        <v>124241050.07768962</v>
      </c>
      <c r="F57" s="18">
        <f t="shared" si="8"/>
        <v>149179396.99199915</v>
      </c>
      <c r="G57" s="18">
        <f t="shared" si="8"/>
        <v>137830593.42001706</v>
      </c>
      <c r="H57" s="18">
        <f t="shared" si="8"/>
        <v>99828210.897381529</v>
      </c>
      <c r="I57" s="18">
        <f t="shared" si="8"/>
        <v>114174126.61321104</v>
      </c>
      <c r="J57" s="18">
        <f t="shared" si="8"/>
        <v>84797768.980921417</v>
      </c>
      <c r="K57" s="18">
        <f t="shared" si="8"/>
        <v>89670181.819302082</v>
      </c>
      <c r="L57" s="18">
        <f t="shared" ref="L57" si="9">SUM(L50:L56)</f>
        <v>85729933.999589205</v>
      </c>
    </row>
    <row r="58" spans="1:12" ht="9.9499999999999993" customHeight="1" x14ac:dyDescent="0.25"/>
    <row r="59" spans="1:12" ht="15.75" thickBot="1" x14ac:dyDescent="0.3">
      <c r="A59" s="11" t="s">
        <v>78</v>
      </c>
      <c r="B59" s="20">
        <f t="shared" ref="B59:K59" si="10">+B47+B57</f>
        <v>348407769.45163405</v>
      </c>
      <c r="C59" s="20">
        <f t="shared" si="10"/>
        <v>334706614.7100234</v>
      </c>
      <c r="D59" s="20">
        <f t="shared" si="10"/>
        <v>295704163.95069516</v>
      </c>
      <c r="E59" s="20">
        <f t="shared" si="10"/>
        <v>287240275.33205402</v>
      </c>
      <c r="F59" s="20">
        <f t="shared" si="10"/>
        <v>278657810.6420145</v>
      </c>
      <c r="G59" s="20">
        <f t="shared" si="10"/>
        <v>269939739.53240949</v>
      </c>
      <c r="H59" s="20">
        <f t="shared" si="10"/>
        <v>261212891.78666037</v>
      </c>
      <c r="I59" s="20">
        <f t="shared" si="10"/>
        <v>252095292.55391997</v>
      </c>
      <c r="J59" s="20">
        <f t="shared" si="10"/>
        <v>242813141.02133536</v>
      </c>
      <c r="K59" s="20">
        <f t="shared" si="10"/>
        <v>233468675.17672807</v>
      </c>
      <c r="L59" s="20">
        <f t="shared" ref="L59" si="11">+L47+L57</f>
        <v>225850406.81084603</v>
      </c>
    </row>
    <row r="60" spans="1:12" ht="9.9499999999999993" customHeight="1" x14ac:dyDescent="0.25"/>
    <row r="61" spans="1:12" ht="16.5" thickBot="1" x14ac:dyDescent="0.3">
      <c r="A61" s="25" t="s">
        <v>79</v>
      </c>
      <c r="B61" s="22">
        <f t="shared" ref="B61:K61" si="12">+B30-B59</f>
        <v>3622911430.0019822</v>
      </c>
      <c r="C61" s="126">
        <f t="shared" si="12"/>
        <v>3727423300.6528497</v>
      </c>
      <c r="D61" s="126">
        <f t="shared" si="12"/>
        <v>3805407113.2838545</v>
      </c>
      <c r="E61" s="126">
        <f t="shared" si="12"/>
        <v>3862679360.8351488</v>
      </c>
      <c r="F61" s="126">
        <f t="shared" si="12"/>
        <v>3934965336.8314075</v>
      </c>
      <c r="G61" s="126">
        <f t="shared" si="12"/>
        <v>4038128138.4860353</v>
      </c>
      <c r="H61" s="126">
        <f t="shared" si="12"/>
        <v>4118682956.7621155</v>
      </c>
      <c r="I61" s="126">
        <f t="shared" si="12"/>
        <v>4180488111.3544512</v>
      </c>
      <c r="J61" s="126">
        <f t="shared" si="12"/>
        <v>4255314709.0548429</v>
      </c>
      <c r="K61" s="126">
        <f t="shared" si="12"/>
        <v>4363028340.8621778</v>
      </c>
      <c r="L61" s="126">
        <f t="shared" ref="L61" si="13">+L30-L59</f>
        <v>4432102271.4865217</v>
      </c>
    </row>
    <row r="62" spans="1:12" ht="9.9499999999999993" customHeight="1" thickTop="1" x14ac:dyDescent="0.25">
      <c r="C62" s="107"/>
      <c r="D62" s="107"/>
      <c r="E62" s="107"/>
      <c r="F62" s="107"/>
      <c r="G62" s="107"/>
      <c r="H62" s="107"/>
      <c r="I62" s="107"/>
      <c r="J62" s="107"/>
      <c r="K62" s="107"/>
      <c r="L62" s="107"/>
    </row>
    <row r="63" spans="1:12" x14ac:dyDescent="0.25">
      <c r="A63" s="11" t="s">
        <v>80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2" x14ac:dyDescent="0.25">
      <c r="A64" s="3" t="s">
        <v>81</v>
      </c>
      <c r="B64" s="16">
        <v>3490938707.9400001</v>
      </c>
      <c r="C64" s="77">
        <v>3551828022.1800003</v>
      </c>
      <c r="D64" s="77">
        <v>3610183520.2099991</v>
      </c>
      <c r="E64" s="77">
        <v>3667455577.8299999</v>
      </c>
      <c r="F64" s="77">
        <v>3725091753.4916401</v>
      </c>
      <c r="G64" s="77">
        <v>3784631880.2516394</v>
      </c>
      <c r="H64" s="77">
        <v>3845558504.6616392</v>
      </c>
      <c r="I64" s="77">
        <v>3907363144.2316389</v>
      </c>
      <c r="J64" s="77">
        <v>3967539592.2977543</v>
      </c>
      <c r="K64" s="77">
        <v>4031630640.2477531</v>
      </c>
      <c r="L64" s="77">
        <v>4081075676.197753</v>
      </c>
    </row>
    <row r="65" spans="1:12" x14ac:dyDescent="0.25">
      <c r="A65" s="3" t="s">
        <v>82</v>
      </c>
      <c r="B65" s="16">
        <v>131972008.48099999</v>
      </c>
      <c r="C65" s="77">
        <v>175594927.60205001</v>
      </c>
      <c r="D65" s="77">
        <v>195223598.93765</v>
      </c>
      <c r="E65" s="77">
        <v>195223598.93765</v>
      </c>
      <c r="F65" s="77">
        <v>209872815.03865001</v>
      </c>
      <c r="G65" s="77">
        <v>253495734.15970001</v>
      </c>
      <c r="H65" s="77">
        <v>273124405.49529999</v>
      </c>
      <c r="I65" s="77">
        <v>273124405.49529999</v>
      </c>
      <c r="J65" s="77">
        <f>287773621.5963+2000</f>
        <v>287775621.59630001</v>
      </c>
      <c r="K65" s="77">
        <f>331396540.71735+1000</f>
        <v>331397540.71735001</v>
      </c>
      <c r="L65" s="77">
        <f>351025212.05295+1000</f>
        <v>351026212.05295002</v>
      </c>
    </row>
    <row r="66" spans="1:12" ht="16.5" thickBot="1" x14ac:dyDescent="0.3">
      <c r="A66" s="25" t="s">
        <v>83</v>
      </c>
      <c r="B66" s="22">
        <f t="shared" ref="B66:K66" si="14">SUM(B64:B65)</f>
        <v>3622910716.421</v>
      </c>
      <c r="C66" s="126">
        <f t="shared" si="14"/>
        <v>3727422949.7820501</v>
      </c>
      <c r="D66" s="126">
        <f t="shared" si="14"/>
        <v>3805407119.1476493</v>
      </c>
      <c r="E66" s="126">
        <f t="shared" si="14"/>
        <v>3862679176.7676501</v>
      </c>
      <c r="F66" s="126">
        <f t="shared" si="14"/>
        <v>3934964568.5302901</v>
      </c>
      <c r="G66" s="126">
        <f t="shared" si="14"/>
        <v>4038127614.4113393</v>
      </c>
      <c r="H66" s="126">
        <f t="shared" si="14"/>
        <v>4118682910.156939</v>
      </c>
      <c r="I66" s="126">
        <f t="shared" si="14"/>
        <v>4180487549.7269387</v>
      </c>
      <c r="J66" s="126">
        <f t="shared" si="14"/>
        <v>4255315213.8940544</v>
      </c>
      <c r="K66" s="126">
        <f t="shared" si="14"/>
        <v>4363028180.9651031</v>
      </c>
      <c r="L66" s="126">
        <f t="shared" ref="L66" si="15">SUM(L64:L65)</f>
        <v>4432101888.2507029</v>
      </c>
    </row>
    <row r="67" spans="1:12" ht="15.75" thickTop="1" x14ac:dyDescent="0.25"/>
  </sheetData>
  <pageMargins left="0.70866141732283472" right="0.70866141732283472" top="0.74803149606299213" bottom="0.74803149606299213" header="0.31496062992125984" footer="0.31496062992125984"/>
  <pageSetup paperSize="8" scale="91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1426-6451-4439-B190-21ECBA495F06}">
  <sheetPr>
    <tabColor rgb="FF00B050"/>
    <pageSetUpPr fitToPage="1"/>
  </sheetPr>
  <dimension ref="A1:L47"/>
  <sheetViews>
    <sheetView showGridLines="0" zoomScaleNormal="100" zoomScaleSheetLayoutView="115" workbookViewId="0">
      <pane xSplit="1" ySplit="7" topLeftCell="B8" activePane="bottomRight" state="frozen"/>
      <selection activeCell="K75" sqref="K75"/>
      <selection pane="topRight" activeCell="K75" sqref="K75"/>
      <selection pane="bottomLeft" activeCell="K75" sqref="K75"/>
      <selection pane="bottomRight" activeCell="B8" sqref="B8"/>
    </sheetView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8" t="str">
        <f>'Balance Sheet - Maintain SV'!A1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customHeight="1" x14ac:dyDescent="0.25">
      <c r="A2" s="8" t="str">
        <f>'Balance Sheet - Maintain SV'!A2</f>
        <v>Maintain SV Scenario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8" customHeight="1" x14ac:dyDescent="0.25">
      <c r="A3" s="1" t="s">
        <v>156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5">
      <c r="A5" s="3"/>
      <c r="B5" s="4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spans="1:12" x14ac:dyDescent="0.25">
      <c r="A6" s="3"/>
      <c r="B6" s="4">
        <v>2022</v>
      </c>
      <c r="C6" s="10">
        <v>2023</v>
      </c>
      <c r="D6" s="10">
        <v>2024</v>
      </c>
      <c r="E6" s="10">
        <v>2025</v>
      </c>
      <c r="F6" s="10">
        <v>2026</v>
      </c>
      <c r="G6" s="10">
        <v>2027</v>
      </c>
      <c r="H6" s="9">
        <v>2028</v>
      </c>
      <c r="I6" s="9">
        <v>2029</v>
      </c>
      <c r="J6" s="9">
        <v>2030</v>
      </c>
      <c r="K6" s="9">
        <v>2031</v>
      </c>
      <c r="L6" s="9">
        <v>2032</v>
      </c>
    </row>
    <row r="7" spans="1:12" x14ac:dyDescent="0.25">
      <c r="A7" s="3"/>
      <c r="B7" s="4" t="s">
        <v>24</v>
      </c>
      <c r="C7" s="9" t="s">
        <v>24</v>
      </c>
      <c r="D7" s="9" t="s">
        <v>24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9" t="s">
        <v>24</v>
      </c>
      <c r="K7" s="9" t="s">
        <v>24</v>
      </c>
      <c r="L7" s="9" t="s">
        <v>24</v>
      </c>
    </row>
    <row r="8" spans="1:12" x14ac:dyDescent="0.25">
      <c r="A8" s="11" t="s">
        <v>84</v>
      </c>
    </row>
    <row r="9" spans="1:12" x14ac:dyDescent="0.25">
      <c r="A9" s="26" t="s">
        <v>85</v>
      </c>
    </row>
    <row r="10" spans="1:12" x14ac:dyDescent="0.25">
      <c r="A10" s="3" t="s">
        <v>27</v>
      </c>
      <c r="B10" s="16">
        <v>209921737.51000002</v>
      </c>
      <c r="C10" s="16">
        <v>205921252.71000001</v>
      </c>
      <c r="D10" s="16">
        <v>210938737.66</v>
      </c>
      <c r="E10" s="16">
        <v>216246775.33999997</v>
      </c>
      <c r="F10" s="16">
        <v>221687116.83000007</v>
      </c>
      <c r="G10" s="16">
        <v>227263061.97999999</v>
      </c>
      <c r="H10" s="16">
        <v>232977992.95999992</v>
      </c>
      <c r="I10" s="16">
        <v>238835376.39000002</v>
      </c>
      <c r="J10" s="16">
        <v>244838765.32000002</v>
      </c>
      <c r="K10" s="16">
        <v>250991801.52000001</v>
      </c>
      <c r="L10" s="16">
        <v>229936555.88999996</v>
      </c>
    </row>
    <row r="11" spans="1:12" x14ac:dyDescent="0.25">
      <c r="A11" s="3" t="s">
        <v>16</v>
      </c>
      <c r="B11" s="16">
        <v>60833902.620000012</v>
      </c>
      <c r="C11" s="16">
        <v>62487211.770000011</v>
      </c>
      <c r="D11" s="16">
        <v>62196647.850000009</v>
      </c>
      <c r="E11" s="16">
        <v>62507631.079999991</v>
      </c>
      <c r="F11" s="16">
        <v>62820169.239999995</v>
      </c>
      <c r="G11" s="16">
        <v>63134270.089999996</v>
      </c>
      <c r="H11" s="16">
        <v>63449941.440000005</v>
      </c>
      <c r="I11" s="16">
        <v>63767191.150000006</v>
      </c>
      <c r="J11" s="16">
        <v>64086027.090000004</v>
      </c>
      <c r="K11" s="16">
        <v>64406457.229999989</v>
      </c>
      <c r="L11" s="16">
        <v>64728489.510000005</v>
      </c>
    </row>
    <row r="12" spans="1:12" x14ac:dyDescent="0.25">
      <c r="A12" s="3" t="s">
        <v>86</v>
      </c>
      <c r="B12" s="16">
        <v>2339006.16</v>
      </c>
      <c r="C12" s="16">
        <v>2360701.19</v>
      </c>
      <c r="D12" s="16">
        <v>2382454.7000000002</v>
      </c>
      <c r="E12" s="16">
        <v>2519266.9700000002</v>
      </c>
      <c r="F12" s="16">
        <v>2665138.2999999998</v>
      </c>
      <c r="G12" s="16">
        <v>2813068.99</v>
      </c>
      <c r="H12" s="16">
        <v>2966059.33</v>
      </c>
      <c r="I12" s="16">
        <v>3122109.63</v>
      </c>
      <c r="J12" s="16">
        <v>3279220.18</v>
      </c>
      <c r="K12" s="16">
        <v>3443391.28</v>
      </c>
      <c r="L12" s="16">
        <v>3521623.24</v>
      </c>
    </row>
    <row r="13" spans="1:12" x14ac:dyDescent="0.25">
      <c r="A13" s="3" t="s">
        <v>157</v>
      </c>
      <c r="B13" s="16">
        <v>91900962.75</v>
      </c>
      <c r="C13" s="16">
        <v>89923023.099999994</v>
      </c>
      <c r="D13" s="16">
        <v>90335311.879999995</v>
      </c>
      <c r="E13" s="16">
        <v>90753785</v>
      </c>
      <c r="F13" s="16">
        <v>91178535.209999979</v>
      </c>
      <c r="G13" s="16">
        <v>91609656.680000007</v>
      </c>
      <c r="H13" s="16">
        <v>92047244.969999999</v>
      </c>
      <c r="I13" s="16">
        <v>92491397.090000004</v>
      </c>
      <c r="J13" s="16">
        <v>92942211.49000001</v>
      </c>
      <c r="K13" s="16">
        <v>93399788.099999994</v>
      </c>
      <c r="L13" s="16">
        <v>93864228.359999985</v>
      </c>
    </row>
    <row r="14" spans="1:12" x14ac:dyDescent="0.25">
      <c r="A14" s="3" t="s">
        <v>18</v>
      </c>
      <c r="B14" s="16">
        <v>70473992.450000003</v>
      </c>
      <c r="C14" s="16">
        <v>70826362.409999996</v>
      </c>
      <c r="D14" s="16">
        <v>71180494.230000004</v>
      </c>
      <c r="E14" s="16">
        <v>71536396.690000013</v>
      </c>
      <c r="F14" s="16">
        <v>71894078.689999998</v>
      </c>
      <c r="G14" s="16">
        <v>72253549.079999998</v>
      </c>
      <c r="H14" s="16">
        <v>72614816.829999998</v>
      </c>
      <c r="I14" s="16">
        <v>72977890.910000011</v>
      </c>
      <c r="J14" s="16">
        <v>73342780.370000005</v>
      </c>
      <c r="K14" s="16">
        <v>73709494.280000001</v>
      </c>
      <c r="L14" s="16">
        <v>74078041.75999999</v>
      </c>
    </row>
    <row r="15" spans="1:12" hidden="1" outlineLevel="1" x14ac:dyDescent="0.25">
      <c r="A15" s="3" t="s">
        <v>87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collapsed="1" x14ac:dyDescent="0.25">
      <c r="A16" s="3" t="s">
        <v>56</v>
      </c>
      <c r="B16" s="16">
        <v>15312230.061980464</v>
      </c>
      <c r="C16" s="16">
        <v>18733851.93781814</v>
      </c>
      <c r="D16" s="16">
        <v>18901824.422315136</v>
      </c>
      <c r="E16" s="16">
        <v>19075051.988619789</v>
      </c>
      <c r="F16" s="16">
        <v>19253818.948647402</v>
      </c>
      <c r="G16" s="16">
        <v>19438426.103482708</v>
      </c>
      <c r="H16" s="16">
        <v>19379191.656985298</v>
      </c>
      <c r="I16" s="16">
        <v>19576452.415706545</v>
      </c>
      <c r="J16" s="16">
        <v>19780564.678409442</v>
      </c>
      <c r="K16" s="16">
        <v>19991905.418673962</v>
      </c>
      <c r="L16" s="16">
        <v>20210873.604274787</v>
      </c>
    </row>
    <row r="17" spans="1:12" x14ac:dyDescent="0.25">
      <c r="A17" s="26" t="s">
        <v>88</v>
      </c>
    </row>
    <row r="18" spans="1:12" x14ac:dyDescent="0.25">
      <c r="A18" s="3" t="s">
        <v>37</v>
      </c>
      <c r="B18" s="27">
        <v>-139181703.27000001</v>
      </c>
      <c r="C18" s="27">
        <v>-148595662.02999997</v>
      </c>
      <c r="D18" s="27">
        <v>-151628642.25999996</v>
      </c>
      <c r="E18" s="27">
        <v>-155362726.38999999</v>
      </c>
      <c r="F18" s="27">
        <v>-159187297.67999998</v>
      </c>
      <c r="G18" s="27">
        <v>-162428637.70000002</v>
      </c>
      <c r="H18" s="27">
        <v>-165608107.06999996</v>
      </c>
      <c r="I18" s="27">
        <v>-168847865.71999997</v>
      </c>
      <c r="J18" s="27">
        <v>-172148962.51000005</v>
      </c>
      <c r="K18" s="27">
        <v>-175512459.71000001</v>
      </c>
      <c r="L18" s="109">
        <v>-171139433.11000007</v>
      </c>
    </row>
    <row r="19" spans="1:12" x14ac:dyDescent="0.25">
      <c r="A19" s="3" t="s">
        <v>21</v>
      </c>
      <c r="B19" s="27">
        <v>-130263855.29361148</v>
      </c>
      <c r="C19" s="27">
        <v>-133124661.59691732</v>
      </c>
      <c r="D19" s="27">
        <v>-130491018.59190194</v>
      </c>
      <c r="E19" s="27">
        <v>-130468455.88400954</v>
      </c>
      <c r="F19" s="27">
        <v>-131654897.17159949</v>
      </c>
      <c r="G19" s="27">
        <v>-129063851.38870522</v>
      </c>
      <c r="H19" s="27">
        <v>-128911842.07040475</v>
      </c>
      <c r="I19" s="27">
        <v>-129258639.8092273</v>
      </c>
      <c r="J19" s="27">
        <v>-132354533.58272487</v>
      </c>
      <c r="K19" s="27">
        <v>-129958079.04468718</v>
      </c>
      <c r="L19" s="109">
        <v>-125208827.46676885</v>
      </c>
    </row>
    <row r="20" spans="1:12" x14ac:dyDescent="0.25">
      <c r="A20" s="3" t="s">
        <v>38</v>
      </c>
      <c r="B20" s="27">
        <v>-2252355.6</v>
      </c>
      <c r="C20" s="27">
        <v>-2202607.0300000003</v>
      </c>
      <c r="D20" s="27">
        <v>-2302217</v>
      </c>
      <c r="E20" s="27">
        <v>-2254243</v>
      </c>
      <c r="F20" s="27">
        <v>-2179635</v>
      </c>
      <c r="G20" s="27">
        <v>-2024702.9999999998</v>
      </c>
      <c r="H20" s="27">
        <v>-1768091.9999999998</v>
      </c>
      <c r="I20" s="27">
        <v>-1611202.9999999998</v>
      </c>
      <c r="J20" s="27">
        <v>-1301825.9999999998</v>
      </c>
      <c r="K20" s="27">
        <v>-1040825.9999999998</v>
      </c>
      <c r="L20" s="109">
        <v>-730076</v>
      </c>
    </row>
    <row r="21" spans="1:12" x14ac:dyDescent="0.25">
      <c r="A21" s="3" t="s">
        <v>56</v>
      </c>
      <c r="B21" s="27">
        <v>-22613251.02</v>
      </c>
      <c r="C21" s="27">
        <v>-22606557.530000001</v>
      </c>
      <c r="D21" s="27">
        <v>-22606557.530000001</v>
      </c>
      <c r="E21" s="27">
        <v>-22606557.530000001</v>
      </c>
      <c r="F21" s="27">
        <v>-22606557.530000001</v>
      </c>
      <c r="G21" s="27">
        <v>-22606557.530000001</v>
      </c>
      <c r="H21" s="27">
        <v>-22606557.530000001</v>
      </c>
      <c r="I21" s="27">
        <v>-22606557.530000001</v>
      </c>
      <c r="J21" s="27">
        <v>-22606557.530000001</v>
      </c>
      <c r="K21" s="27">
        <v>-22606557.530000001</v>
      </c>
      <c r="L21" s="109">
        <v>-22606557.530000001</v>
      </c>
    </row>
    <row r="22" spans="1:12" x14ac:dyDescent="0.25">
      <c r="A22" s="15" t="s">
        <v>89</v>
      </c>
      <c r="B22" s="18">
        <f t="shared" ref="B22:L22" si="0">SUM(B10:B21)</f>
        <v>156470666.36836904</v>
      </c>
      <c r="C22" s="18">
        <f t="shared" si="0"/>
        <v>143722914.93090081</v>
      </c>
      <c r="D22" s="18">
        <f t="shared" si="0"/>
        <v>148907035.36041322</v>
      </c>
      <c r="E22" s="18">
        <f t="shared" si="0"/>
        <v>151946924.26461026</v>
      </c>
      <c r="F22" s="18">
        <f t="shared" si="0"/>
        <v>153870469.8370479</v>
      </c>
      <c r="G22" s="18">
        <f t="shared" si="0"/>
        <v>160388283.3047775</v>
      </c>
      <c r="H22" s="18">
        <f t="shared" si="0"/>
        <v>164540648.51658043</v>
      </c>
      <c r="I22" s="18">
        <f t="shared" si="0"/>
        <v>168446151.52647933</v>
      </c>
      <c r="J22" s="18">
        <f t="shared" si="0"/>
        <v>169857689.50568458</v>
      </c>
      <c r="K22" s="18">
        <f t="shared" si="0"/>
        <v>176824915.54398674</v>
      </c>
      <c r="L22" s="106">
        <f t="shared" si="0"/>
        <v>166654918.25750586</v>
      </c>
    </row>
    <row r="24" spans="1:12" x14ac:dyDescent="0.25">
      <c r="A24" s="11" t="s">
        <v>90</v>
      </c>
    </row>
    <row r="25" spans="1:12" x14ac:dyDescent="0.25">
      <c r="A25" s="26" t="s">
        <v>85</v>
      </c>
    </row>
    <row r="26" spans="1:12" x14ac:dyDescent="0.25">
      <c r="A26" s="3" t="s">
        <v>91</v>
      </c>
      <c r="B26" s="16">
        <v>50000000</v>
      </c>
      <c r="C26" s="16">
        <v>50000000</v>
      </c>
      <c r="D26" s="16">
        <v>50000000</v>
      </c>
      <c r="E26" s="16">
        <v>50000000</v>
      </c>
      <c r="F26" s="16">
        <v>50000000</v>
      </c>
      <c r="G26" s="16">
        <v>50000000</v>
      </c>
      <c r="H26" s="16">
        <v>50000000</v>
      </c>
      <c r="I26" s="16">
        <v>50000000</v>
      </c>
      <c r="J26" s="16">
        <v>50000000</v>
      </c>
      <c r="K26" s="16">
        <v>50000000</v>
      </c>
      <c r="L26" s="16">
        <v>50000000</v>
      </c>
    </row>
    <row r="27" spans="1:12" x14ac:dyDescent="0.25">
      <c r="A27" s="3" t="s">
        <v>92</v>
      </c>
      <c r="B27" s="16">
        <v>58350000</v>
      </c>
      <c r="C27" s="16">
        <v>24940190</v>
      </c>
      <c r="D27" s="16">
        <v>5872379</v>
      </c>
      <c r="E27" s="16">
        <v>1990151</v>
      </c>
      <c r="F27" s="16">
        <v>3089800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x14ac:dyDescent="0.25">
      <c r="A28" s="3" t="s">
        <v>93</v>
      </c>
      <c r="B28" s="16">
        <v>1262018.8102834253</v>
      </c>
      <c r="C28" s="16">
        <v>1335769.5219804638</v>
      </c>
      <c r="D28" s="16">
        <v>1413830.1278181435</v>
      </c>
      <c r="E28" s="16">
        <v>1496452.4923151396</v>
      </c>
      <c r="F28" s="16">
        <v>1583903.1986197967</v>
      </c>
      <c r="G28" s="16">
        <v>1676464.4086473961</v>
      </c>
      <c r="H28" s="16">
        <v>1774434.7734827129</v>
      </c>
      <c r="I28" s="16">
        <v>1878130.396985292</v>
      </c>
      <c r="J28" s="16">
        <v>1987885.8557065446</v>
      </c>
      <c r="K28" s="16">
        <v>2104055.2784094503</v>
      </c>
      <c r="L28" s="16">
        <v>2227013.4886739692</v>
      </c>
    </row>
    <row r="29" spans="1:12" x14ac:dyDescent="0.25">
      <c r="A29" s="26" t="s">
        <v>88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3" t="s">
        <v>94</v>
      </c>
      <c r="B30" s="27">
        <v>-150000000</v>
      </c>
      <c r="C30" s="27">
        <v>-100000000</v>
      </c>
      <c r="D30" s="27">
        <v>-60000000</v>
      </c>
      <c r="E30" s="27">
        <v>-90000000</v>
      </c>
      <c r="F30" s="27">
        <v>-100000000</v>
      </c>
      <c r="G30" s="27">
        <v>-80000000</v>
      </c>
      <c r="H30" s="27">
        <v>-90000000</v>
      </c>
      <c r="I30" s="27">
        <v>-90000000</v>
      </c>
      <c r="J30" s="27">
        <v>-100000000</v>
      </c>
      <c r="K30" s="27">
        <v>-90000000</v>
      </c>
      <c r="L30" s="27">
        <v>-80000000</v>
      </c>
    </row>
    <row r="31" spans="1:12" x14ac:dyDescent="0.25">
      <c r="A31" s="3" t="s">
        <v>95</v>
      </c>
      <c r="B31" s="27">
        <v>-101054321.45638852</v>
      </c>
      <c r="C31" s="27">
        <v>-101639579.98308267</v>
      </c>
      <c r="D31" s="27">
        <v>-104224838.16809809</v>
      </c>
      <c r="E31" s="27">
        <v>-106810096.01599048</v>
      </c>
      <c r="F31" s="27">
        <v>-109395353.52675988</v>
      </c>
      <c r="G31" s="27">
        <v>-111980610.69129479</v>
      </c>
      <c r="H31" s="27">
        <v>-114565867.50959525</v>
      </c>
      <c r="I31" s="27">
        <v>-117151123.99077269</v>
      </c>
      <c r="J31" s="27">
        <v>-119736380.12115997</v>
      </c>
      <c r="K31" s="27">
        <v>-122321635.90531279</v>
      </c>
      <c r="L31" s="27">
        <v>-124906891.34323117</v>
      </c>
    </row>
    <row r="32" spans="1:12" x14ac:dyDescent="0.25">
      <c r="A32" s="15" t="s">
        <v>96</v>
      </c>
      <c r="B32" s="28">
        <f t="shared" ref="B32:K32" si="1">SUM(B26:B31)</f>
        <v>-141442302.64610511</v>
      </c>
      <c r="C32" s="28">
        <f t="shared" si="1"/>
        <v>-125363620.4611022</v>
      </c>
      <c r="D32" s="28">
        <f t="shared" si="1"/>
        <v>-106938629.04027995</v>
      </c>
      <c r="E32" s="28">
        <f t="shared" si="1"/>
        <v>-143323492.52367532</v>
      </c>
      <c r="F32" s="28">
        <f t="shared" si="1"/>
        <v>-154721650.32814008</v>
      </c>
      <c r="G32" s="28">
        <f t="shared" si="1"/>
        <v>-140304146.2826474</v>
      </c>
      <c r="H32" s="28">
        <f t="shared" si="1"/>
        <v>-152791432.73611253</v>
      </c>
      <c r="I32" s="28">
        <f t="shared" si="1"/>
        <v>-155272993.5937874</v>
      </c>
      <c r="J32" s="28">
        <f t="shared" si="1"/>
        <v>-167748494.26545343</v>
      </c>
      <c r="K32" s="28">
        <f t="shared" si="1"/>
        <v>-160217580.62690336</v>
      </c>
      <c r="L32" s="28">
        <f t="shared" ref="L32" si="2">SUM(L26:L31)</f>
        <v>-152679877.85455722</v>
      </c>
    </row>
    <row r="34" spans="1:12" x14ac:dyDescent="0.25">
      <c r="A34" s="11" t="s">
        <v>97</v>
      </c>
    </row>
    <row r="35" spans="1:12" x14ac:dyDescent="0.25">
      <c r="A35" s="26" t="s">
        <v>85</v>
      </c>
    </row>
    <row r="36" spans="1:12" x14ac:dyDescent="0.25">
      <c r="A36" s="3" t="s">
        <v>98</v>
      </c>
      <c r="B36" s="16">
        <v>0</v>
      </c>
      <c r="C36" s="16">
        <v>0</v>
      </c>
      <c r="D36" s="16">
        <v>52597656.640000001</v>
      </c>
      <c r="E36" s="16">
        <v>0</v>
      </c>
      <c r="F36" s="16">
        <v>36186108.380000003</v>
      </c>
      <c r="G36" s="16">
        <v>0</v>
      </c>
      <c r="H36" s="16">
        <v>0</v>
      </c>
      <c r="I36" s="16">
        <v>26301192.32</v>
      </c>
      <c r="J36" s="16">
        <v>0</v>
      </c>
      <c r="K36" s="16">
        <v>17085649.037500091</v>
      </c>
      <c r="L36" s="16">
        <v>0</v>
      </c>
    </row>
    <row r="37" spans="1:12" x14ac:dyDescent="0.25">
      <c r="A37" s="26" t="s">
        <v>88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3" t="s">
        <v>98</v>
      </c>
      <c r="B38" s="27">
        <v>-12664514.319656411</v>
      </c>
      <c r="C38" s="27">
        <v>-12593740.694784578</v>
      </c>
      <c r="D38" s="27">
        <v>-92739713.358118594</v>
      </c>
      <c r="E38" s="27">
        <v>-9778704.0760389809</v>
      </c>
      <c r="F38" s="27">
        <v>-46122734.661418714</v>
      </c>
      <c r="G38" s="27">
        <v>-10113750.941050943</v>
      </c>
      <c r="H38" s="27">
        <v>-10288099.163494769</v>
      </c>
      <c r="I38" s="27">
        <v>-37118232.466680884</v>
      </c>
      <c r="J38" s="27">
        <v>-11042389.164305789</v>
      </c>
      <c r="K38" s="27">
        <v>-28267465.181791507</v>
      </c>
      <c r="L38" s="27">
        <v>-11015221.296766542</v>
      </c>
    </row>
    <row r="39" spans="1:12" x14ac:dyDescent="0.25">
      <c r="A39" s="15" t="s">
        <v>99</v>
      </c>
      <c r="B39" s="28">
        <f t="shared" ref="B39:K39" si="3">SUM(B36:B38)</f>
        <v>-12664514.319656411</v>
      </c>
      <c r="C39" s="28">
        <f t="shared" si="3"/>
        <v>-12593740.694784578</v>
      </c>
      <c r="D39" s="28">
        <f t="shared" si="3"/>
        <v>-40142056.718118593</v>
      </c>
      <c r="E39" s="28">
        <f t="shared" si="3"/>
        <v>-9778704.0760389809</v>
      </c>
      <c r="F39" s="28">
        <f t="shared" si="3"/>
        <v>-9936626.2814187109</v>
      </c>
      <c r="G39" s="28">
        <f t="shared" si="3"/>
        <v>-10113750.941050943</v>
      </c>
      <c r="H39" s="28">
        <f t="shared" si="3"/>
        <v>-10288099.163494769</v>
      </c>
      <c r="I39" s="28">
        <f t="shared" si="3"/>
        <v>-10817040.146680884</v>
      </c>
      <c r="J39" s="28">
        <f t="shared" si="3"/>
        <v>-11042389.164305789</v>
      </c>
      <c r="K39" s="28">
        <f t="shared" si="3"/>
        <v>-11181816.144291416</v>
      </c>
      <c r="L39" s="28">
        <f t="shared" ref="L39" si="4">SUM(L36:L38)</f>
        <v>-11015221.296766542</v>
      </c>
    </row>
    <row r="42" spans="1:12" x14ac:dyDescent="0.25">
      <c r="A42" s="11" t="s">
        <v>100</v>
      </c>
      <c r="B42" s="29">
        <f t="shared" ref="B42:K42" si="5">+B22+B32+B39</f>
        <v>2363849.402607521</v>
      </c>
      <c r="C42" s="29">
        <f t="shared" si="5"/>
        <v>5765553.7750140317</v>
      </c>
      <c r="D42" s="29">
        <f t="shared" si="5"/>
        <v>1826349.6020146757</v>
      </c>
      <c r="E42" s="29">
        <f t="shared" si="5"/>
        <v>-1155272.3351040427</v>
      </c>
      <c r="F42" s="29">
        <f t="shared" si="5"/>
        <v>-10787806.772510886</v>
      </c>
      <c r="G42" s="29">
        <f t="shared" si="5"/>
        <v>9970386.0810791589</v>
      </c>
      <c r="H42" s="29">
        <f t="shared" si="5"/>
        <v>1461116.6169731282</v>
      </c>
      <c r="I42" s="29">
        <f t="shared" si="5"/>
        <v>2356117.7860110477</v>
      </c>
      <c r="J42" s="29">
        <f t="shared" si="5"/>
        <v>-8933193.924074633</v>
      </c>
      <c r="K42" s="29">
        <f t="shared" si="5"/>
        <v>5425518.7727919668</v>
      </c>
      <c r="L42" s="127">
        <f t="shared" ref="L42" si="6">+L22+L32+L39</f>
        <v>2959819.1061821058</v>
      </c>
    </row>
    <row r="43" spans="1:12" x14ac:dyDescent="0.25">
      <c r="L43" s="107"/>
    </row>
    <row r="44" spans="1:12" x14ac:dyDescent="0.25">
      <c r="A44" s="2" t="s">
        <v>101</v>
      </c>
      <c r="B44" s="16">
        <v>49898555</v>
      </c>
      <c r="C44" s="16">
        <f t="shared" ref="C44:L44" si="7">B46</f>
        <v>52262404.402607523</v>
      </c>
      <c r="D44" s="16">
        <f t="shared" si="7"/>
        <v>58027958.177621558</v>
      </c>
      <c r="E44" s="16">
        <f t="shared" si="7"/>
        <v>59854307.779636234</v>
      </c>
      <c r="F44" s="16">
        <f t="shared" si="7"/>
        <v>58699035.444532193</v>
      </c>
      <c r="G44" s="16">
        <f t="shared" si="7"/>
        <v>47911228.672021307</v>
      </c>
      <c r="H44" s="16">
        <f t="shared" si="7"/>
        <v>57881614.75310047</v>
      </c>
      <c r="I44" s="16">
        <f t="shared" si="7"/>
        <v>59342731.370073602</v>
      </c>
      <c r="J44" s="16">
        <f t="shared" si="7"/>
        <v>61698849.156084649</v>
      </c>
      <c r="K44" s="16">
        <f t="shared" si="7"/>
        <v>52765655.232010014</v>
      </c>
      <c r="L44" s="77">
        <f t="shared" si="7"/>
        <v>58191174.004801981</v>
      </c>
    </row>
    <row r="45" spans="1:12" x14ac:dyDescent="0.25">
      <c r="L45" s="107"/>
    </row>
    <row r="46" spans="1:12" ht="15.75" thickBot="1" x14ac:dyDescent="0.3">
      <c r="A46" s="11" t="s">
        <v>102</v>
      </c>
      <c r="B46" s="22">
        <f t="shared" ref="B46:K46" si="8">B42+B44</f>
        <v>52262404.402607523</v>
      </c>
      <c r="C46" s="22">
        <f t="shared" si="8"/>
        <v>58027958.177621558</v>
      </c>
      <c r="D46" s="22">
        <f t="shared" si="8"/>
        <v>59854307.779636234</v>
      </c>
      <c r="E46" s="22">
        <f t="shared" si="8"/>
        <v>58699035.444532193</v>
      </c>
      <c r="F46" s="22">
        <f t="shared" si="8"/>
        <v>47911228.672021307</v>
      </c>
      <c r="G46" s="22">
        <f t="shared" si="8"/>
        <v>57881614.75310047</v>
      </c>
      <c r="H46" s="22">
        <f t="shared" si="8"/>
        <v>59342731.370073602</v>
      </c>
      <c r="I46" s="22">
        <f t="shared" si="8"/>
        <v>61698849.156084649</v>
      </c>
      <c r="J46" s="22">
        <f t="shared" si="8"/>
        <v>52765655.232010014</v>
      </c>
      <c r="K46" s="22">
        <f t="shared" si="8"/>
        <v>58191174.004801981</v>
      </c>
      <c r="L46" s="126">
        <f t="shared" ref="L46" si="9">L42+L44</f>
        <v>61150993.110984087</v>
      </c>
    </row>
    <row r="47" spans="1:12" ht="15.75" thickTop="1" x14ac:dyDescent="0.25">
      <c r="B47" s="39">
        <f>+B46-'Balance Sheet - Maintain SV'!B10</f>
        <v>0</v>
      </c>
      <c r="C47" s="39">
        <f>+C46-'Balance Sheet - Maintain SV'!C10</f>
        <v>0</v>
      </c>
      <c r="D47" s="39">
        <f>+D46-'Balance Sheet - Maintain SV'!D10</f>
        <v>0</v>
      </c>
      <c r="E47" s="39">
        <f>+E46-'Balance Sheet - Maintain SV'!E10</f>
        <v>0</v>
      </c>
      <c r="F47" s="39">
        <f>+F46-'Balance Sheet - Maintain SV'!F10</f>
        <v>0</v>
      </c>
      <c r="G47" s="39">
        <f>+G46-'Balance Sheet - Maintain SV'!G10</f>
        <v>0</v>
      </c>
      <c r="H47" s="39">
        <f>+H46-'Balance Sheet - Maintain SV'!H10</f>
        <v>0</v>
      </c>
      <c r="I47" s="39">
        <f>+I46-'Balance Sheet - Maintain SV'!I10</f>
        <v>0</v>
      </c>
      <c r="J47" s="39">
        <f>+J46-'Balance Sheet - Maintain SV'!J10</f>
        <v>0</v>
      </c>
      <c r="K47" s="39">
        <f>+K46-'Balance Sheet - Maintain SV'!K10</f>
        <v>0</v>
      </c>
      <c r="L47" s="39">
        <f>+L46-'Balance Sheet - Maintain SV'!L10</f>
        <v>0</v>
      </c>
    </row>
  </sheetData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883c79-a300-4037-955e-17c2f363978a" xsi:nil="true"/>
    <g0326eaa0ea84da38b49f33321dbb8b3 xmlns="b0883c79-a300-4037-955e-17c2f363978a">
      <Terms xmlns="http://schemas.microsoft.com/office/infopath/2007/PartnerControls"/>
    </g0326eaa0ea84da38b49f33321dbb8b3>
    <Time xmlns="967799aa-5cb5-4d4b-a78f-31633b7c916e" xsi:nil="true"/>
    <SharedWithUsers xmlns="50235a7f-2989-49b0-b057-b88a3d4290a0">
      <UserInfo>
        <DisplayName>Rachel Callachor</DisplayName>
        <AccountId>60</AccountId>
        <AccountType/>
      </UserInfo>
      <UserInfo>
        <DisplayName>Sue Ledingham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10f4a51-7fd3-467e-82ba-3ccda4d2c0fc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2E38E9C1DB74AB45D2B8E559BD2EE" ma:contentTypeVersion="15" ma:contentTypeDescription="Create a new document." ma:contentTypeScope="" ma:versionID="b923cd55cddd199f4ed4252a0f62d900">
  <xsd:schema xmlns:xsd="http://www.w3.org/2001/XMLSchema" xmlns:xs="http://www.w3.org/2001/XMLSchema" xmlns:p="http://schemas.microsoft.com/office/2006/metadata/properties" xmlns:ns2="b0883c79-a300-4037-955e-17c2f363978a" xmlns:ns3="967799aa-5cb5-4d4b-a78f-31633b7c916e" xmlns:ns4="50235a7f-2989-49b0-b057-b88a3d4290a0" targetNamespace="http://schemas.microsoft.com/office/2006/metadata/properties" ma:root="true" ma:fieldsID="21868331a1479e9b67729fde158fddf7" ns2:_="" ns3:_="" ns4:_="">
    <xsd:import namespace="b0883c79-a300-4037-955e-17c2f363978a"/>
    <xsd:import namespace="967799aa-5cb5-4d4b-a78f-31633b7c916e"/>
    <xsd:import namespace="50235a7f-2989-49b0-b057-b88a3d4290a0"/>
    <xsd:element name="properties">
      <xsd:complexType>
        <xsd:sequence>
          <xsd:element name="documentManagement">
            <xsd:complexType>
              <xsd:all>
                <xsd:element ref="ns2:g0326eaa0ea84da38b49f33321dbb8b3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83c79-a300-4037-955e-17c2f363978a" elementFormDefault="qualified">
    <xsd:import namespace="http://schemas.microsoft.com/office/2006/documentManagement/types"/>
    <xsd:import namespace="http://schemas.microsoft.com/office/infopath/2007/PartnerControls"/>
    <xsd:element name="g0326eaa0ea84da38b49f33321dbb8b3" ma:index="8" nillable="true" ma:taxonomy="true" ma:internalName="g0326eaa0ea84da38b49f33321dbb8b3" ma:taxonomyFieldName="CCC_x0020_Classification" ma:displayName="CCC Classification" ma:default="" ma:fieldId="{00326eaa-0ea8-4da3-8b49-f33321dbb8b3}" ma:sspId="a10f4a51-7fd3-467e-82ba-3ccda4d2c0fc" ma:termSetId="33ee76c8-8e7b-4a42-8bf0-8832226ee8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7d9549d-2a07-4ae5-811d-0e9a37c9dc53}" ma:internalName="TaxCatchAll" ma:showField="CatchAllData" ma:web="50235a7f-2989-49b0-b057-b88a3d429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7d9549d-2a07-4ae5-811d-0e9a37c9dc53}" ma:internalName="TaxCatchAllLabel" ma:readOnly="true" ma:showField="CatchAllDataLabel" ma:web="50235a7f-2989-49b0-b057-b88a3d429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799aa-5cb5-4d4b-a78f-31633b7c91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Time" ma:index="24" nillable="true" ma:displayName="Time" ma:format="DateOnly" ma:internalName="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35a7f-2989-49b0-b057-b88a3d4290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8E643-0DED-45B6-9210-AD0983442C1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67799aa-5cb5-4d4b-a78f-31633b7c916e"/>
    <ds:schemaRef ds:uri="http://purl.org/dc/elements/1.1/"/>
    <ds:schemaRef ds:uri="b0883c79-a300-4037-955e-17c2f363978a"/>
    <ds:schemaRef ds:uri="50235a7f-2989-49b0-b057-b88a3d4290a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7207F9-D095-4BB2-B323-77A2D74E9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ED8E7-EEF7-4B09-86AA-0C412E2589C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594109-42BB-4318-90A4-01F503283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883c79-a300-4037-955e-17c2f363978a"/>
    <ds:schemaRef ds:uri="967799aa-5cb5-4d4b-a78f-31633b7c916e"/>
    <ds:schemaRef ds:uri="50235a7f-2989-49b0-b057-b88a3d429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Assumptions - Baseline</vt:lpstr>
      <vt:lpstr>Income Statement - Baseline</vt:lpstr>
      <vt:lpstr>Balance Sheet - Baseline</vt:lpstr>
      <vt:lpstr>Cashflow Statement - Baseline</vt:lpstr>
      <vt:lpstr>Performance Statement -Baseline</vt:lpstr>
      <vt:lpstr>Assumptions - Maintain SV</vt:lpstr>
      <vt:lpstr>Income Statement - Maintain SV</vt:lpstr>
      <vt:lpstr>Balance Sheet - Maintain SV</vt:lpstr>
      <vt:lpstr>Cashflow Statement - MaintainSV</vt:lpstr>
      <vt:lpstr>Perf Statement - Maintain SV</vt:lpstr>
      <vt:lpstr>Assumptions - Deteriorate</vt:lpstr>
      <vt:lpstr>Income Statement - Deteriorate</vt:lpstr>
      <vt:lpstr>Balance Sheet - Deteriorate</vt:lpstr>
      <vt:lpstr>Cashflow Statement - Deteriorat</vt:lpstr>
      <vt:lpstr>Perf Statement - Deteriorate</vt:lpstr>
      <vt:lpstr>'Balance Sheet - Baseline'!Print_Area</vt:lpstr>
      <vt:lpstr>'Balance Sheet - Deteriorate'!Print_Area</vt:lpstr>
      <vt:lpstr>'Balance Sheet - Maintain SV'!Print_Area</vt:lpstr>
      <vt:lpstr>'Cashflow Statement - Baseline'!Print_Area</vt:lpstr>
      <vt:lpstr>'Cashflow Statement - Deteriorat'!Print_Area</vt:lpstr>
      <vt:lpstr>'Cashflow Statement - MaintainSV'!Print_Area</vt:lpstr>
      <vt:lpstr>'Income Statement - Baseline'!Print_Area</vt:lpstr>
      <vt:lpstr>'Income Statement - Deteriorate'!Print_Area</vt:lpstr>
      <vt:lpstr>'Perf Statement - Deteriorate'!Print_Area</vt:lpstr>
      <vt:lpstr>'Perf Statement - Maintain SV'!Print_Area</vt:lpstr>
      <vt:lpstr>'Performance Statement -Baseline'!Print_Area</vt:lpstr>
      <vt:lpstr>'Perf Statement - Deteriorate'!Print_Titles</vt:lpstr>
      <vt:lpstr>'Perf Statement - Maintain SV'!Print_Titles</vt:lpstr>
      <vt:lpstr>'Performance Statement -Baseline'!Print_Titles</vt:lpstr>
    </vt:vector>
  </TitlesOfParts>
  <Manager/>
  <Company>Randwick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Ji</dc:creator>
  <cp:keywords/>
  <dc:description/>
  <cp:lastModifiedBy>Vivienne Louie</cp:lastModifiedBy>
  <cp:revision/>
  <cp:lastPrinted>2022-02-03T12:05:55Z</cp:lastPrinted>
  <dcterms:created xsi:type="dcterms:W3CDTF">2018-11-19T04:28:42Z</dcterms:created>
  <dcterms:modified xsi:type="dcterms:W3CDTF">2022-02-05T05:37:59Z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0x010100DC72E38E9C1DB74AB45D2B8E559BD2EE</vt:lpwstr>
  </property>
  <property fmtid="{D5CDD505-2E9C-101B-9397-08002B2CF9AE}" pid="3" name="CCC Classification">
    <vt:lpwstr/>
  </property>
</Properties>
</file>